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11107076-6447-4CBA-BD9B-1CB8A72FC17F}" xr6:coauthVersionLast="47" xr6:coauthVersionMax="47" xr10:uidLastSave="{00000000-0000-0000-0000-000000000000}"/>
  <bookViews>
    <workbookView xWindow="-108" yWindow="-108" windowWidth="23256" windowHeight="12456" tabRatio="1000" activeTab="8" xr2:uid="{CF45D717-BD5A-45D4-BBD3-E86399158213}"/>
  </bookViews>
  <sheets>
    <sheet name="customer_master" sheetId="12" r:id="rId1"/>
    <sheet name="agent_master" sheetId="5" r:id="rId2"/>
    <sheet name="loan_status_tracker" sheetId="13" r:id="rId3"/>
    <sheet name="collection_log" sheetId="3" r:id="rId4"/>
    <sheet name="Sheet2" sheetId="15" state="hidden" r:id="rId5"/>
    <sheet name="Sheet1" sheetId="14" state="hidden" r:id="rId6"/>
    <sheet name="overdue_&amp;_risk_mis" sheetId="6" r:id="rId7"/>
    <sheet name="Sheet3" sheetId="25" state="hidden" r:id="rId8"/>
    <sheet name="branch_performance_tracker" sheetId="7" r:id="rId9"/>
    <sheet name="Sheet4" sheetId="26" state="hidden" r:id="rId10"/>
    <sheet name="vstack" sheetId="23" state="hidden" r:id="rId11"/>
  </sheets>
  <definedNames>
    <definedName name="_xlcn.WorksheetConnection_Auto_Loan_Collections_MIS_May2026Repaired.xlsxTable21" hidden="1">Table2[]</definedName>
    <definedName name="_xlcn.WorksheetConnection_Auto_Loan_Collections_MIS_May2026Repaired.xlsxTable31" hidden="1">Table3[]</definedName>
    <definedName name="_xlcn.WorksheetConnection_vstackA1N9701" hidden="1">vstack!$A$1:$N$970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vstack!$A$1:$N$970"/>
          <x15:modelTable id="Table3" name="Table3" connection="WorksheetConnection_Auto_Loan_Collections_MIS_May2026 (Repaired).xlsx!Table3"/>
          <x15:modelTable id="Table2" name="Table2" connection="WorksheetConnection_Auto_Loan_Collections_MIS_May2026 (Repaired).xlsx!Table2"/>
        </x15:modelTables>
        <x15:modelRelationships>
          <x15:modelRelationship fromTable="Table3" fromColumn="Customer_ID" toTable="Table2" toColumn="Custom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7" l="1"/>
  <c r="K6" i="7"/>
  <c r="H6" i="7"/>
  <c r="E6" i="7"/>
  <c r="B6" i="7"/>
  <c r="N6" i="6"/>
  <c r="H6" i="6"/>
  <c r="E6" i="6"/>
  <c r="B6" i="6"/>
  <c r="J548" i="3"/>
  <c r="H548" i="3"/>
  <c r="D548" i="3"/>
  <c r="C548" i="3"/>
  <c r="J547" i="3"/>
  <c r="H547" i="3"/>
  <c r="D547" i="3"/>
  <c r="C547" i="3"/>
  <c r="J546" i="3"/>
  <c r="H546" i="3"/>
  <c r="D546" i="3"/>
  <c r="C546" i="3"/>
  <c r="J545" i="3"/>
  <c r="H545" i="3"/>
  <c r="D545" i="3"/>
  <c r="C545" i="3"/>
  <c r="J544" i="3"/>
  <c r="H544" i="3"/>
  <c r="D544" i="3"/>
  <c r="C544" i="3"/>
  <c r="J543" i="3"/>
  <c r="H543" i="3"/>
  <c r="D543" i="3"/>
  <c r="C543" i="3"/>
  <c r="J542" i="3"/>
  <c r="H542" i="3"/>
  <c r="D542" i="3"/>
  <c r="C542" i="3"/>
  <c r="J541" i="3"/>
  <c r="H541" i="3"/>
  <c r="D541" i="3"/>
  <c r="C541" i="3"/>
  <c r="J540" i="3"/>
  <c r="H540" i="3"/>
  <c r="D540" i="3"/>
  <c r="C540" i="3"/>
  <c r="J539" i="3"/>
  <c r="H539" i="3"/>
  <c r="D539" i="3"/>
  <c r="C539" i="3"/>
  <c r="J538" i="3"/>
  <c r="H538" i="3"/>
  <c r="D538" i="3"/>
  <c r="C538" i="3"/>
  <c r="J537" i="3"/>
  <c r="H537" i="3"/>
  <c r="D537" i="3"/>
  <c r="C537" i="3"/>
  <c r="J536" i="3"/>
  <c r="H536" i="3"/>
  <c r="D536" i="3"/>
  <c r="C536" i="3"/>
  <c r="J535" i="3"/>
  <c r="H535" i="3"/>
  <c r="D535" i="3"/>
  <c r="C535" i="3"/>
  <c r="J534" i="3"/>
  <c r="H534" i="3"/>
  <c r="D534" i="3"/>
  <c r="C534" i="3"/>
  <c r="J533" i="3"/>
  <c r="H533" i="3"/>
  <c r="D533" i="3"/>
  <c r="C533" i="3"/>
  <c r="J532" i="3"/>
  <c r="H532" i="3"/>
  <c r="D532" i="3"/>
  <c r="C532" i="3"/>
  <c r="J531" i="3"/>
  <c r="H531" i="3"/>
  <c r="D531" i="3"/>
  <c r="C531" i="3"/>
  <c r="J530" i="3"/>
  <c r="H530" i="3"/>
  <c r="D530" i="3"/>
  <c r="C530" i="3"/>
  <c r="J529" i="3"/>
  <c r="H529" i="3"/>
  <c r="D529" i="3"/>
  <c r="C529" i="3"/>
  <c r="J528" i="3"/>
  <c r="H528" i="3"/>
  <c r="D528" i="3"/>
  <c r="C528" i="3"/>
  <c r="J527" i="3"/>
  <c r="H527" i="3"/>
  <c r="D527" i="3"/>
  <c r="C527" i="3"/>
  <c r="J526" i="3"/>
  <c r="H526" i="3"/>
  <c r="D526" i="3"/>
  <c r="C526" i="3"/>
  <c r="J525" i="3"/>
  <c r="H525" i="3"/>
  <c r="D525" i="3"/>
  <c r="C525" i="3"/>
  <c r="J524" i="3"/>
  <c r="H524" i="3"/>
  <c r="D524" i="3"/>
  <c r="C524" i="3"/>
  <c r="J523" i="3"/>
  <c r="H523" i="3"/>
  <c r="D523" i="3"/>
  <c r="C523" i="3"/>
  <c r="J522" i="3"/>
  <c r="H522" i="3"/>
  <c r="D522" i="3"/>
  <c r="C522" i="3"/>
  <c r="J521" i="3"/>
  <c r="H521" i="3"/>
  <c r="D521" i="3"/>
  <c r="C521" i="3"/>
  <c r="J520" i="3"/>
  <c r="H520" i="3"/>
  <c r="D520" i="3"/>
  <c r="C520" i="3"/>
  <c r="J519" i="3"/>
  <c r="H519" i="3"/>
  <c r="D519" i="3"/>
  <c r="C519" i="3"/>
  <c r="J518" i="3"/>
  <c r="H518" i="3"/>
  <c r="D518" i="3"/>
  <c r="C518" i="3"/>
  <c r="J517" i="3"/>
  <c r="H517" i="3"/>
  <c r="D517" i="3"/>
  <c r="C517" i="3"/>
  <c r="J516" i="3"/>
  <c r="H516" i="3"/>
  <c r="D516" i="3"/>
  <c r="C516" i="3"/>
  <c r="J515" i="3"/>
  <c r="H515" i="3"/>
  <c r="D515" i="3"/>
  <c r="C515" i="3"/>
  <c r="J514" i="3"/>
  <c r="H514" i="3"/>
  <c r="D514" i="3"/>
  <c r="C514" i="3"/>
  <c r="J513" i="3"/>
  <c r="H513" i="3"/>
  <c r="D513" i="3"/>
  <c r="C513" i="3"/>
  <c r="J512" i="3"/>
  <c r="H512" i="3"/>
  <c r="D512" i="3"/>
  <c r="C512" i="3"/>
  <c r="J511" i="3"/>
  <c r="H511" i="3"/>
  <c r="D511" i="3"/>
  <c r="C511" i="3"/>
  <c r="J510" i="3"/>
  <c r="H510" i="3"/>
  <c r="D510" i="3"/>
  <c r="C510" i="3"/>
  <c r="J509" i="3"/>
  <c r="H509" i="3"/>
  <c r="D509" i="3"/>
  <c r="C509" i="3"/>
  <c r="J508" i="3"/>
  <c r="H508" i="3"/>
  <c r="D508" i="3"/>
  <c r="C508" i="3"/>
  <c r="J507" i="3"/>
  <c r="H507" i="3"/>
  <c r="D507" i="3"/>
  <c r="C507" i="3"/>
  <c r="J506" i="3"/>
  <c r="H506" i="3"/>
  <c r="D506" i="3"/>
  <c r="C506" i="3"/>
  <c r="J505" i="3"/>
  <c r="H505" i="3"/>
  <c r="D505" i="3"/>
  <c r="C505" i="3"/>
  <c r="J504" i="3"/>
  <c r="H504" i="3"/>
  <c r="D504" i="3"/>
  <c r="C504" i="3"/>
  <c r="J503" i="3"/>
  <c r="H503" i="3"/>
  <c r="D503" i="3"/>
  <c r="C503" i="3"/>
  <c r="J502" i="3"/>
  <c r="H502" i="3"/>
  <c r="D502" i="3"/>
  <c r="C502" i="3"/>
  <c r="J501" i="3"/>
  <c r="H501" i="3"/>
  <c r="D501" i="3"/>
  <c r="C501" i="3"/>
  <c r="J500" i="3"/>
  <c r="H500" i="3"/>
  <c r="D500" i="3"/>
  <c r="C500" i="3"/>
  <c r="J499" i="3"/>
  <c r="H499" i="3"/>
  <c r="D499" i="3"/>
  <c r="C499" i="3"/>
  <c r="J498" i="3"/>
  <c r="H498" i="3"/>
  <c r="D498" i="3"/>
  <c r="C498" i="3"/>
  <c r="J497" i="3"/>
  <c r="H497" i="3"/>
  <c r="D497" i="3"/>
  <c r="C497" i="3"/>
  <c r="J496" i="3"/>
  <c r="H496" i="3"/>
  <c r="D496" i="3"/>
  <c r="C496" i="3"/>
  <c r="J495" i="3"/>
  <c r="H495" i="3"/>
  <c r="D495" i="3"/>
  <c r="C495" i="3"/>
  <c r="J494" i="3"/>
  <c r="H494" i="3"/>
  <c r="D494" i="3"/>
  <c r="C494" i="3"/>
  <c r="J493" i="3"/>
  <c r="H493" i="3"/>
  <c r="D493" i="3"/>
  <c r="C493" i="3"/>
  <c r="J492" i="3"/>
  <c r="H492" i="3"/>
  <c r="D492" i="3"/>
  <c r="C492" i="3"/>
  <c r="J491" i="3"/>
  <c r="H491" i="3"/>
  <c r="D491" i="3"/>
  <c r="C491" i="3"/>
  <c r="J490" i="3"/>
  <c r="H490" i="3"/>
  <c r="D490" i="3"/>
  <c r="C490" i="3"/>
  <c r="J489" i="3"/>
  <c r="H489" i="3"/>
  <c r="D489" i="3"/>
  <c r="C489" i="3"/>
  <c r="J488" i="3"/>
  <c r="H488" i="3"/>
  <c r="D488" i="3"/>
  <c r="C488" i="3"/>
  <c r="J487" i="3"/>
  <c r="H487" i="3"/>
  <c r="D487" i="3"/>
  <c r="C487" i="3"/>
  <c r="J486" i="3"/>
  <c r="H486" i="3"/>
  <c r="D486" i="3"/>
  <c r="C486" i="3"/>
  <c r="J485" i="3"/>
  <c r="H485" i="3"/>
  <c r="D485" i="3"/>
  <c r="C485" i="3"/>
  <c r="J484" i="3"/>
  <c r="H484" i="3"/>
  <c r="D484" i="3"/>
  <c r="C484" i="3"/>
  <c r="J483" i="3"/>
  <c r="H483" i="3"/>
  <c r="D483" i="3"/>
  <c r="C483" i="3"/>
  <c r="J482" i="3"/>
  <c r="H482" i="3"/>
  <c r="D482" i="3"/>
  <c r="C482" i="3"/>
  <c r="J481" i="3"/>
  <c r="H481" i="3"/>
  <c r="D481" i="3"/>
  <c r="C481" i="3"/>
  <c r="J480" i="3"/>
  <c r="H480" i="3"/>
  <c r="D480" i="3"/>
  <c r="C480" i="3"/>
  <c r="J479" i="3"/>
  <c r="H479" i="3"/>
  <c r="D479" i="3"/>
  <c r="C479" i="3"/>
  <c r="J478" i="3"/>
  <c r="H478" i="3"/>
  <c r="D478" i="3"/>
  <c r="C478" i="3"/>
  <c r="J477" i="3"/>
  <c r="H477" i="3"/>
  <c r="D477" i="3"/>
  <c r="C477" i="3"/>
  <c r="J476" i="3"/>
  <c r="H476" i="3"/>
  <c r="D476" i="3"/>
  <c r="C476" i="3"/>
  <c r="J475" i="3"/>
  <c r="H475" i="3"/>
  <c r="D475" i="3"/>
  <c r="C475" i="3"/>
  <c r="J474" i="3"/>
  <c r="H474" i="3"/>
  <c r="D474" i="3"/>
  <c r="C474" i="3"/>
  <c r="J473" i="3"/>
  <c r="H473" i="3"/>
  <c r="D473" i="3"/>
  <c r="C473" i="3"/>
  <c r="J472" i="3"/>
  <c r="H472" i="3"/>
  <c r="D472" i="3"/>
  <c r="C472" i="3"/>
  <c r="J471" i="3"/>
  <c r="H471" i="3"/>
  <c r="D471" i="3"/>
  <c r="C471" i="3"/>
  <c r="J470" i="3"/>
  <c r="H470" i="3"/>
  <c r="D470" i="3"/>
  <c r="C470" i="3"/>
  <c r="J469" i="3"/>
  <c r="H469" i="3"/>
  <c r="D469" i="3"/>
  <c r="C469" i="3"/>
  <c r="J468" i="3"/>
  <c r="H468" i="3"/>
  <c r="D468" i="3"/>
  <c r="C468" i="3"/>
  <c r="J467" i="3"/>
  <c r="H467" i="3"/>
  <c r="D467" i="3"/>
  <c r="C467" i="3"/>
  <c r="J466" i="3"/>
  <c r="H466" i="3"/>
  <c r="D466" i="3"/>
  <c r="C466" i="3"/>
  <c r="J465" i="3"/>
  <c r="H465" i="3"/>
  <c r="D465" i="3"/>
  <c r="C465" i="3"/>
  <c r="J464" i="3"/>
  <c r="H464" i="3"/>
  <c r="D464" i="3"/>
  <c r="C464" i="3"/>
  <c r="J463" i="3"/>
  <c r="H463" i="3"/>
  <c r="D463" i="3"/>
  <c r="C463" i="3"/>
  <c r="J462" i="3"/>
  <c r="H462" i="3"/>
  <c r="D462" i="3"/>
  <c r="C462" i="3"/>
  <c r="J461" i="3"/>
  <c r="H461" i="3"/>
  <c r="D461" i="3"/>
  <c r="C461" i="3"/>
  <c r="J460" i="3"/>
  <c r="H460" i="3"/>
  <c r="D460" i="3"/>
  <c r="C460" i="3"/>
  <c r="J459" i="3"/>
  <c r="H459" i="3"/>
  <c r="D459" i="3"/>
  <c r="C459" i="3"/>
  <c r="J458" i="3"/>
  <c r="H458" i="3"/>
  <c r="D458" i="3"/>
  <c r="C458" i="3"/>
  <c r="J457" i="3"/>
  <c r="H457" i="3"/>
  <c r="D457" i="3"/>
  <c r="C457" i="3"/>
  <c r="J456" i="3"/>
  <c r="H456" i="3"/>
  <c r="D456" i="3"/>
  <c r="C456" i="3"/>
  <c r="J455" i="3"/>
  <c r="H455" i="3"/>
  <c r="D455" i="3"/>
  <c r="C455" i="3"/>
  <c r="J454" i="3"/>
  <c r="H454" i="3"/>
  <c r="D454" i="3"/>
  <c r="C454" i="3"/>
  <c r="J453" i="3"/>
  <c r="H453" i="3"/>
  <c r="D453" i="3"/>
  <c r="C453" i="3"/>
  <c r="J452" i="3"/>
  <c r="H452" i="3"/>
  <c r="D452" i="3"/>
  <c r="C452" i="3"/>
  <c r="J451" i="3"/>
  <c r="H451" i="3"/>
  <c r="D451" i="3"/>
  <c r="C451" i="3"/>
  <c r="J450" i="3"/>
  <c r="H450" i="3"/>
  <c r="D450" i="3"/>
  <c r="C450" i="3"/>
  <c r="J449" i="3"/>
  <c r="H449" i="3"/>
  <c r="D449" i="3"/>
  <c r="C449" i="3"/>
  <c r="J448" i="3"/>
  <c r="H448" i="3"/>
  <c r="D448" i="3"/>
  <c r="C448" i="3"/>
  <c r="J447" i="3"/>
  <c r="H447" i="3"/>
  <c r="D447" i="3"/>
  <c r="C447" i="3"/>
  <c r="J446" i="3"/>
  <c r="H446" i="3"/>
  <c r="D446" i="3"/>
  <c r="C446" i="3"/>
  <c r="J445" i="3"/>
  <c r="H445" i="3"/>
  <c r="D445" i="3"/>
  <c r="C445" i="3"/>
  <c r="J444" i="3"/>
  <c r="H444" i="3"/>
  <c r="D444" i="3"/>
  <c r="C444" i="3"/>
  <c r="J443" i="3"/>
  <c r="H443" i="3"/>
  <c r="D443" i="3"/>
  <c r="C443" i="3"/>
  <c r="J442" i="3"/>
  <c r="H442" i="3"/>
  <c r="D442" i="3"/>
  <c r="C442" i="3"/>
  <c r="J441" i="3"/>
  <c r="H441" i="3"/>
  <c r="D441" i="3"/>
  <c r="C441" i="3"/>
  <c r="J440" i="3"/>
  <c r="H440" i="3"/>
  <c r="D440" i="3"/>
  <c r="C440" i="3"/>
  <c r="J439" i="3"/>
  <c r="H439" i="3"/>
  <c r="D439" i="3"/>
  <c r="C439" i="3"/>
  <c r="J438" i="3"/>
  <c r="H438" i="3"/>
  <c r="D438" i="3"/>
  <c r="C438" i="3"/>
  <c r="J437" i="3"/>
  <c r="H437" i="3"/>
  <c r="D437" i="3"/>
  <c r="C437" i="3"/>
  <c r="J436" i="3"/>
  <c r="H436" i="3"/>
  <c r="D436" i="3"/>
  <c r="C436" i="3"/>
  <c r="J435" i="3"/>
  <c r="H435" i="3"/>
  <c r="D435" i="3"/>
  <c r="C435" i="3"/>
  <c r="J434" i="3"/>
  <c r="H434" i="3"/>
  <c r="D434" i="3"/>
  <c r="C434" i="3"/>
  <c r="J433" i="3"/>
  <c r="H433" i="3"/>
  <c r="D433" i="3"/>
  <c r="C433" i="3"/>
  <c r="J432" i="3"/>
  <c r="H432" i="3"/>
  <c r="D432" i="3"/>
  <c r="C432" i="3"/>
  <c r="J431" i="3"/>
  <c r="H431" i="3"/>
  <c r="D431" i="3"/>
  <c r="C431" i="3"/>
  <c r="J430" i="3"/>
  <c r="H430" i="3"/>
  <c r="D430" i="3"/>
  <c r="C430" i="3"/>
  <c r="J429" i="3"/>
  <c r="H429" i="3"/>
  <c r="D429" i="3"/>
  <c r="C429" i="3"/>
  <c r="J428" i="3"/>
  <c r="H428" i="3"/>
  <c r="D428" i="3"/>
  <c r="C428" i="3"/>
  <c r="J427" i="3"/>
  <c r="H427" i="3"/>
  <c r="D427" i="3"/>
  <c r="C427" i="3"/>
  <c r="J426" i="3"/>
  <c r="H426" i="3"/>
  <c r="D426" i="3"/>
  <c r="C426" i="3"/>
  <c r="J425" i="3"/>
  <c r="H425" i="3"/>
  <c r="D425" i="3"/>
  <c r="C425" i="3"/>
  <c r="J424" i="3"/>
  <c r="H424" i="3"/>
  <c r="D424" i="3"/>
  <c r="C424" i="3"/>
  <c r="J423" i="3"/>
  <c r="H423" i="3"/>
  <c r="D423" i="3"/>
  <c r="C423" i="3"/>
  <c r="J422" i="3"/>
  <c r="H422" i="3"/>
  <c r="D422" i="3"/>
  <c r="C422" i="3"/>
  <c r="J421" i="3"/>
  <c r="H421" i="3"/>
  <c r="D421" i="3"/>
  <c r="C421" i="3"/>
  <c r="J420" i="3"/>
  <c r="H420" i="3"/>
  <c r="D420" i="3"/>
  <c r="C420" i="3"/>
  <c r="J419" i="3"/>
  <c r="H419" i="3"/>
  <c r="D419" i="3"/>
  <c r="C419" i="3"/>
  <c r="J418" i="3"/>
  <c r="H418" i="3"/>
  <c r="D418" i="3"/>
  <c r="C418" i="3"/>
  <c r="J417" i="3"/>
  <c r="H417" i="3"/>
  <c r="D417" i="3"/>
  <c r="C417" i="3"/>
  <c r="J416" i="3"/>
  <c r="H416" i="3"/>
  <c r="D416" i="3"/>
  <c r="C416" i="3"/>
  <c r="J415" i="3"/>
  <c r="H415" i="3"/>
  <c r="D415" i="3"/>
  <c r="C415" i="3"/>
  <c r="J414" i="3"/>
  <c r="H414" i="3"/>
  <c r="D414" i="3"/>
  <c r="C414" i="3"/>
  <c r="J413" i="3"/>
  <c r="H413" i="3"/>
  <c r="D413" i="3"/>
  <c r="C413" i="3"/>
  <c r="J412" i="3"/>
  <c r="H412" i="3"/>
  <c r="D412" i="3"/>
  <c r="C412" i="3"/>
  <c r="J411" i="3"/>
  <c r="H411" i="3"/>
  <c r="D411" i="3"/>
  <c r="C411" i="3"/>
  <c r="J410" i="3"/>
  <c r="H410" i="3"/>
  <c r="D410" i="3"/>
  <c r="C410" i="3"/>
  <c r="J409" i="3"/>
  <c r="H409" i="3"/>
  <c r="D409" i="3"/>
  <c r="C409" i="3"/>
  <c r="J408" i="3"/>
  <c r="H408" i="3"/>
  <c r="D408" i="3"/>
  <c r="C408" i="3"/>
  <c r="J407" i="3"/>
  <c r="H407" i="3"/>
  <c r="D407" i="3"/>
  <c r="C407" i="3"/>
  <c r="J406" i="3"/>
  <c r="H406" i="3"/>
  <c r="D406" i="3"/>
  <c r="C406" i="3"/>
  <c r="J405" i="3"/>
  <c r="H405" i="3"/>
  <c r="D405" i="3"/>
  <c r="C405" i="3"/>
  <c r="J404" i="3"/>
  <c r="H404" i="3"/>
  <c r="D404" i="3"/>
  <c r="C404" i="3"/>
  <c r="J403" i="3"/>
  <c r="H403" i="3"/>
  <c r="D403" i="3"/>
  <c r="C403" i="3"/>
  <c r="J402" i="3"/>
  <c r="H402" i="3"/>
  <c r="D402" i="3"/>
  <c r="C402" i="3"/>
  <c r="J401" i="3"/>
  <c r="H401" i="3"/>
  <c r="D401" i="3"/>
  <c r="C401" i="3"/>
  <c r="J400" i="3"/>
  <c r="H400" i="3"/>
  <c r="D400" i="3"/>
  <c r="C400" i="3"/>
  <c r="J399" i="3"/>
  <c r="H399" i="3"/>
  <c r="D399" i="3"/>
  <c r="C399" i="3"/>
  <c r="J398" i="3"/>
  <c r="H398" i="3"/>
  <c r="D398" i="3"/>
  <c r="C398" i="3"/>
  <c r="J397" i="3"/>
  <c r="H397" i="3"/>
  <c r="D397" i="3"/>
  <c r="C397" i="3"/>
  <c r="J396" i="3"/>
  <c r="H396" i="3"/>
  <c r="D396" i="3"/>
  <c r="C396" i="3"/>
  <c r="J395" i="3"/>
  <c r="H395" i="3"/>
  <c r="D395" i="3"/>
  <c r="C395" i="3"/>
  <c r="J394" i="3"/>
  <c r="H394" i="3"/>
  <c r="D394" i="3"/>
  <c r="C394" i="3"/>
  <c r="J393" i="3"/>
  <c r="H393" i="3"/>
  <c r="D393" i="3"/>
  <c r="C393" i="3"/>
  <c r="J392" i="3"/>
  <c r="H392" i="3"/>
  <c r="D392" i="3"/>
  <c r="C392" i="3"/>
  <c r="J391" i="3"/>
  <c r="H391" i="3"/>
  <c r="D391" i="3"/>
  <c r="C391" i="3"/>
  <c r="J390" i="3"/>
  <c r="H390" i="3"/>
  <c r="D390" i="3"/>
  <c r="C390" i="3"/>
  <c r="J389" i="3"/>
  <c r="H389" i="3"/>
  <c r="D389" i="3"/>
  <c r="C389" i="3"/>
  <c r="J388" i="3"/>
  <c r="H388" i="3"/>
  <c r="D388" i="3"/>
  <c r="C388" i="3"/>
  <c r="J387" i="3"/>
  <c r="H387" i="3"/>
  <c r="D387" i="3"/>
  <c r="C387" i="3"/>
  <c r="J386" i="3"/>
  <c r="H386" i="3"/>
  <c r="D386" i="3"/>
  <c r="C386" i="3"/>
  <c r="J385" i="3"/>
  <c r="H385" i="3"/>
  <c r="D385" i="3"/>
  <c r="C385" i="3"/>
  <c r="J384" i="3"/>
  <c r="H384" i="3"/>
  <c r="D384" i="3"/>
  <c r="C384" i="3"/>
  <c r="J383" i="3"/>
  <c r="H383" i="3"/>
  <c r="D383" i="3"/>
  <c r="C383" i="3"/>
  <c r="J382" i="3"/>
  <c r="H382" i="3"/>
  <c r="D382" i="3"/>
  <c r="C382" i="3"/>
  <c r="J381" i="3"/>
  <c r="H381" i="3"/>
  <c r="D381" i="3"/>
  <c r="C381" i="3"/>
  <c r="J380" i="3"/>
  <c r="H380" i="3"/>
  <c r="D380" i="3"/>
  <c r="C380" i="3"/>
  <c r="J379" i="3"/>
  <c r="H379" i="3"/>
  <c r="D379" i="3"/>
  <c r="C379" i="3"/>
  <c r="J378" i="3"/>
  <c r="H378" i="3"/>
  <c r="D378" i="3"/>
  <c r="C378" i="3"/>
  <c r="J377" i="3"/>
  <c r="H377" i="3"/>
  <c r="D377" i="3"/>
  <c r="C377" i="3"/>
  <c r="J376" i="3"/>
  <c r="H376" i="3"/>
  <c r="D376" i="3"/>
  <c r="C376" i="3"/>
  <c r="J375" i="3"/>
  <c r="H375" i="3"/>
  <c r="D375" i="3"/>
  <c r="C375" i="3"/>
  <c r="J374" i="3"/>
  <c r="H374" i="3"/>
  <c r="D374" i="3"/>
  <c r="C374" i="3"/>
  <c r="J373" i="3"/>
  <c r="H373" i="3"/>
  <c r="D373" i="3"/>
  <c r="C373" i="3"/>
  <c r="J372" i="3"/>
  <c r="H372" i="3"/>
  <c r="D372" i="3"/>
  <c r="C372" i="3"/>
  <c r="J371" i="3"/>
  <c r="H371" i="3"/>
  <c r="D371" i="3"/>
  <c r="C371" i="3"/>
  <c r="J370" i="3"/>
  <c r="H370" i="3"/>
  <c r="D370" i="3"/>
  <c r="C370" i="3"/>
  <c r="J369" i="3"/>
  <c r="H369" i="3"/>
  <c r="D369" i="3"/>
  <c r="C369" i="3"/>
  <c r="J368" i="3"/>
  <c r="H368" i="3"/>
  <c r="D368" i="3"/>
  <c r="C368" i="3"/>
  <c r="J367" i="3"/>
  <c r="H367" i="3"/>
  <c r="D367" i="3"/>
  <c r="C367" i="3"/>
  <c r="J366" i="3"/>
  <c r="H366" i="3"/>
  <c r="D366" i="3"/>
  <c r="C366" i="3"/>
  <c r="J365" i="3"/>
  <c r="H365" i="3"/>
  <c r="D365" i="3"/>
  <c r="C365" i="3"/>
  <c r="J364" i="3"/>
  <c r="H364" i="3"/>
  <c r="D364" i="3"/>
  <c r="C364" i="3"/>
  <c r="J363" i="3"/>
  <c r="H363" i="3"/>
  <c r="D363" i="3"/>
  <c r="C363" i="3"/>
  <c r="J362" i="3"/>
  <c r="H362" i="3"/>
  <c r="D362" i="3"/>
  <c r="C362" i="3"/>
  <c r="J361" i="3"/>
  <c r="H361" i="3"/>
  <c r="D361" i="3"/>
  <c r="C361" i="3"/>
  <c r="J360" i="3"/>
  <c r="H360" i="3"/>
  <c r="D360" i="3"/>
  <c r="C360" i="3"/>
  <c r="J359" i="3"/>
  <c r="H359" i="3"/>
  <c r="D359" i="3"/>
  <c r="C359" i="3"/>
  <c r="J358" i="3"/>
  <c r="H358" i="3"/>
  <c r="D358" i="3"/>
  <c r="C358" i="3"/>
  <c r="J357" i="3"/>
  <c r="H357" i="3"/>
  <c r="D357" i="3"/>
  <c r="C357" i="3"/>
  <c r="J356" i="3"/>
  <c r="H356" i="3"/>
  <c r="D356" i="3"/>
  <c r="C356" i="3"/>
  <c r="J355" i="3"/>
  <c r="H355" i="3"/>
  <c r="D355" i="3"/>
  <c r="C355" i="3"/>
  <c r="J354" i="3"/>
  <c r="H354" i="3"/>
  <c r="D354" i="3"/>
  <c r="C354" i="3"/>
  <c r="J353" i="3"/>
  <c r="H353" i="3"/>
  <c r="D353" i="3"/>
  <c r="C353" i="3"/>
  <c r="J352" i="3"/>
  <c r="H352" i="3"/>
  <c r="D352" i="3"/>
  <c r="C352" i="3"/>
  <c r="J351" i="3"/>
  <c r="H351" i="3"/>
  <c r="D351" i="3"/>
  <c r="C351" i="3"/>
  <c r="J350" i="3"/>
  <c r="H350" i="3"/>
  <c r="D350" i="3"/>
  <c r="C350" i="3"/>
  <c r="J349" i="3"/>
  <c r="H349" i="3"/>
  <c r="D349" i="3"/>
  <c r="C349" i="3"/>
  <c r="J348" i="3"/>
  <c r="H348" i="3"/>
  <c r="D348" i="3"/>
  <c r="C348" i="3"/>
  <c r="J347" i="3"/>
  <c r="H347" i="3"/>
  <c r="D347" i="3"/>
  <c r="C347" i="3"/>
  <c r="J346" i="3"/>
  <c r="H346" i="3"/>
  <c r="D346" i="3"/>
  <c r="C346" i="3"/>
  <c r="J345" i="3"/>
  <c r="H345" i="3"/>
  <c r="D345" i="3"/>
  <c r="C345" i="3"/>
  <c r="J344" i="3"/>
  <c r="H344" i="3"/>
  <c r="D344" i="3"/>
  <c r="C344" i="3"/>
  <c r="J343" i="3"/>
  <c r="H343" i="3"/>
  <c r="D343" i="3"/>
  <c r="C343" i="3"/>
  <c r="J342" i="3"/>
  <c r="H342" i="3"/>
  <c r="D342" i="3"/>
  <c r="C342" i="3"/>
  <c r="J341" i="3"/>
  <c r="H341" i="3"/>
  <c r="D341" i="3"/>
  <c r="C341" i="3"/>
  <c r="J340" i="3"/>
  <c r="H340" i="3"/>
  <c r="D340" i="3"/>
  <c r="C340" i="3"/>
  <c r="J339" i="3"/>
  <c r="H339" i="3"/>
  <c r="D339" i="3"/>
  <c r="C339" i="3"/>
  <c r="J338" i="3"/>
  <c r="H338" i="3"/>
  <c r="D338" i="3"/>
  <c r="C338" i="3"/>
  <c r="J337" i="3"/>
  <c r="H337" i="3"/>
  <c r="D337" i="3"/>
  <c r="C337" i="3"/>
  <c r="J336" i="3"/>
  <c r="H336" i="3"/>
  <c r="D336" i="3"/>
  <c r="C336" i="3"/>
  <c r="J335" i="3"/>
  <c r="H335" i="3"/>
  <c r="D335" i="3"/>
  <c r="C335" i="3"/>
  <c r="J334" i="3"/>
  <c r="H334" i="3"/>
  <c r="D334" i="3"/>
  <c r="C334" i="3"/>
  <c r="J333" i="3"/>
  <c r="H333" i="3"/>
  <c r="D333" i="3"/>
  <c r="C333" i="3"/>
  <c r="J332" i="3"/>
  <c r="H332" i="3"/>
  <c r="D332" i="3"/>
  <c r="C332" i="3"/>
  <c r="J331" i="3"/>
  <c r="H331" i="3"/>
  <c r="D331" i="3"/>
  <c r="C331" i="3"/>
  <c r="J330" i="3"/>
  <c r="H330" i="3"/>
  <c r="D330" i="3"/>
  <c r="C330" i="3"/>
  <c r="J329" i="3"/>
  <c r="H329" i="3"/>
  <c r="D329" i="3"/>
  <c r="C329" i="3"/>
  <c r="J328" i="3"/>
  <c r="H328" i="3"/>
  <c r="D328" i="3"/>
  <c r="C328" i="3"/>
  <c r="J327" i="3"/>
  <c r="H327" i="3"/>
  <c r="D327" i="3"/>
  <c r="C327" i="3"/>
  <c r="J326" i="3"/>
  <c r="H326" i="3"/>
  <c r="D326" i="3"/>
  <c r="C326" i="3"/>
  <c r="J325" i="3"/>
  <c r="H325" i="3"/>
  <c r="D325" i="3"/>
  <c r="C325" i="3"/>
  <c r="J324" i="3"/>
  <c r="H324" i="3"/>
  <c r="D324" i="3"/>
  <c r="C324" i="3"/>
  <c r="J323" i="3"/>
  <c r="H323" i="3"/>
  <c r="D323" i="3"/>
  <c r="C323" i="3"/>
  <c r="J322" i="3"/>
  <c r="H322" i="3"/>
  <c r="D322" i="3"/>
  <c r="C322" i="3"/>
  <c r="J321" i="3"/>
  <c r="H321" i="3"/>
  <c r="D321" i="3"/>
  <c r="C321" i="3"/>
  <c r="J320" i="3"/>
  <c r="H320" i="3"/>
  <c r="D320" i="3"/>
  <c r="C320" i="3"/>
  <c r="J319" i="3"/>
  <c r="H319" i="3"/>
  <c r="D319" i="3"/>
  <c r="C319" i="3"/>
  <c r="J318" i="3"/>
  <c r="H318" i="3"/>
  <c r="D318" i="3"/>
  <c r="C318" i="3"/>
  <c r="J317" i="3"/>
  <c r="H317" i="3"/>
  <c r="D317" i="3"/>
  <c r="C317" i="3"/>
  <c r="J316" i="3"/>
  <c r="H316" i="3"/>
  <c r="D316" i="3"/>
  <c r="C316" i="3"/>
  <c r="J315" i="3"/>
  <c r="H315" i="3"/>
  <c r="D315" i="3"/>
  <c r="C315" i="3"/>
  <c r="J314" i="3"/>
  <c r="H314" i="3"/>
  <c r="D314" i="3"/>
  <c r="C314" i="3"/>
  <c r="J313" i="3"/>
  <c r="H313" i="3"/>
  <c r="D313" i="3"/>
  <c r="C313" i="3"/>
  <c r="J312" i="3"/>
  <c r="H312" i="3"/>
  <c r="D312" i="3"/>
  <c r="C312" i="3"/>
  <c r="J311" i="3"/>
  <c r="H311" i="3"/>
  <c r="D311" i="3"/>
  <c r="C311" i="3"/>
  <c r="J310" i="3"/>
  <c r="H310" i="3"/>
  <c r="D310" i="3"/>
  <c r="C310" i="3"/>
  <c r="J309" i="3"/>
  <c r="H309" i="3"/>
  <c r="D309" i="3"/>
  <c r="C309" i="3"/>
  <c r="J308" i="3"/>
  <c r="H308" i="3"/>
  <c r="D308" i="3"/>
  <c r="C308" i="3"/>
  <c r="J307" i="3"/>
  <c r="H307" i="3"/>
  <c r="D307" i="3"/>
  <c r="C307" i="3"/>
  <c r="J306" i="3"/>
  <c r="H306" i="3"/>
  <c r="D306" i="3"/>
  <c r="C306" i="3"/>
  <c r="J305" i="3"/>
  <c r="H305" i="3"/>
  <c r="D305" i="3"/>
  <c r="C305" i="3"/>
  <c r="J304" i="3"/>
  <c r="H304" i="3"/>
  <c r="D304" i="3"/>
  <c r="C304" i="3"/>
  <c r="J303" i="3"/>
  <c r="H303" i="3"/>
  <c r="D303" i="3"/>
  <c r="C303" i="3"/>
  <c r="J302" i="3"/>
  <c r="H302" i="3"/>
  <c r="D302" i="3"/>
  <c r="C302" i="3"/>
  <c r="J301" i="3"/>
  <c r="H301" i="3"/>
  <c r="D301" i="3"/>
  <c r="C301" i="3"/>
  <c r="J300" i="3"/>
  <c r="H300" i="3"/>
  <c r="D300" i="3"/>
  <c r="C300" i="3"/>
  <c r="J299" i="3"/>
  <c r="H299" i="3"/>
  <c r="D299" i="3"/>
  <c r="C299" i="3"/>
  <c r="J298" i="3"/>
  <c r="H298" i="3"/>
  <c r="D298" i="3"/>
  <c r="C298" i="3"/>
  <c r="J297" i="3"/>
  <c r="H297" i="3"/>
  <c r="D297" i="3"/>
  <c r="C297" i="3"/>
  <c r="J296" i="3"/>
  <c r="H296" i="3"/>
  <c r="D296" i="3"/>
  <c r="C296" i="3"/>
  <c r="J295" i="3"/>
  <c r="H295" i="3"/>
  <c r="D295" i="3"/>
  <c r="C295" i="3"/>
  <c r="J294" i="3"/>
  <c r="H294" i="3"/>
  <c r="D294" i="3"/>
  <c r="C294" i="3"/>
  <c r="J293" i="3"/>
  <c r="H293" i="3"/>
  <c r="D293" i="3"/>
  <c r="C293" i="3"/>
  <c r="J292" i="3"/>
  <c r="H292" i="3"/>
  <c r="D292" i="3"/>
  <c r="C292" i="3"/>
  <c r="J291" i="3"/>
  <c r="H291" i="3"/>
  <c r="D291" i="3"/>
  <c r="C291" i="3"/>
  <c r="J290" i="3"/>
  <c r="H290" i="3"/>
  <c r="D290" i="3"/>
  <c r="C290" i="3"/>
  <c r="J289" i="3"/>
  <c r="H289" i="3"/>
  <c r="D289" i="3"/>
  <c r="C289" i="3"/>
  <c r="J288" i="3"/>
  <c r="H288" i="3"/>
  <c r="D288" i="3"/>
  <c r="C288" i="3"/>
  <c r="J287" i="3"/>
  <c r="H287" i="3"/>
  <c r="D287" i="3"/>
  <c r="C287" i="3"/>
  <c r="J286" i="3"/>
  <c r="H286" i="3"/>
  <c r="D286" i="3"/>
  <c r="C286" i="3"/>
  <c r="J285" i="3"/>
  <c r="H285" i="3"/>
  <c r="D285" i="3"/>
  <c r="C285" i="3"/>
  <c r="J284" i="3"/>
  <c r="H284" i="3"/>
  <c r="D284" i="3"/>
  <c r="C284" i="3"/>
  <c r="J283" i="3"/>
  <c r="H283" i="3"/>
  <c r="D283" i="3"/>
  <c r="C283" i="3"/>
  <c r="J282" i="3"/>
  <c r="H282" i="3"/>
  <c r="D282" i="3"/>
  <c r="C282" i="3"/>
  <c r="J281" i="3"/>
  <c r="H281" i="3"/>
  <c r="D281" i="3"/>
  <c r="C281" i="3"/>
  <c r="J280" i="3"/>
  <c r="H280" i="3"/>
  <c r="D280" i="3"/>
  <c r="C280" i="3"/>
  <c r="J279" i="3"/>
  <c r="H279" i="3"/>
  <c r="D279" i="3"/>
  <c r="C279" i="3"/>
  <c r="J278" i="3"/>
  <c r="H278" i="3"/>
  <c r="D278" i="3"/>
  <c r="C278" i="3"/>
  <c r="J277" i="3"/>
  <c r="H277" i="3"/>
  <c r="D277" i="3"/>
  <c r="C277" i="3"/>
  <c r="J276" i="3"/>
  <c r="H276" i="3"/>
  <c r="D276" i="3"/>
  <c r="C276" i="3"/>
  <c r="J275" i="3"/>
  <c r="H275" i="3"/>
  <c r="D275" i="3"/>
  <c r="C275" i="3"/>
  <c r="J274" i="3"/>
  <c r="H274" i="3"/>
  <c r="D274" i="3"/>
  <c r="C274" i="3"/>
  <c r="J273" i="3"/>
  <c r="H273" i="3"/>
  <c r="D273" i="3"/>
  <c r="C273" i="3"/>
  <c r="J272" i="3"/>
  <c r="H272" i="3"/>
  <c r="D272" i="3"/>
  <c r="C272" i="3"/>
  <c r="J271" i="3"/>
  <c r="H271" i="3"/>
  <c r="D271" i="3"/>
  <c r="C271" i="3"/>
  <c r="J270" i="3"/>
  <c r="H270" i="3"/>
  <c r="D270" i="3"/>
  <c r="C270" i="3"/>
  <c r="J269" i="3"/>
  <c r="H269" i="3"/>
  <c r="D269" i="3"/>
  <c r="C269" i="3"/>
  <c r="J268" i="3"/>
  <c r="H268" i="3"/>
  <c r="D268" i="3"/>
  <c r="C268" i="3"/>
  <c r="J267" i="3"/>
  <c r="H267" i="3"/>
  <c r="D267" i="3"/>
  <c r="C267" i="3"/>
  <c r="J266" i="3"/>
  <c r="H266" i="3"/>
  <c r="D266" i="3"/>
  <c r="C266" i="3"/>
  <c r="J265" i="3"/>
  <c r="H265" i="3"/>
  <c r="D265" i="3"/>
  <c r="C265" i="3"/>
  <c r="J264" i="3"/>
  <c r="H264" i="3"/>
  <c r="D264" i="3"/>
  <c r="C264" i="3"/>
  <c r="J263" i="3"/>
  <c r="H263" i="3"/>
  <c r="D263" i="3"/>
  <c r="C263" i="3"/>
  <c r="J262" i="3"/>
  <c r="H262" i="3"/>
  <c r="D262" i="3"/>
  <c r="C262" i="3"/>
  <c r="J261" i="3"/>
  <c r="H261" i="3"/>
  <c r="D261" i="3"/>
  <c r="C261" i="3"/>
  <c r="J260" i="3"/>
  <c r="H260" i="3"/>
  <c r="D260" i="3"/>
  <c r="C260" i="3"/>
  <c r="J259" i="3"/>
  <c r="H259" i="3"/>
  <c r="D259" i="3"/>
  <c r="C259" i="3"/>
  <c r="J258" i="3"/>
  <c r="H258" i="3"/>
  <c r="D258" i="3"/>
  <c r="C258" i="3"/>
  <c r="J257" i="3"/>
  <c r="H257" i="3"/>
  <c r="D257" i="3"/>
  <c r="C257" i="3"/>
  <c r="J256" i="3"/>
  <c r="H256" i="3"/>
  <c r="D256" i="3"/>
  <c r="C256" i="3"/>
  <c r="J255" i="3"/>
  <c r="H255" i="3"/>
  <c r="D255" i="3"/>
  <c r="C255" i="3"/>
  <c r="J254" i="3"/>
  <c r="H254" i="3"/>
  <c r="D254" i="3"/>
  <c r="C254" i="3"/>
  <c r="J253" i="3"/>
  <c r="H253" i="3"/>
  <c r="D253" i="3"/>
  <c r="C253" i="3"/>
  <c r="J252" i="3"/>
  <c r="H252" i="3"/>
  <c r="D252" i="3"/>
  <c r="C252" i="3"/>
  <c r="J251" i="3"/>
  <c r="H251" i="3"/>
  <c r="D251" i="3"/>
  <c r="C251" i="3"/>
  <c r="J250" i="3"/>
  <c r="H250" i="3"/>
  <c r="D250" i="3"/>
  <c r="C250" i="3"/>
  <c r="J249" i="3"/>
  <c r="H249" i="3"/>
  <c r="D249" i="3"/>
  <c r="C249" i="3"/>
  <c r="J248" i="3"/>
  <c r="H248" i="3"/>
  <c r="D248" i="3"/>
  <c r="C248" i="3"/>
  <c r="J247" i="3"/>
  <c r="H247" i="3"/>
  <c r="D247" i="3"/>
  <c r="C247" i="3"/>
  <c r="J246" i="3"/>
  <c r="H246" i="3"/>
  <c r="D246" i="3"/>
  <c r="C246" i="3"/>
  <c r="J245" i="3"/>
  <c r="H245" i="3"/>
  <c r="D245" i="3"/>
  <c r="C245" i="3"/>
  <c r="J244" i="3"/>
  <c r="H244" i="3"/>
  <c r="D244" i="3"/>
  <c r="C244" i="3"/>
  <c r="J243" i="3"/>
  <c r="H243" i="3"/>
  <c r="D243" i="3"/>
  <c r="C243" i="3"/>
  <c r="J242" i="3"/>
  <c r="H242" i="3"/>
  <c r="D242" i="3"/>
  <c r="C242" i="3"/>
  <c r="J241" i="3"/>
  <c r="H241" i="3"/>
  <c r="D241" i="3"/>
  <c r="C241" i="3"/>
  <c r="J240" i="3"/>
  <c r="H240" i="3"/>
  <c r="D240" i="3"/>
  <c r="C240" i="3"/>
  <c r="J239" i="3"/>
  <c r="H239" i="3"/>
  <c r="D239" i="3"/>
  <c r="C239" i="3"/>
  <c r="J238" i="3"/>
  <c r="H238" i="3"/>
  <c r="D238" i="3"/>
  <c r="C238" i="3"/>
  <c r="J237" i="3"/>
  <c r="H237" i="3"/>
  <c r="D237" i="3"/>
  <c r="C237" i="3"/>
  <c r="J236" i="3"/>
  <c r="H236" i="3"/>
  <c r="D236" i="3"/>
  <c r="C236" i="3"/>
  <c r="J235" i="3"/>
  <c r="H235" i="3"/>
  <c r="D235" i="3"/>
  <c r="C235" i="3"/>
  <c r="J234" i="3"/>
  <c r="H234" i="3"/>
  <c r="D234" i="3"/>
  <c r="C234" i="3"/>
  <c r="J233" i="3"/>
  <c r="H233" i="3"/>
  <c r="D233" i="3"/>
  <c r="C233" i="3"/>
  <c r="J232" i="3"/>
  <c r="H232" i="3"/>
  <c r="D232" i="3"/>
  <c r="C232" i="3"/>
  <c r="J231" i="3"/>
  <c r="H231" i="3"/>
  <c r="D231" i="3"/>
  <c r="C231" i="3"/>
  <c r="J230" i="3"/>
  <c r="H230" i="3"/>
  <c r="D230" i="3"/>
  <c r="C230" i="3"/>
  <c r="J229" i="3"/>
  <c r="H229" i="3"/>
  <c r="D229" i="3"/>
  <c r="C229" i="3"/>
  <c r="J228" i="3"/>
  <c r="H228" i="3"/>
  <c r="D228" i="3"/>
  <c r="C228" i="3"/>
  <c r="J227" i="3"/>
  <c r="H227" i="3"/>
  <c r="D227" i="3"/>
  <c r="C227" i="3"/>
  <c r="J226" i="3"/>
  <c r="H226" i="3"/>
  <c r="D226" i="3"/>
  <c r="C226" i="3"/>
  <c r="J225" i="3"/>
  <c r="H225" i="3"/>
  <c r="D225" i="3"/>
  <c r="C225" i="3"/>
  <c r="J224" i="3"/>
  <c r="H224" i="3"/>
  <c r="D224" i="3"/>
  <c r="C224" i="3"/>
  <c r="J223" i="3"/>
  <c r="H223" i="3"/>
  <c r="D223" i="3"/>
  <c r="C223" i="3"/>
  <c r="J222" i="3"/>
  <c r="H222" i="3"/>
  <c r="D222" i="3"/>
  <c r="C222" i="3"/>
  <c r="J221" i="3"/>
  <c r="H221" i="3"/>
  <c r="D221" i="3"/>
  <c r="C221" i="3"/>
  <c r="J220" i="3"/>
  <c r="H220" i="3"/>
  <c r="D220" i="3"/>
  <c r="C220" i="3"/>
  <c r="J219" i="3"/>
  <c r="H219" i="3"/>
  <c r="D219" i="3"/>
  <c r="C219" i="3"/>
  <c r="J218" i="3"/>
  <c r="H218" i="3"/>
  <c r="D218" i="3"/>
  <c r="C218" i="3"/>
  <c r="J217" i="3"/>
  <c r="H217" i="3"/>
  <c r="D217" i="3"/>
  <c r="C217" i="3"/>
  <c r="J216" i="3"/>
  <c r="H216" i="3"/>
  <c r="D216" i="3"/>
  <c r="C216" i="3"/>
  <c r="J215" i="3"/>
  <c r="H215" i="3"/>
  <c r="D215" i="3"/>
  <c r="C215" i="3"/>
  <c r="J214" i="3"/>
  <c r="H214" i="3"/>
  <c r="D214" i="3"/>
  <c r="C214" i="3"/>
  <c r="J213" i="3"/>
  <c r="H213" i="3"/>
  <c r="D213" i="3"/>
  <c r="C213" i="3"/>
  <c r="J212" i="3"/>
  <c r="H212" i="3"/>
  <c r="D212" i="3"/>
  <c r="C212" i="3"/>
  <c r="J211" i="3"/>
  <c r="H211" i="3"/>
  <c r="D211" i="3"/>
  <c r="C211" i="3"/>
  <c r="J210" i="3"/>
  <c r="H210" i="3"/>
  <c r="D210" i="3"/>
  <c r="C210" i="3"/>
  <c r="J209" i="3"/>
  <c r="H209" i="3"/>
  <c r="D209" i="3"/>
  <c r="C209" i="3"/>
  <c r="J208" i="3"/>
  <c r="H208" i="3"/>
  <c r="D208" i="3"/>
  <c r="C208" i="3"/>
  <c r="J207" i="3"/>
  <c r="H207" i="3"/>
  <c r="D207" i="3"/>
  <c r="C207" i="3"/>
  <c r="J206" i="3"/>
  <c r="H206" i="3"/>
  <c r="D206" i="3"/>
  <c r="C206" i="3"/>
  <c r="J205" i="3"/>
  <c r="H205" i="3"/>
  <c r="D205" i="3"/>
  <c r="C205" i="3"/>
  <c r="J204" i="3"/>
  <c r="H204" i="3"/>
  <c r="D204" i="3"/>
  <c r="C204" i="3"/>
  <c r="J203" i="3"/>
  <c r="H203" i="3"/>
  <c r="D203" i="3"/>
  <c r="C203" i="3"/>
  <c r="J202" i="3"/>
  <c r="H202" i="3"/>
  <c r="D202" i="3"/>
  <c r="C202" i="3"/>
  <c r="J201" i="3"/>
  <c r="H201" i="3"/>
  <c r="D201" i="3"/>
  <c r="C201" i="3"/>
  <c r="J200" i="3"/>
  <c r="H200" i="3"/>
  <c r="D200" i="3"/>
  <c r="C200" i="3"/>
  <c r="J199" i="3"/>
  <c r="H199" i="3"/>
  <c r="D199" i="3"/>
  <c r="C199" i="3"/>
  <c r="J198" i="3"/>
  <c r="H198" i="3"/>
  <c r="D198" i="3"/>
  <c r="C198" i="3"/>
  <c r="J197" i="3"/>
  <c r="H197" i="3"/>
  <c r="D197" i="3"/>
  <c r="C197" i="3"/>
  <c r="J196" i="3"/>
  <c r="H196" i="3"/>
  <c r="D196" i="3"/>
  <c r="C196" i="3"/>
  <c r="J195" i="3"/>
  <c r="H195" i="3"/>
  <c r="D195" i="3"/>
  <c r="C195" i="3"/>
  <c r="J194" i="3"/>
  <c r="H194" i="3"/>
  <c r="D194" i="3"/>
  <c r="C194" i="3"/>
  <c r="J193" i="3"/>
  <c r="H193" i="3"/>
  <c r="D193" i="3"/>
  <c r="C193" i="3"/>
  <c r="J192" i="3"/>
  <c r="H192" i="3"/>
  <c r="D192" i="3"/>
  <c r="C192" i="3"/>
  <c r="J191" i="3"/>
  <c r="H191" i="3"/>
  <c r="D191" i="3"/>
  <c r="C191" i="3"/>
  <c r="J190" i="3"/>
  <c r="H190" i="3"/>
  <c r="D190" i="3"/>
  <c r="C190" i="3"/>
  <c r="J189" i="3"/>
  <c r="H189" i="3"/>
  <c r="D189" i="3"/>
  <c r="C189" i="3"/>
  <c r="J188" i="3"/>
  <c r="H188" i="3"/>
  <c r="D188" i="3"/>
  <c r="C188" i="3"/>
  <c r="J187" i="3"/>
  <c r="H187" i="3"/>
  <c r="D187" i="3"/>
  <c r="C187" i="3"/>
  <c r="J186" i="3"/>
  <c r="H186" i="3"/>
  <c r="D186" i="3"/>
  <c r="C186" i="3"/>
  <c r="J185" i="3"/>
  <c r="H185" i="3"/>
  <c r="D185" i="3"/>
  <c r="C185" i="3"/>
  <c r="J184" i="3"/>
  <c r="H184" i="3"/>
  <c r="D184" i="3"/>
  <c r="C184" i="3"/>
  <c r="J183" i="3"/>
  <c r="H183" i="3"/>
  <c r="D183" i="3"/>
  <c r="C183" i="3"/>
  <c r="J182" i="3"/>
  <c r="H182" i="3"/>
  <c r="D182" i="3"/>
  <c r="C182" i="3"/>
  <c r="J181" i="3"/>
  <c r="H181" i="3"/>
  <c r="D181" i="3"/>
  <c r="C181" i="3"/>
  <c r="J180" i="3"/>
  <c r="H180" i="3"/>
  <c r="D180" i="3"/>
  <c r="C180" i="3"/>
  <c r="J179" i="3"/>
  <c r="H179" i="3"/>
  <c r="D179" i="3"/>
  <c r="C179" i="3"/>
  <c r="J178" i="3"/>
  <c r="H178" i="3"/>
  <c r="D178" i="3"/>
  <c r="C178" i="3"/>
  <c r="J177" i="3"/>
  <c r="H177" i="3"/>
  <c r="D177" i="3"/>
  <c r="C177" i="3"/>
  <c r="J176" i="3"/>
  <c r="H176" i="3"/>
  <c r="D176" i="3"/>
  <c r="C176" i="3"/>
  <c r="J175" i="3"/>
  <c r="H175" i="3"/>
  <c r="D175" i="3"/>
  <c r="C175" i="3"/>
  <c r="J174" i="3"/>
  <c r="H174" i="3"/>
  <c r="D174" i="3"/>
  <c r="C174" i="3"/>
  <c r="J173" i="3"/>
  <c r="H173" i="3"/>
  <c r="D173" i="3"/>
  <c r="C173" i="3"/>
  <c r="J172" i="3"/>
  <c r="H172" i="3"/>
  <c r="D172" i="3"/>
  <c r="C172" i="3"/>
  <c r="J171" i="3"/>
  <c r="H171" i="3"/>
  <c r="D171" i="3"/>
  <c r="C171" i="3"/>
  <c r="J170" i="3"/>
  <c r="H170" i="3"/>
  <c r="D170" i="3"/>
  <c r="C170" i="3"/>
  <c r="J169" i="3"/>
  <c r="H169" i="3"/>
  <c r="D169" i="3"/>
  <c r="C169" i="3"/>
  <c r="J168" i="3"/>
  <c r="H168" i="3"/>
  <c r="D168" i="3"/>
  <c r="C168" i="3"/>
  <c r="J167" i="3"/>
  <c r="H167" i="3"/>
  <c r="D167" i="3"/>
  <c r="C167" i="3"/>
  <c r="J166" i="3"/>
  <c r="H166" i="3"/>
  <c r="D166" i="3"/>
  <c r="C166" i="3"/>
  <c r="J165" i="3"/>
  <c r="H165" i="3"/>
  <c r="D165" i="3"/>
  <c r="C165" i="3"/>
  <c r="J164" i="3"/>
  <c r="H164" i="3"/>
  <c r="D164" i="3"/>
  <c r="C164" i="3"/>
  <c r="J163" i="3"/>
  <c r="H163" i="3"/>
  <c r="D163" i="3"/>
  <c r="C163" i="3"/>
  <c r="J162" i="3"/>
  <c r="H162" i="3"/>
  <c r="D162" i="3"/>
  <c r="C162" i="3"/>
  <c r="J161" i="3"/>
  <c r="H161" i="3"/>
  <c r="D161" i="3"/>
  <c r="C161" i="3"/>
  <c r="J160" i="3"/>
  <c r="H160" i="3"/>
  <c r="D160" i="3"/>
  <c r="C160" i="3"/>
  <c r="J159" i="3"/>
  <c r="H159" i="3"/>
  <c r="D159" i="3"/>
  <c r="C159" i="3"/>
  <c r="J158" i="3"/>
  <c r="H158" i="3"/>
  <c r="D158" i="3"/>
  <c r="C158" i="3"/>
  <c r="J157" i="3"/>
  <c r="H157" i="3"/>
  <c r="D157" i="3"/>
  <c r="C157" i="3"/>
  <c r="J156" i="3"/>
  <c r="H156" i="3"/>
  <c r="D156" i="3"/>
  <c r="C156" i="3"/>
  <c r="J155" i="3"/>
  <c r="H155" i="3"/>
  <c r="D155" i="3"/>
  <c r="C155" i="3"/>
  <c r="J154" i="3"/>
  <c r="H154" i="3"/>
  <c r="D154" i="3"/>
  <c r="C154" i="3"/>
  <c r="J153" i="3"/>
  <c r="H153" i="3"/>
  <c r="D153" i="3"/>
  <c r="C153" i="3"/>
  <c r="J152" i="3"/>
  <c r="H152" i="3"/>
  <c r="D152" i="3"/>
  <c r="C152" i="3"/>
  <c r="J151" i="3"/>
  <c r="H151" i="3"/>
  <c r="D151" i="3"/>
  <c r="C151" i="3"/>
  <c r="J150" i="3"/>
  <c r="H150" i="3"/>
  <c r="D150" i="3"/>
  <c r="C150" i="3"/>
  <c r="J149" i="3"/>
  <c r="H149" i="3"/>
  <c r="D149" i="3"/>
  <c r="C149" i="3"/>
  <c r="J148" i="3"/>
  <c r="H148" i="3"/>
  <c r="D148" i="3"/>
  <c r="C148" i="3"/>
  <c r="J147" i="3"/>
  <c r="H147" i="3"/>
  <c r="D147" i="3"/>
  <c r="C147" i="3"/>
  <c r="J146" i="3"/>
  <c r="H146" i="3"/>
  <c r="D146" i="3"/>
  <c r="C146" i="3"/>
  <c r="J145" i="3"/>
  <c r="H145" i="3"/>
  <c r="D145" i="3"/>
  <c r="C145" i="3"/>
  <c r="J144" i="3"/>
  <c r="H144" i="3"/>
  <c r="D144" i="3"/>
  <c r="C144" i="3"/>
  <c r="J143" i="3"/>
  <c r="H143" i="3"/>
  <c r="D143" i="3"/>
  <c r="C143" i="3"/>
  <c r="J142" i="3"/>
  <c r="H142" i="3"/>
  <c r="D142" i="3"/>
  <c r="C142" i="3"/>
  <c r="J141" i="3"/>
  <c r="H141" i="3"/>
  <c r="D141" i="3"/>
  <c r="C141" i="3"/>
  <c r="J140" i="3"/>
  <c r="H140" i="3"/>
  <c r="D140" i="3"/>
  <c r="C140" i="3"/>
  <c r="J139" i="3"/>
  <c r="H139" i="3"/>
  <c r="D139" i="3"/>
  <c r="C139" i="3"/>
  <c r="J138" i="3"/>
  <c r="H138" i="3"/>
  <c r="D138" i="3"/>
  <c r="C138" i="3"/>
  <c r="J137" i="3"/>
  <c r="H137" i="3"/>
  <c r="D137" i="3"/>
  <c r="C137" i="3"/>
  <c r="J136" i="3"/>
  <c r="H136" i="3"/>
  <c r="D136" i="3"/>
  <c r="C136" i="3"/>
  <c r="J135" i="3"/>
  <c r="H135" i="3"/>
  <c r="D135" i="3"/>
  <c r="C135" i="3"/>
  <c r="J134" i="3"/>
  <c r="H134" i="3"/>
  <c r="D134" i="3"/>
  <c r="C134" i="3"/>
  <c r="J133" i="3"/>
  <c r="H133" i="3"/>
  <c r="D133" i="3"/>
  <c r="C133" i="3"/>
  <c r="J132" i="3"/>
  <c r="H132" i="3"/>
  <c r="D132" i="3"/>
  <c r="C132" i="3"/>
  <c r="J131" i="3"/>
  <c r="H131" i="3"/>
  <c r="D131" i="3"/>
  <c r="C131" i="3"/>
  <c r="J130" i="3"/>
  <c r="H130" i="3"/>
  <c r="D130" i="3"/>
  <c r="C130" i="3"/>
  <c r="J129" i="3"/>
  <c r="H129" i="3"/>
  <c r="D129" i="3"/>
  <c r="C129" i="3"/>
  <c r="J128" i="3"/>
  <c r="H128" i="3"/>
  <c r="D128" i="3"/>
  <c r="C128" i="3"/>
  <c r="J127" i="3"/>
  <c r="H127" i="3"/>
  <c r="D127" i="3"/>
  <c r="C127" i="3"/>
  <c r="J126" i="3"/>
  <c r="H126" i="3"/>
  <c r="D126" i="3"/>
  <c r="C126" i="3"/>
  <c r="J125" i="3"/>
  <c r="H125" i="3"/>
  <c r="D125" i="3"/>
  <c r="C125" i="3"/>
  <c r="J124" i="3"/>
  <c r="H124" i="3"/>
  <c r="D124" i="3"/>
  <c r="C124" i="3"/>
  <c r="J123" i="3"/>
  <c r="H123" i="3"/>
  <c r="D123" i="3"/>
  <c r="C123" i="3"/>
  <c r="J122" i="3"/>
  <c r="H122" i="3"/>
  <c r="D122" i="3"/>
  <c r="C122" i="3"/>
  <c r="J121" i="3"/>
  <c r="H121" i="3"/>
  <c r="D121" i="3"/>
  <c r="C121" i="3"/>
  <c r="J120" i="3"/>
  <c r="H120" i="3"/>
  <c r="D120" i="3"/>
  <c r="C120" i="3"/>
  <c r="J119" i="3"/>
  <c r="H119" i="3"/>
  <c r="D119" i="3"/>
  <c r="C119" i="3"/>
  <c r="J118" i="3"/>
  <c r="H118" i="3"/>
  <c r="D118" i="3"/>
  <c r="C118" i="3"/>
  <c r="J117" i="3"/>
  <c r="H117" i="3"/>
  <c r="D117" i="3"/>
  <c r="C117" i="3"/>
  <c r="J116" i="3"/>
  <c r="H116" i="3"/>
  <c r="D116" i="3"/>
  <c r="C116" i="3"/>
  <c r="J115" i="3"/>
  <c r="H115" i="3"/>
  <c r="D115" i="3"/>
  <c r="C115" i="3"/>
  <c r="J114" i="3"/>
  <c r="H114" i="3"/>
  <c r="D114" i="3"/>
  <c r="C114" i="3"/>
  <c r="J113" i="3"/>
  <c r="H113" i="3"/>
  <c r="D113" i="3"/>
  <c r="C113" i="3"/>
  <c r="J112" i="3"/>
  <c r="H112" i="3"/>
  <c r="D112" i="3"/>
  <c r="C112" i="3"/>
  <c r="J111" i="3"/>
  <c r="H111" i="3"/>
  <c r="D111" i="3"/>
  <c r="C111" i="3"/>
  <c r="J110" i="3"/>
  <c r="H110" i="3"/>
  <c r="D110" i="3"/>
  <c r="C110" i="3"/>
  <c r="J109" i="3"/>
  <c r="H109" i="3"/>
  <c r="D109" i="3"/>
  <c r="C109" i="3"/>
  <c r="J108" i="3"/>
  <c r="H108" i="3"/>
  <c r="D108" i="3"/>
  <c r="C108" i="3"/>
  <c r="J107" i="3"/>
  <c r="H107" i="3"/>
  <c r="D107" i="3"/>
  <c r="C107" i="3"/>
  <c r="J106" i="3"/>
  <c r="H106" i="3"/>
  <c r="D106" i="3"/>
  <c r="C106" i="3"/>
  <c r="J105" i="3"/>
  <c r="H105" i="3"/>
  <c r="D105" i="3"/>
  <c r="C105" i="3"/>
  <c r="J104" i="3"/>
  <c r="H104" i="3"/>
  <c r="D104" i="3"/>
  <c r="C104" i="3"/>
  <c r="J103" i="3"/>
  <c r="H103" i="3"/>
  <c r="D103" i="3"/>
  <c r="C103" i="3"/>
  <c r="J102" i="3"/>
  <c r="H102" i="3"/>
  <c r="D102" i="3"/>
  <c r="C102" i="3"/>
  <c r="J101" i="3"/>
  <c r="H101" i="3"/>
  <c r="D101" i="3"/>
  <c r="C101" i="3"/>
  <c r="J100" i="3"/>
  <c r="H100" i="3"/>
  <c r="D100" i="3"/>
  <c r="C100" i="3"/>
  <c r="J99" i="3"/>
  <c r="H99" i="3"/>
  <c r="D99" i="3"/>
  <c r="C99" i="3"/>
  <c r="J98" i="3"/>
  <c r="H98" i="3"/>
  <c r="D98" i="3"/>
  <c r="C98" i="3"/>
  <c r="J97" i="3"/>
  <c r="H97" i="3"/>
  <c r="D97" i="3"/>
  <c r="C97" i="3"/>
  <c r="J96" i="3"/>
  <c r="H96" i="3"/>
  <c r="D96" i="3"/>
  <c r="C96" i="3"/>
  <c r="J95" i="3"/>
  <c r="H95" i="3"/>
  <c r="D95" i="3"/>
  <c r="C95" i="3"/>
  <c r="J94" i="3"/>
  <c r="H94" i="3"/>
  <c r="D94" i="3"/>
  <c r="C94" i="3"/>
  <c r="J93" i="3"/>
  <c r="H93" i="3"/>
  <c r="D93" i="3"/>
  <c r="C93" i="3"/>
  <c r="J92" i="3"/>
  <c r="H92" i="3"/>
  <c r="D92" i="3"/>
  <c r="C92" i="3"/>
  <c r="J91" i="3"/>
  <c r="H91" i="3"/>
  <c r="D91" i="3"/>
  <c r="C91" i="3"/>
  <c r="J90" i="3"/>
  <c r="H90" i="3"/>
  <c r="D90" i="3"/>
  <c r="C90" i="3"/>
  <c r="J89" i="3"/>
  <c r="H89" i="3"/>
  <c r="D89" i="3"/>
  <c r="C89" i="3"/>
  <c r="J88" i="3"/>
  <c r="H88" i="3"/>
  <c r="D88" i="3"/>
  <c r="C88" i="3"/>
  <c r="J87" i="3"/>
  <c r="H87" i="3"/>
  <c r="D87" i="3"/>
  <c r="C87" i="3"/>
  <c r="J86" i="3"/>
  <c r="H86" i="3"/>
  <c r="D86" i="3"/>
  <c r="C86" i="3"/>
  <c r="J85" i="3"/>
  <c r="H85" i="3"/>
  <c r="D85" i="3"/>
  <c r="C85" i="3"/>
  <c r="J84" i="3"/>
  <c r="H84" i="3"/>
  <c r="D84" i="3"/>
  <c r="C84" i="3"/>
  <c r="J83" i="3"/>
  <c r="H83" i="3"/>
  <c r="D83" i="3"/>
  <c r="C83" i="3"/>
  <c r="J82" i="3"/>
  <c r="H82" i="3"/>
  <c r="D82" i="3"/>
  <c r="C82" i="3"/>
  <c r="J81" i="3"/>
  <c r="H81" i="3"/>
  <c r="D81" i="3"/>
  <c r="C81" i="3"/>
  <c r="J80" i="3"/>
  <c r="H80" i="3"/>
  <c r="D80" i="3"/>
  <c r="C80" i="3"/>
  <c r="J79" i="3"/>
  <c r="H79" i="3"/>
  <c r="D79" i="3"/>
  <c r="C79" i="3"/>
  <c r="J78" i="3"/>
  <c r="H78" i="3"/>
  <c r="D78" i="3"/>
  <c r="C78" i="3"/>
  <c r="J77" i="3"/>
  <c r="H77" i="3"/>
  <c r="D77" i="3"/>
  <c r="C77" i="3"/>
  <c r="J76" i="3"/>
  <c r="H76" i="3"/>
  <c r="D76" i="3"/>
  <c r="C76" i="3"/>
  <c r="J75" i="3"/>
  <c r="H75" i="3"/>
  <c r="D75" i="3"/>
  <c r="C75" i="3"/>
  <c r="J74" i="3"/>
  <c r="H74" i="3"/>
  <c r="D74" i="3"/>
  <c r="C74" i="3"/>
  <c r="J73" i="3"/>
  <c r="H73" i="3"/>
  <c r="D73" i="3"/>
  <c r="C73" i="3"/>
  <c r="J72" i="3"/>
  <c r="H72" i="3"/>
  <c r="D72" i="3"/>
  <c r="C72" i="3"/>
  <c r="J71" i="3"/>
  <c r="H71" i="3"/>
  <c r="D71" i="3"/>
  <c r="C71" i="3"/>
  <c r="J70" i="3"/>
  <c r="H70" i="3"/>
  <c r="D70" i="3"/>
  <c r="C70" i="3"/>
  <c r="J69" i="3"/>
  <c r="H69" i="3"/>
  <c r="D69" i="3"/>
  <c r="C69" i="3"/>
  <c r="J68" i="3"/>
  <c r="H68" i="3"/>
  <c r="D68" i="3"/>
  <c r="C68" i="3"/>
  <c r="J67" i="3"/>
  <c r="H67" i="3"/>
  <c r="D67" i="3"/>
  <c r="C67" i="3"/>
  <c r="J66" i="3"/>
  <c r="H66" i="3"/>
  <c r="D66" i="3"/>
  <c r="C66" i="3"/>
  <c r="J65" i="3"/>
  <c r="H65" i="3"/>
  <c r="D65" i="3"/>
  <c r="C65" i="3"/>
  <c r="J64" i="3"/>
  <c r="H64" i="3"/>
  <c r="D64" i="3"/>
  <c r="C64" i="3"/>
  <c r="J63" i="3"/>
  <c r="H63" i="3"/>
  <c r="D63" i="3"/>
  <c r="C63" i="3"/>
  <c r="J62" i="3"/>
  <c r="H62" i="3"/>
  <c r="D62" i="3"/>
  <c r="C62" i="3"/>
  <c r="J61" i="3"/>
  <c r="H61" i="3"/>
  <c r="D61" i="3"/>
  <c r="C61" i="3"/>
  <c r="J60" i="3"/>
  <c r="H60" i="3"/>
  <c r="D60" i="3"/>
  <c r="C60" i="3"/>
  <c r="J59" i="3"/>
  <c r="H59" i="3"/>
  <c r="D59" i="3"/>
  <c r="C59" i="3"/>
  <c r="J58" i="3"/>
  <c r="H58" i="3"/>
  <c r="D58" i="3"/>
  <c r="C58" i="3"/>
  <c r="J57" i="3"/>
  <c r="H57" i="3"/>
  <c r="D57" i="3"/>
  <c r="C57" i="3"/>
  <c r="J56" i="3"/>
  <c r="H56" i="3"/>
  <c r="D56" i="3"/>
  <c r="C56" i="3"/>
  <c r="J55" i="3"/>
  <c r="H55" i="3"/>
  <c r="D55" i="3"/>
  <c r="C55" i="3"/>
  <c r="J54" i="3"/>
  <c r="H54" i="3"/>
  <c r="D54" i="3"/>
  <c r="C54" i="3"/>
  <c r="J53" i="3"/>
  <c r="H53" i="3"/>
  <c r="D53" i="3"/>
  <c r="C53" i="3"/>
  <c r="J52" i="3"/>
  <c r="H52" i="3"/>
  <c r="D52" i="3"/>
  <c r="C52" i="3"/>
  <c r="J51" i="3"/>
  <c r="H51" i="3"/>
  <c r="D51" i="3"/>
  <c r="C51" i="3"/>
  <c r="J50" i="3"/>
  <c r="H50" i="3"/>
  <c r="D50" i="3"/>
  <c r="C50" i="3"/>
  <c r="J49" i="3"/>
  <c r="H49" i="3"/>
  <c r="D49" i="3"/>
  <c r="C49" i="3"/>
  <c r="J48" i="3"/>
  <c r="H48" i="3"/>
  <c r="D48" i="3"/>
  <c r="C48" i="3"/>
  <c r="J47" i="3"/>
  <c r="H47" i="3"/>
  <c r="D47" i="3"/>
  <c r="C47" i="3"/>
  <c r="J46" i="3"/>
  <c r="H46" i="3"/>
  <c r="D46" i="3"/>
  <c r="C46" i="3"/>
  <c r="J45" i="3"/>
  <c r="H45" i="3"/>
  <c r="D45" i="3"/>
  <c r="C45" i="3"/>
  <c r="J44" i="3"/>
  <c r="H44" i="3"/>
  <c r="D44" i="3"/>
  <c r="C44" i="3"/>
  <c r="J43" i="3"/>
  <c r="H43" i="3"/>
  <c r="D43" i="3"/>
  <c r="C43" i="3"/>
  <c r="J42" i="3"/>
  <c r="H42" i="3"/>
  <c r="D42" i="3"/>
  <c r="C42" i="3"/>
  <c r="J41" i="3"/>
  <c r="H41" i="3"/>
  <c r="D41" i="3"/>
  <c r="C41" i="3"/>
  <c r="J40" i="3"/>
  <c r="H40" i="3"/>
  <c r="D40" i="3"/>
  <c r="C40" i="3"/>
  <c r="J39" i="3"/>
  <c r="H39" i="3"/>
  <c r="D39" i="3"/>
  <c r="C39" i="3"/>
  <c r="J38" i="3"/>
  <c r="H38" i="3"/>
  <c r="D38" i="3"/>
  <c r="C38" i="3"/>
  <c r="J37" i="3"/>
  <c r="H37" i="3"/>
  <c r="D37" i="3"/>
  <c r="C37" i="3"/>
  <c r="J36" i="3"/>
  <c r="H36" i="3"/>
  <c r="D36" i="3"/>
  <c r="C36" i="3"/>
  <c r="J35" i="3"/>
  <c r="H35" i="3"/>
  <c r="D35" i="3"/>
  <c r="C35" i="3"/>
  <c r="J34" i="3"/>
  <c r="H34" i="3"/>
  <c r="D34" i="3"/>
  <c r="C34" i="3"/>
  <c r="J33" i="3"/>
  <c r="H33" i="3"/>
  <c r="D33" i="3"/>
  <c r="C33" i="3"/>
  <c r="J32" i="3"/>
  <c r="H32" i="3"/>
  <c r="D32" i="3"/>
  <c r="C32" i="3"/>
  <c r="J31" i="3"/>
  <c r="H31" i="3"/>
  <c r="D31" i="3"/>
  <c r="C31" i="3"/>
  <c r="J30" i="3"/>
  <c r="H30" i="3"/>
  <c r="D30" i="3"/>
  <c r="C30" i="3"/>
  <c r="J29" i="3"/>
  <c r="H29" i="3"/>
  <c r="D29" i="3"/>
  <c r="C29" i="3"/>
  <c r="J28" i="3"/>
  <c r="H28" i="3"/>
  <c r="D28" i="3"/>
  <c r="C28" i="3"/>
  <c r="J27" i="3"/>
  <c r="H27" i="3"/>
  <c r="D27" i="3"/>
  <c r="C27" i="3"/>
  <c r="J26" i="3"/>
  <c r="H26" i="3"/>
  <c r="D26" i="3"/>
  <c r="C26" i="3"/>
  <c r="J25" i="3"/>
  <c r="H25" i="3"/>
  <c r="D25" i="3"/>
  <c r="C25" i="3"/>
  <c r="J24" i="3"/>
  <c r="H24" i="3"/>
  <c r="D24" i="3"/>
  <c r="C24" i="3"/>
  <c r="J23" i="3"/>
  <c r="H23" i="3"/>
  <c r="D23" i="3"/>
  <c r="C23" i="3"/>
  <c r="J22" i="3"/>
  <c r="H22" i="3"/>
  <c r="D22" i="3"/>
  <c r="C22" i="3"/>
  <c r="J21" i="3"/>
  <c r="H21" i="3"/>
  <c r="D21" i="3"/>
  <c r="C21" i="3"/>
  <c r="J20" i="3"/>
  <c r="H20" i="3"/>
  <c r="D20" i="3"/>
  <c r="C20" i="3"/>
  <c r="J19" i="3"/>
  <c r="H19" i="3"/>
  <c r="D19" i="3"/>
  <c r="C19" i="3"/>
  <c r="J18" i="3"/>
  <c r="H18" i="3"/>
  <c r="D18" i="3"/>
  <c r="C18" i="3"/>
  <c r="J17" i="3"/>
  <c r="H17" i="3"/>
  <c r="D17" i="3"/>
  <c r="C17" i="3"/>
  <c r="J16" i="3"/>
  <c r="H16" i="3"/>
  <c r="D16" i="3"/>
  <c r="C16" i="3"/>
  <c r="J15" i="3"/>
  <c r="H15" i="3"/>
  <c r="D15" i="3"/>
  <c r="C15" i="3"/>
  <c r="J14" i="3"/>
  <c r="H14" i="3"/>
  <c r="D14" i="3"/>
  <c r="C14" i="3"/>
  <c r="J13" i="3"/>
  <c r="H13" i="3"/>
  <c r="D13" i="3"/>
  <c r="C13" i="3"/>
  <c r="J12" i="3"/>
  <c r="H12" i="3"/>
  <c r="D12" i="3"/>
  <c r="C12" i="3"/>
  <c r="J11" i="3"/>
  <c r="H11" i="3"/>
  <c r="D11" i="3"/>
  <c r="C11" i="3"/>
  <c r="J10" i="3"/>
  <c r="H10" i="3"/>
  <c r="D10" i="3"/>
  <c r="C10" i="3"/>
  <c r="J9" i="3"/>
  <c r="H9" i="3"/>
  <c r="D9" i="3"/>
  <c r="C9" i="3"/>
  <c r="J8" i="3"/>
  <c r="H8" i="3"/>
  <c r="D8" i="3"/>
  <c r="C8" i="3"/>
  <c r="J7" i="3"/>
  <c r="H7" i="3"/>
  <c r="D7" i="3"/>
  <c r="C7" i="3"/>
  <c r="J6" i="3"/>
  <c r="H6" i="3"/>
  <c r="D6" i="3"/>
  <c r="C6" i="3"/>
  <c r="J5" i="3"/>
  <c r="H5" i="3"/>
  <c r="D5" i="3"/>
  <c r="C5" i="3"/>
  <c r="J4" i="3"/>
  <c r="H4" i="3"/>
  <c r="D4" i="3"/>
  <c r="C4" i="3"/>
  <c r="J3" i="3"/>
  <c r="H3" i="3"/>
  <c r="D3" i="3"/>
  <c r="C3" i="3"/>
  <c r="L424" i="13"/>
  <c r="M424" i="13" s="1"/>
  <c r="N424" i="13" s="1" a="1"/>
  <c r="N424" i="13" s="1"/>
  <c r="K424" i="13"/>
  <c r="J424" i="13"/>
  <c r="H424" i="13"/>
  <c r="G424" i="13"/>
  <c r="F424" i="13"/>
  <c r="E424" i="13"/>
  <c r="D424" i="13"/>
  <c r="C424" i="13"/>
  <c r="B424" i="13"/>
  <c r="L423" i="13"/>
  <c r="M423" i="13" s="1"/>
  <c r="N423" i="13" s="1" a="1"/>
  <c r="N423" i="13" s="1"/>
  <c r="K423" i="13"/>
  <c r="J423" i="13"/>
  <c r="H423" i="13"/>
  <c r="G423" i="13"/>
  <c r="F423" i="13"/>
  <c r="E423" i="13"/>
  <c r="D423" i="13"/>
  <c r="C423" i="13"/>
  <c r="B423" i="13"/>
  <c r="L422" i="13"/>
  <c r="M422" i="13" s="1"/>
  <c r="N422" i="13" s="1" a="1"/>
  <c r="N422" i="13" s="1"/>
  <c r="K422" i="13"/>
  <c r="J422" i="13"/>
  <c r="H422" i="13"/>
  <c r="G422" i="13"/>
  <c r="F422" i="13"/>
  <c r="E422" i="13"/>
  <c r="D422" i="13"/>
  <c r="C422" i="13"/>
  <c r="B422" i="13"/>
  <c r="L421" i="13"/>
  <c r="M421" i="13" s="1"/>
  <c r="N421" i="13" s="1" a="1"/>
  <c r="N421" i="13" s="1"/>
  <c r="K421" i="13"/>
  <c r="J421" i="13"/>
  <c r="H421" i="13"/>
  <c r="G421" i="13"/>
  <c r="F421" i="13"/>
  <c r="E421" i="13"/>
  <c r="D421" i="13"/>
  <c r="C421" i="13"/>
  <c r="B421" i="13"/>
  <c r="L420" i="13"/>
  <c r="M420" i="13" s="1"/>
  <c r="N420" i="13" s="1" a="1"/>
  <c r="N420" i="13" s="1"/>
  <c r="K420" i="13"/>
  <c r="J420" i="13"/>
  <c r="H420" i="13"/>
  <c r="G420" i="13"/>
  <c r="F420" i="13"/>
  <c r="E420" i="13"/>
  <c r="D420" i="13"/>
  <c r="C420" i="13"/>
  <c r="B420" i="13"/>
  <c r="L419" i="13"/>
  <c r="M419" i="13" s="1"/>
  <c r="N419" i="13" s="1" a="1"/>
  <c r="N419" i="13" s="1"/>
  <c r="K419" i="13"/>
  <c r="J419" i="13"/>
  <c r="H419" i="13"/>
  <c r="G419" i="13"/>
  <c r="F419" i="13"/>
  <c r="E419" i="13"/>
  <c r="D419" i="13"/>
  <c r="C419" i="13"/>
  <c r="B419" i="13"/>
  <c r="L418" i="13"/>
  <c r="M418" i="13" s="1"/>
  <c r="N418" i="13" s="1" a="1"/>
  <c r="N418" i="13" s="1"/>
  <c r="K418" i="13"/>
  <c r="J418" i="13"/>
  <c r="H418" i="13"/>
  <c r="G418" i="13"/>
  <c r="F418" i="13"/>
  <c r="E418" i="13"/>
  <c r="D418" i="13"/>
  <c r="C418" i="13"/>
  <c r="B418" i="13"/>
  <c r="L417" i="13"/>
  <c r="M417" i="13" s="1"/>
  <c r="N417" i="13" s="1" a="1"/>
  <c r="N417" i="13" s="1"/>
  <c r="K417" i="13"/>
  <c r="J417" i="13"/>
  <c r="H417" i="13"/>
  <c r="G417" i="13"/>
  <c r="F417" i="13"/>
  <c r="E417" i="13"/>
  <c r="D417" i="13"/>
  <c r="C417" i="13"/>
  <c r="B417" i="13"/>
  <c r="L416" i="13"/>
  <c r="M416" i="13" s="1"/>
  <c r="N416" i="13" s="1" a="1"/>
  <c r="N416" i="13" s="1"/>
  <c r="K416" i="13"/>
  <c r="J416" i="13"/>
  <c r="H416" i="13"/>
  <c r="G416" i="13"/>
  <c r="F416" i="13"/>
  <c r="E416" i="13"/>
  <c r="D416" i="13"/>
  <c r="C416" i="13"/>
  <c r="B416" i="13"/>
  <c r="L415" i="13"/>
  <c r="M415" i="13" s="1"/>
  <c r="N415" i="13" s="1" a="1"/>
  <c r="N415" i="13" s="1"/>
  <c r="K415" i="13"/>
  <c r="J415" i="13"/>
  <c r="H415" i="13"/>
  <c r="G415" i="13"/>
  <c r="F415" i="13"/>
  <c r="E415" i="13"/>
  <c r="D415" i="13"/>
  <c r="C415" i="13"/>
  <c r="B415" i="13"/>
  <c r="L414" i="13"/>
  <c r="M414" i="13" s="1"/>
  <c r="N414" i="13" s="1" a="1"/>
  <c r="N414" i="13" s="1"/>
  <c r="K414" i="13"/>
  <c r="J414" i="13"/>
  <c r="H414" i="13"/>
  <c r="G414" i="13"/>
  <c r="F414" i="13"/>
  <c r="E414" i="13"/>
  <c r="D414" i="13"/>
  <c r="C414" i="13"/>
  <c r="B414" i="13"/>
  <c r="L413" i="13"/>
  <c r="M413" i="13" s="1"/>
  <c r="N413" i="13" s="1" a="1"/>
  <c r="N413" i="13" s="1"/>
  <c r="K413" i="13"/>
  <c r="J413" i="13"/>
  <c r="H413" i="13"/>
  <c r="G413" i="13"/>
  <c r="F413" i="13"/>
  <c r="E413" i="13"/>
  <c r="D413" i="13"/>
  <c r="C413" i="13"/>
  <c r="B413" i="13"/>
  <c r="L412" i="13"/>
  <c r="M412" i="13" s="1"/>
  <c r="N412" i="13" s="1" a="1"/>
  <c r="N412" i="13" s="1"/>
  <c r="K412" i="13"/>
  <c r="J412" i="13"/>
  <c r="H412" i="13"/>
  <c r="G412" i="13"/>
  <c r="F412" i="13"/>
  <c r="E412" i="13"/>
  <c r="D412" i="13"/>
  <c r="C412" i="13"/>
  <c r="B412" i="13"/>
  <c r="L411" i="13"/>
  <c r="M411" i="13" s="1"/>
  <c r="N411" i="13" s="1" a="1"/>
  <c r="N411" i="13" s="1"/>
  <c r="K411" i="13"/>
  <c r="J411" i="13"/>
  <c r="H411" i="13"/>
  <c r="G411" i="13"/>
  <c r="F411" i="13"/>
  <c r="E411" i="13"/>
  <c r="D411" i="13"/>
  <c r="C411" i="13"/>
  <c r="B411" i="13"/>
  <c r="L410" i="13"/>
  <c r="M410" i="13" s="1"/>
  <c r="N410" i="13" s="1" a="1"/>
  <c r="N410" i="13" s="1"/>
  <c r="K410" i="13"/>
  <c r="J410" i="13"/>
  <c r="H410" i="13"/>
  <c r="G410" i="13"/>
  <c r="F410" i="13"/>
  <c r="E410" i="13"/>
  <c r="D410" i="13"/>
  <c r="C410" i="13"/>
  <c r="B410" i="13"/>
  <c r="L409" i="13"/>
  <c r="M409" i="13" s="1"/>
  <c r="N409" i="13" s="1" a="1"/>
  <c r="N409" i="13" s="1"/>
  <c r="K409" i="13"/>
  <c r="J409" i="13"/>
  <c r="H409" i="13"/>
  <c r="G409" i="13"/>
  <c r="F409" i="13"/>
  <c r="E409" i="13"/>
  <c r="D409" i="13"/>
  <c r="C409" i="13"/>
  <c r="B409" i="13"/>
  <c r="L408" i="13"/>
  <c r="M408" i="13" s="1"/>
  <c r="N408" i="13" s="1" a="1"/>
  <c r="N408" i="13" s="1"/>
  <c r="K408" i="13"/>
  <c r="J408" i="13"/>
  <c r="H408" i="13"/>
  <c r="G408" i="13"/>
  <c r="F408" i="13"/>
  <c r="E408" i="13"/>
  <c r="D408" i="13"/>
  <c r="C408" i="13"/>
  <c r="B408" i="13"/>
  <c r="L407" i="13"/>
  <c r="M407" i="13" s="1"/>
  <c r="N407" i="13" s="1" a="1"/>
  <c r="N407" i="13" s="1"/>
  <c r="K407" i="13"/>
  <c r="J407" i="13"/>
  <c r="H407" i="13"/>
  <c r="G407" i="13"/>
  <c r="F407" i="13"/>
  <c r="E407" i="13"/>
  <c r="D407" i="13"/>
  <c r="C407" i="13"/>
  <c r="B407" i="13"/>
  <c r="L406" i="13"/>
  <c r="M406" i="13" s="1"/>
  <c r="N406" i="13" s="1" a="1"/>
  <c r="N406" i="13" s="1"/>
  <c r="K406" i="13"/>
  <c r="J406" i="13"/>
  <c r="H406" i="13"/>
  <c r="G406" i="13"/>
  <c r="F406" i="13"/>
  <c r="E406" i="13"/>
  <c r="D406" i="13"/>
  <c r="C406" i="13"/>
  <c r="B406" i="13"/>
  <c r="L405" i="13"/>
  <c r="M405" i="13" s="1"/>
  <c r="N405" i="13" s="1" a="1"/>
  <c r="N405" i="13" s="1"/>
  <c r="K405" i="13"/>
  <c r="J405" i="13"/>
  <c r="H405" i="13"/>
  <c r="G405" i="13"/>
  <c r="F405" i="13"/>
  <c r="E405" i="13"/>
  <c r="D405" i="13"/>
  <c r="C405" i="13"/>
  <c r="B405" i="13"/>
  <c r="L404" i="13"/>
  <c r="M404" i="13" s="1"/>
  <c r="N404" i="13" s="1" a="1"/>
  <c r="N404" i="13" s="1"/>
  <c r="K404" i="13"/>
  <c r="J404" i="13"/>
  <c r="H404" i="13"/>
  <c r="G404" i="13"/>
  <c r="F404" i="13"/>
  <c r="E404" i="13"/>
  <c r="D404" i="13"/>
  <c r="C404" i="13"/>
  <c r="B404" i="13"/>
  <c r="L403" i="13"/>
  <c r="M403" i="13" s="1"/>
  <c r="N403" i="13" s="1" a="1"/>
  <c r="N403" i="13" s="1"/>
  <c r="K403" i="13"/>
  <c r="J403" i="13"/>
  <c r="H403" i="13"/>
  <c r="G403" i="13"/>
  <c r="F403" i="13"/>
  <c r="E403" i="13"/>
  <c r="D403" i="13"/>
  <c r="C403" i="13"/>
  <c r="B403" i="13"/>
  <c r="L402" i="13"/>
  <c r="M402" i="13" s="1"/>
  <c r="N402" i="13" s="1" a="1"/>
  <c r="N402" i="13" s="1"/>
  <c r="K402" i="13"/>
  <c r="J402" i="13"/>
  <c r="H402" i="13"/>
  <c r="G402" i="13"/>
  <c r="F402" i="13"/>
  <c r="E402" i="13"/>
  <c r="D402" i="13"/>
  <c r="C402" i="13"/>
  <c r="B402" i="13"/>
  <c r="L401" i="13"/>
  <c r="M401" i="13" s="1"/>
  <c r="N401" i="13" s="1" a="1"/>
  <c r="N401" i="13" s="1"/>
  <c r="K401" i="13"/>
  <c r="J401" i="13"/>
  <c r="H401" i="13"/>
  <c r="G401" i="13"/>
  <c r="F401" i="13"/>
  <c r="E401" i="13"/>
  <c r="D401" i="13"/>
  <c r="C401" i="13"/>
  <c r="B401" i="13"/>
  <c r="L400" i="13"/>
  <c r="M400" i="13" s="1"/>
  <c r="N400" i="13" s="1" a="1"/>
  <c r="N400" i="13" s="1"/>
  <c r="K400" i="13"/>
  <c r="J400" i="13"/>
  <c r="H400" i="13"/>
  <c r="G400" i="13"/>
  <c r="F400" i="13"/>
  <c r="E400" i="13"/>
  <c r="D400" i="13"/>
  <c r="C400" i="13"/>
  <c r="B400" i="13"/>
  <c r="L399" i="13"/>
  <c r="M399" i="13" s="1"/>
  <c r="N399" i="13" s="1" a="1"/>
  <c r="N399" i="13" s="1"/>
  <c r="K399" i="13"/>
  <c r="J399" i="13"/>
  <c r="H399" i="13"/>
  <c r="G399" i="13"/>
  <c r="F399" i="13"/>
  <c r="E399" i="13"/>
  <c r="D399" i="13"/>
  <c r="C399" i="13"/>
  <c r="B399" i="13"/>
  <c r="L398" i="13"/>
  <c r="M398" i="13" s="1"/>
  <c r="N398" i="13" s="1" a="1"/>
  <c r="N398" i="13" s="1"/>
  <c r="K398" i="13"/>
  <c r="J398" i="13"/>
  <c r="H398" i="13"/>
  <c r="G398" i="13"/>
  <c r="F398" i="13"/>
  <c r="E398" i="13"/>
  <c r="D398" i="13"/>
  <c r="C398" i="13"/>
  <c r="B398" i="13"/>
  <c r="L397" i="13"/>
  <c r="M397" i="13" s="1"/>
  <c r="N397" i="13" s="1" a="1"/>
  <c r="N397" i="13" s="1"/>
  <c r="K397" i="13"/>
  <c r="J397" i="13"/>
  <c r="H397" i="13"/>
  <c r="G397" i="13"/>
  <c r="F397" i="13"/>
  <c r="E397" i="13"/>
  <c r="D397" i="13"/>
  <c r="C397" i="13"/>
  <c r="B397" i="13"/>
  <c r="L396" i="13"/>
  <c r="M396" i="13" s="1"/>
  <c r="N396" i="13" s="1" a="1"/>
  <c r="N396" i="13" s="1"/>
  <c r="K396" i="13"/>
  <c r="J396" i="13"/>
  <c r="H396" i="13"/>
  <c r="G396" i="13"/>
  <c r="F396" i="13"/>
  <c r="E396" i="13"/>
  <c r="D396" i="13"/>
  <c r="C396" i="13"/>
  <c r="B396" i="13"/>
  <c r="L395" i="13"/>
  <c r="M395" i="13" s="1"/>
  <c r="N395" i="13" s="1" a="1"/>
  <c r="N395" i="13" s="1"/>
  <c r="K395" i="13"/>
  <c r="J395" i="13"/>
  <c r="H395" i="13"/>
  <c r="G395" i="13"/>
  <c r="F395" i="13"/>
  <c r="E395" i="13"/>
  <c r="D395" i="13"/>
  <c r="C395" i="13"/>
  <c r="B395" i="13"/>
  <c r="L394" i="13"/>
  <c r="M394" i="13" s="1"/>
  <c r="N394" i="13" s="1" a="1"/>
  <c r="N394" i="13" s="1"/>
  <c r="K394" i="13"/>
  <c r="J394" i="13"/>
  <c r="H394" i="13"/>
  <c r="G394" i="13"/>
  <c r="F394" i="13"/>
  <c r="E394" i="13"/>
  <c r="D394" i="13"/>
  <c r="C394" i="13"/>
  <c r="B394" i="13"/>
  <c r="L393" i="13"/>
  <c r="M393" i="13" s="1"/>
  <c r="N393" i="13" s="1" a="1"/>
  <c r="N393" i="13" s="1"/>
  <c r="K393" i="13"/>
  <c r="J393" i="13"/>
  <c r="H393" i="13"/>
  <c r="G393" i="13"/>
  <c r="F393" i="13"/>
  <c r="E393" i="13"/>
  <c r="D393" i="13"/>
  <c r="C393" i="13"/>
  <c r="B393" i="13"/>
  <c r="L392" i="13"/>
  <c r="M392" i="13" s="1"/>
  <c r="N392" i="13" s="1" a="1"/>
  <c r="N392" i="13" s="1"/>
  <c r="K392" i="13"/>
  <c r="J392" i="13"/>
  <c r="H392" i="13"/>
  <c r="G392" i="13"/>
  <c r="F392" i="13"/>
  <c r="E392" i="13"/>
  <c r="D392" i="13"/>
  <c r="C392" i="13"/>
  <c r="B392" i="13"/>
  <c r="L391" i="13"/>
  <c r="M391" i="13" s="1"/>
  <c r="N391" i="13" s="1" a="1"/>
  <c r="N391" i="13" s="1"/>
  <c r="K391" i="13"/>
  <c r="J391" i="13"/>
  <c r="H391" i="13"/>
  <c r="G391" i="13"/>
  <c r="F391" i="13"/>
  <c r="E391" i="13"/>
  <c r="D391" i="13"/>
  <c r="C391" i="13"/>
  <c r="B391" i="13"/>
  <c r="L390" i="13"/>
  <c r="M390" i="13" s="1"/>
  <c r="N390" i="13" s="1" a="1"/>
  <c r="N390" i="13" s="1"/>
  <c r="K390" i="13"/>
  <c r="J390" i="13"/>
  <c r="H390" i="13"/>
  <c r="G390" i="13"/>
  <c r="F390" i="13"/>
  <c r="E390" i="13"/>
  <c r="D390" i="13"/>
  <c r="C390" i="13"/>
  <c r="B390" i="13"/>
  <c r="L389" i="13"/>
  <c r="M389" i="13" s="1"/>
  <c r="N389" i="13" s="1" a="1"/>
  <c r="N389" i="13" s="1"/>
  <c r="K389" i="13"/>
  <c r="J389" i="13"/>
  <c r="H389" i="13"/>
  <c r="G389" i="13"/>
  <c r="F389" i="13"/>
  <c r="E389" i="13"/>
  <c r="D389" i="13"/>
  <c r="C389" i="13"/>
  <c r="B389" i="13"/>
  <c r="L388" i="13"/>
  <c r="M388" i="13" s="1"/>
  <c r="N388" i="13" s="1" a="1"/>
  <c r="N388" i="13" s="1"/>
  <c r="K388" i="13"/>
  <c r="J388" i="13"/>
  <c r="H388" i="13"/>
  <c r="G388" i="13"/>
  <c r="F388" i="13"/>
  <c r="E388" i="13"/>
  <c r="D388" i="13"/>
  <c r="C388" i="13"/>
  <c r="B388" i="13"/>
  <c r="L387" i="13"/>
  <c r="M387" i="13" s="1"/>
  <c r="N387" i="13" s="1" a="1"/>
  <c r="N387" i="13" s="1"/>
  <c r="K387" i="13"/>
  <c r="J387" i="13"/>
  <c r="H387" i="13"/>
  <c r="G387" i="13"/>
  <c r="F387" i="13"/>
  <c r="E387" i="13"/>
  <c r="D387" i="13"/>
  <c r="C387" i="13"/>
  <c r="B387" i="13"/>
  <c r="L386" i="13"/>
  <c r="M386" i="13" s="1"/>
  <c r="N386" i="13" s="1" a="1"/>
  <c r="N386" i="13" s="1"/>
  <c r="K386" i="13"/>
  <c r="J386" i="13"/>
  <c r="H386" i="13"/>
  <c r="G386" i="13"/>
  <c r="F386" i="13"/>
  <c r="E386" i="13"/>
  <c r="D386" i="13"/>
  <c r="C386" i="13"/>
  <c r="B386" i="13"/>
  <c r="L385" i="13"/>
  <c r="M385" i="13" s="1"/>
  <c r="N385" i="13" s="1" a="1"/>
  <c r="N385" i="13" s="1"/>
  <c r="K385" i="13"/>
  <c r="J385" i="13"/>
  <c r="H385" i="13"/>
  <c r="G385" i="13"/>
  <c r="F385" i="13"/>
  <c r="E385" i="13"/>
  <c r="D385" i="13"/>
  <c r="C385" i="13"/>
  <c r="B385" i="13"/>
  <c r="L384" i="13"/>
  <c r="M384" i="13" s="1"/>
  <c r="N384" i="13" s="1" a="1"/>
  <c r="N384" i="13" s="1"/>
  <c r="K384" i="13"/>
  <c r="J384" i="13"/>
  <c r="H384" i="13"/>
  <c r="G384" i="13"/>
  <c r="F384" i="13"/>
  <c r="E384" i="13"/>
  <c r="D384" i="13"/>
  <c r="C384" i="13"/>
  <c r="B384" i="13"/>
  <c r="L383" i="13"/>
  <c r="M383" i="13" s="1"/>
  <c r="N383" i="13" s="1" a="1"/>
  <c r="N383" i="13" s="1"/>
  <c r="K383" i="13"/>
  <c r="J383" i="13"/>
  <c r="H383" i="13"/>
  <c r="G383" i="13"/>
  <c r="F383" i="13"/>
  <c r="E383" i="13"/>
  <c r="D383" i="13"/>
  <c r="C383" i="13"/>
  <c r="B383" i="13"/>
  <c r="L382" i="13"/>
  <c r="M382" i="13" s="1"/>
  <c r="N382" i="13" s="1" a="1"/>
  <c r="N382" i="13" s="1"/>
  <c r="K382" i="13"/>
  <c r="J382" i="13"/>
  <c r="H382" i="13"/>
  <c r="G382" i="13"/>
  <c r="F382" i="13"/>
  <c r="E382" i="13"/>
  <c r="D382" i="13"/>
  <c r="C382" i="13"/>
  <c r="B382" i="13"/>
  <c r="L381" i="13"/>
  <c r="M381" i="13" s="1"/>
  <c r="N381" i="13" s="1" a="1"/>
  <c r="N381" i="13" s="1"/>
  <c r="K381" i="13"/>
  <c r="J381" i="13"/>
  <c r="H381" i="13"/>
  <c r="G381" i="13"/>
  <c r="F381" i="13"/>
  <c r="E381" i="13"/>
  <c r="D381" i="13"/>
  <c r="C381" i="13"/>
  <c r="B381" i="13"/>
  <c r="L380" i="13"/>
  <c r="M380" i="13" s="1"/>
  <c r="N380" i="13" s="1" a="1"/>
  <c r="N380" i="13" s="1"/>
  <c r="K380" i="13"/>
  <c r="J380" i="13"/>
  <c r="H380" i="13"/>
  <c r="G380" i="13"/>
  <c r="F380" i="13"/>
  <c r="E380" i="13"/>
  <c r="D380" i="13"/>
  <c r="C380" i="13"/>
  <c r="B380" i="13"/>
  <c r="L379" i="13"/>
  <c r="M379" i="13" s="1"/>
  <c r="N379" i="13" s="1" a="1"/>
  <c r="N379" i="13" s="1"/>
  <c r="K379" i="13"/>
  <c r="J379" i="13"/>
  <c r="H379" i="13"/>
  <c r="G379" i="13"/>
  <c r="F379" i="13"/>
  <c r="E379" i="13"/>
  <c r="D379" i="13"/>
  <c r="C379" i="13"/>
  <c r="B379" i="13"/>
  <c r="L378" i="13"/>
  <c r="M378" i="13" s="1"/>
  <c r="N378" i="13" s="1" a="1"/>
  <c r="N378" i="13" s="1"/>
  <c r="K378" i="13"/>
  <c r="J378" i="13"/>
  <c r="H378" i="13"/>
  <c r="G378" i="13"/>
  <c r="F378" i="13"/>
  <c r="E378" i="13"/>
  <c r="D378" i="13"/>
  <c r="C378" i="13"/>
  <c r="B378" i="13"/>
  <c r="L377" i="13"/>
  <c r="M377" i="13" s="1"/>
  <c r="N377" i="13" s="1" a="1"/>
  <c r="N377" i="13" s="1"/>
  <c r="K377" i="13"/>
  <c r="J377" i="13"/>
  <c r="H377" i="13"/>
  <c r="G377" i="13"/>
  <c r="F377" i="13"/>
  <c r="E377" i="13"/>
  <c r="D377" i="13"/>
  <c r="C377" i="13"/>
  <c r="B377" i="13"/>
  <c r="L376" i="13"/>
  <c r="M376" i="13" s="1"/>
  <c r="N376" i="13" s="1" a="1"/>
  <c r="N376" i="13" s="1"/>
  <c r="K376" i="13"/>
  <c r="J376" i="13"/>
  <c r="H376" i="13"/>
  <c r="G376" i="13"/>
  <c r="F376" i="13"/>
  <c r="E376" i="13"/>
  <c r="D376" i="13"/>
  <c r="C376" i="13"/>
  <c r="B376" i="13"/>
  <c r="L375" i="13"/>
  <c r="M375" i="13" s="1"/>
  <c r="N375" i="13" s="1" a="1"/>
  <c r="N375" i="13" s="1"/>
  <c r="K375" i="13"/>
  <c r="J375" i="13"/>
  <c r="H375" i="13"/>
  <c r="G375" i="13"/>
  <c r="F375" i="13"/>
  <c r="E375" i="13"/>
  <c r="D375" i="13"/>
  <c r="C375" i="13"/>
  <c r="B375" i="13"/>
  <c r="L374" i="13"/>
  <c r="M374" i="13" s="1"/>
  <c r="N374" i="13" s="1" a="1"/>
  <c r="N374" i="13" s="1"/>
  <c r="K374" i="13"/>
  <c r="J374" i="13"/>
  <c r="H374" i="13"/>
  <c r="G374" i="13"/>
  <c r="F374" i="13"/>
  <c r="E374" i="13"/>
  <c r="D374" i="13"/>
  <c r="C374" i="13"/>
  <c r="B374" i="13"/>
  <c r="L373" i="13"/>
  <c r="M373" i="13" s="1"/>
  <c r="N373" i="13" s="1" a="1"/>
  <c r="N373" i="13" s="1"/>
  <c r="K373" i="13"/>
  <c r="J373" i="13"/>
  <c r="H373" i="13"/>
  <c r="G373" i="13"/>
  <c r="F373" i="13"/>
  <c r="E373" i="13"/>
  <c r="D373" i="13"/>
  <c r="C373" i="13"/>
  <c r="B373" i="13"/>
  <c r="L372" i="13"/>
  <c r="M372" i="13" s="1"/>
  <c r="N372" i="13" s="1" a="1"/>
  <c r="N372" i="13" s="1"/>
  <c r="K372" i="13"/>
  <c r="J372" i="13"/>
  <c r="H372" i="13"/>
  <c r="G372" i="13"/>
  <c r="F372" i="13"/>
  <c r="E372" i="13"/>
  <c r="D372" i="13"/>
  <c r="C372" i="13"/>
  <c r="B372" i="13"/>
  <c r="L371" i="13"/>
  <c r="M371" i="13" s="1"/>
  <c r="N371" i="13" s="1" a="1"/>
  <c r="N371" i="13" s="1"/>
  <c r="K371" i="13"/>
  <c r="J371" i="13"/>
  <c r="H371" i="13"/>
  <c r="G371" i="13"/>
  <c r="F371" i="13"/>
  <c r="E371" i="13"/>
  <c r="D371" i="13"/>
  <c r="C371" i="13"/>
  <c r="B371" i="13"/>
  <c r="L370" i="13"/>
  <c r="M370" i="13" s="1"/>
  <c r="N370" i="13" s="1" a="1"/>
  <c r="N370" i="13" s="1"/>
  <c r="K370" i="13"/>
  <c r="J370" i="13"/>
  <c r="H370" i="13"/>
  <c r="G370" i="13"/>
  <c r="F370" i="13"/>
  <c r="E370" i="13"/>
  <c r="D370" i="13"/>
  <c r="C370" i="13"/>
  <c r="B370" i="13"/>
  <c r="L369" i="13"/>
  <c r="M369" i="13" s="1"/>
  <c r="N369" i="13" s="1" a="1"/>
  <c r="N369" i="13" s="1"/>
  <c r="K369" i="13"/>
  <c r="J369" i="13"/>
  <c r="H369" i="13"/>
  <c r="G369" i="13"/>
  <c r="F369" i="13"/>
  <c r="E369" i="13"/>
  <c r="D369" i="13"/>
  <c r="C369" i="13"/>
  <c r="B369" i="13"/>
  <c r="L368" i="13"/>
  <c r="M368" i="13" s="1"/>
  <c r="N368" i="13" s="1" a="1"/>
  <c r="N368" i="13" s="1"/>
  <c r="K368" i="13"/>
  <c r="J368" i="13"/>
  <c r="H368" i="13"/>
  <c r="G368" i="13"/>
  <c r="F368" i="13"/>
  <c r="E368" i="13"/>
  <c r="D368" i="13"/>
  <c r="C368" i="13"/>
  <c r="B368" i="13"/>
  <c r="L367" i="13"/>
  <c r="M367" i="13" s="1"/>
  <c r="N367" i="13" s="1" a="1"/>
  <c r="N367" i="13" s="1"/>
  <c r="K367" i="13"/>
  <c r="J367" i="13"/>
  <c r="H367" i="13"/>
  <c r="G367" i="13"/>
  <c r="F367" i="13"/>
  <c r="E367" i="13"/>
  <c r="D367" i="13"/>
  <c r="C367" i="13"/>
  <c r="B367" i="13"/>
  <c r="L366" i="13"/>
  <c r="M366" i="13" s="1"/>
  <c r="N366" i="13" s="1" a="1"/>
  <c r="N366" i="13" s="1"/>
  <c r="K366" i="13"/>
  <c r="J366" i="13"/>
  <c r="H366" i="13"/>
  <c r="G366" i="13"/>
  <c r="F366" i="13"/>
  <c r="E366" i="13"/>
  <c r="D366" i="13"/>
  <c r="C366" i="13"/>
  <c r="B366" i="13"/>
  <c r="L365" i="13"/>
  <c r="M365" i="13" s="1"/>
  <c r="N365" i="13" s="1" a="1"/>
  <c r="N365" i="13" s="1"/>
  <c r="K365" i="13"/>
  <c r="J365" i="13"/>
  <c r="H365" i="13"/>
  <c r="G365" i="13"/>
  <c r="F365" i="13"/>
  <c r="E365" i="13"/>
  <c r="D365" i="13"/>
  <c r="C365" i="13"/>
  <c r="B365" i="13"/>
  <c r="L364" i="13"/>
  <c r="M364" i="13" s="1"/>
  <c r="N364" i="13" s="1" a="1"/>
  <c r="N364" i="13" s="1"/>
  <c r="K364" i="13"/>
  <c r="J364" i="13"/>
  <c r="H364" i="13"/>
  <c r="G364" i="13"/>
  <c r="F364" i="13"/>
  <c r="E364" i="13"/>
  <c r="D364" i="13"/>
  <c r="C364" i="13"/>
  <c r="B364" i="13"/>
  <c r="L363" i="13"/>
  <c r="M363" i="13" s="1"/>
  <c r="N363" i="13" s="1" a="1"/>
  <c r="N363" i="13" s="1"/>
  <c r="K363" i="13"/>
  <c r="J363" i="13"/>
  <c r="H363" i="13"/>
  <c r="G363" i="13"/>
  <c r="F363" i="13"/>
  <c r="E363" i="13"/>
  <c r="D363" i="13"/>
  <c r="C363" i="13"/>
  <c r="B363" i="13"/>
  <c r="L362" i="13"/>
  <c r="M362" i="13" s="1"/>
  <c r="N362" i="13" s="1" a="1"/>
  <c r="N362" i="13" s="1"/>
  <c r="K362" i="13"/>
  <c r="J362" i="13"/>
  <c r="H362" i="13"/>
  <c r="G362" i="13"/>
  <c r="F362" i="13"/>
  <c r="E362" i="13"/>
  <c r="D362" i="13"/>
  <c r="C362" i="13"/>
  <c r="B362" i="13"/>
  <c r="L361" i="13"/>
  <c r="M361" i="13" s="1"/>
  <c r="N361" i="13" s="1" a="1"/>
  <c r="N361" i="13" s="1"/>
  <c r="K361" i="13"/>
  <c r="J361" i="13"/>
  <c r="H361" i="13"/>
  <c r="G361" i="13"/>
  <c r="F361" i="13"/>
  <c r="E361" i="13"/>
  <c r="D361" i="13"/>
  <c r="C361" i="13"/>
  <c r="B361" i="13"/>
  <c r="L360" i="13"/>
  <c r="M360" i="13" s="1"/>
  <c r="N360" i="13" s="1" a="1"/>
  <c r="N360" i="13" s="1"/>
  <c r="K360" i="13"/>
  <c r="J360" i="13"/>
  <c r="H360" i="13"/>
  <c r="G360" i="13"/>
  <c r="F360" i="13"/>
  <c r="E360" i="13"/>
  <c r="D360" i="13"/>
  <c r="C360" i="13"/>
  <c r="B360" i="13"/>
  <c r="L359" i="13"/>
  <c r="M359" i="13" s="1"/>
  <c r="N359" i="13" s="1" a="1"/>
  <c r="N359" i="13" s="1"/>
  <c r="K359" i="13"/>
  <c r="J359" i="13"/>
  <c r="H359" i="13"/>
  <c r="G359" i="13"/>
  <c r="F359" i="13"/>
  <c r="E359" i="13"/>
  <c r="D359" i="13"/>
  <c r="C359" i="13"/>
  <c r="B359" i="13"/>
  <c r="L358" i="13"/>
  <c r="M358" i="13" s="1"/>
  <c r="N358" i="13" s="1" a="1"/>
  <c r="N358" i="13" s="1"/>
  <c r="K358" i="13"/>
  <c r="J358" i="13"/>
  <c r="H358" i="13"/>
  <c r="G358" i="13"/>
  <c r="F358" i="13"/>
  <c r="E358" i="13"/>
  <c r="D358" i="13"/>
  <c r="C358" i="13"/>
  <c r="B358" i="13"/>
  <c r="L357" i="13"/>
  <c r="M357" i="13" s="1"/>
  <c r="N357" i="13" s="1" a="1"/>
  <c r="N357" i="13" s="1"/>
  <c r="K357" i="13"/>
  <c r="J357" i="13"/>
  <c r="H357" i="13"/>
  <c r="G357" i="13"/>
  <c r="F357" i="13"/>
  <c r="E357" i="13"/>
  <c r="D357" i="13"/>
  <c r="C357" i="13"/>
  <c r="B357" i="13"/>
  <c r="L356" i="13"/>
  <c r="M356" i="13" s="1"/>
  <c r="N356" i="13" s="1" a="1"/>
  <c r="N356" i="13" s="1"/>
  <c r="K356" i="13"/>
  <c r="J356" i="13"/>
  <c r="H356" i="13"/>
  <c r="G356" i="13"/>
  <c r="F356" i="13"/>
  <c r="E356" i="13"/>
  <c r="D356" i="13"/>
  <c r="C356" i="13"/>
  <c r="B356" i="13"/>
  <c r="L355" i="13"/>
  <c r="M355" i="13" s="1"/>
  <c r="N355" i="13" s="1" a="1"/>
  <c r="N355" i="13" s="1"/>
  <c r="K355" i="13"/>
  <c r="J355" i="13"/>
  <c r="H355" i="13"/>
  <c r="G355" i="13"/>
  <c r="F355" i="13"/>
  <c r="E355" i="13"/>
  <c r="D355" i="13"/>
  <c r="C355" i="13"/>
  <c r="B355" i="13"/>
  <c r="L354" i="13"/>
  <c r="M354" i="13" s="1"/>
  <c r="N354" i="13" s="1" a="1"/>
  <c r="N354" i="13" s="1"/>
  <c r="K354" i="13"/>
  <c r="J354" i="13"/>
  <c r="H354" i="13"/>
  <c r="G354" i="13"/>
  <c r="F354" i="13"/>
  <c r="E354" i="13"/>
  <c r="D354" i="13"/>
  <c r="C354" i="13"/>
  <c r="B354" i="13"/>
  <c r="L353" i="13"/>
  <c r="M353" i="13" s="1"/>
  <c r="N353" i="13" s="1" a="1"/>
  <c r="N353" i="13" s="1"/>
  <c r="K353" i="13"/>
  <c r="J353" i="13"/>
  <c r="H353" i="13"/>
  <c r="G353" i="13"/>
  <c r="F353" i="13"/>
  <c r="E353" i="13"/>
  <c r="D353" i="13"/>
  <c r="C353" i="13"/>
  <c r="B353" i="13"/>
  <c r="L352" i="13"/>
  <c r="M352" i="13" s="1"/>
  <c r="N352" i="13" s="1" a="1"/>
  <c r="N352" i="13" s="1"/>
  <c r="K352" i="13"/>
  <c r="J352" i="13"/>
  <c r="H352" i="13"/>
  <c r="G352" i="13"/>
  <c r="F352" i="13"/>
  <c r="E352" i="13"/>
  <c r="D352" i="13"/>
  <c r="C352" i="13"/>
  <c r="B352" i="13"/>
  <c r="L351" i="13"/>
  <c r="M351" i="13" s="1"/>
  <c r="N351" i="13" s="1" a="1"/>
  <c r="N351" i="13" s="1"/>
  <c r="K351" i="13"/>
  <c r="J351" i="13"/>
  <c r="H351" i="13"/>
  <c r="G351" i="13"/>
  <c r="F351" i="13"/>
  <c r="E351" i="13"/>
  <c r="D351" i="13"/>
  <c r="C351" i="13"/>
  <c r="B351" i="13"/>
  <c r="L350" i="13"/>
  <c r="M350" i="13" s="1"/>
  <c r="N350" i="13" s="1" a="1"/>
  <c r="N350" i="13" s="1"/>
  <c r="K350" i="13"/>
  <c r="J350" i="13"/>
  <c r="H350" i="13"/>
  <c r="G350" i="13"/>
  <c r="F350" i="13"/>
  <c r="E350" i="13"/>
  <c r="D350" i="13"/>
  <c r="C350" i="13"/>
  <c r="B350" i="13"/>
  <c r="L349" i="13"/>
  <c r="M349" i="13" s="1"/>
  <c r="N349" i="13" s="1" a="1"/>
  <c r="N349" i="13" s="1"/>
  <c r="K349" i="13"/>
  <c r="J349" i="13"/>
  <c r="H349" i="13"/>
  <c r="G349" i="13"/>
  <c r="F349" i="13"/>
  <c r="E349" i="13"/>
  <c r="D349" i="13"/>
  <c r="C349" i="13"/>
  <c r="B349" i="13"/>
  <c r="L348" i="13"/>
  <c r="M348" i="13" s="1"/>
  <c r="N348" i="13" s="1" a="1"/>
  <c r="N348" i="13" s="1"/>
  <c r="K348" i="13"/>
  <c r="J348" i="13"/>
  <c r="H348" i="13"/>
  <c r="G348" i="13"/>
  <c r="F348" i="13"/>
  <c r="E348" i="13"/>
  <c r="D348" i="13"/>
  <c r="C348" i="13"/>
  <c r="B348" i="13"/>
  <c r="L347" i="13"/>
  <c r="M347" i="13" s="1"/>
  <c r="N347" i="13" s="1" a="1"/>
  <c r="N347" i="13" s="1"/>
  <c r="K347" i="13"/>
  <c r="J347" i="13"/>
  <c r="H347" i="13"/>
  <c r="G347" i="13"/>
  <c r="F347" i="13"/>
  <c r="E347" i="13"/>
  <c r="D347" i="13"/>
  <c r="C347" i="13"/>
  <c r="B347" i="13"/>
  <c r="L346" i="13"/>
  <c r="M346" i="13" s="1"/>
  <c r="N346" i="13" s="1" a="1"/>
  <c r="N346" i="13" s="1"/>
  <c r="K346" i="13"/>
  <c r="J346" i="13"/>
  <c r="H346" i="13"/>
  <c r="G346" i="13"/>
  <c r="F346" i="13"/>
  <c r="E346" i="13"/>
  <c r="D346" i="13"/>
  <c r="C346" i="13"/>
  <c r="B346" i="13"/>
  <c r="L345" i="13"/>
  <c r="M345" i="13" s="1"/>
  <c r="N345" i="13" s="1" a="1"/>
  <c r="N345" i="13" s="1"/>
  <c r="K345" i="13"/>
  <c r="J345" i="13"/>
  <c r="H345" i="13"/>
  <c r="G345" i="13"/>
  <c r="F345" i="13"/>
  <c r="E345" i="13"/>
  <c r="D345" i="13"/>
  <c r="C345" i="13"/>
  <c r="B345" i="13"/>
  <c r="L344" i="13"/>
  <c r="M344" i="13" s="1"/>
  <c r="N344" i="13" s="1" a="1"/>
  <c r="N344" i="13" s="1"/>
  <c r="K344" i="13"/>
  <c r="J344" i="13"/>
  <c r="H344" i="13"/>
  <c r="G344" i="13"/>
  <c r="F344" i="13"/>
  <c r="E344" i="13"/>
  <c r="D344" i="13"/>
  <c r="C344" i="13"/>
  <c r="B344" i="13"/>
  <c r="L343" i="13"/>
  <c r="M343" i="13" s="1"/>
  <c r="N343" i="13" s="1" a="1"/>
  <c r="N343" i="13" s="1"/>
  <c r="K343" i="13"/>
  <c r="J343" i="13"/>
  <c r="H343" i="13"/>
  <c r="G343" i="13"/>
  <c r="F343" i="13"/>
  <c r="E343" i="13"/>
  <c r="D343" i="13"/>
  <c r="C343" i="13"/>
  <c r="B343" i="13"/>
  <c r="L342" i="13"/>
  <c r="M342" i="13" s="1"/>
  <c r="N342" i="13" s="1" a="1"/>
  <c r="N342" i="13" s="1"/>
  <c r="K342" i="13"/>
  <c r="J342" i="13"/>
  <c r="H342" i="13"/>
  <c r="G342" i="13"/>
  <c r="F342" i="13"/>
  <c r="E342" i="13"/>
  <c r="D342" i="13"/>
  <c r="C342" i="13"/>
  <c r="B342" i="13"/>
  <c r="L341" i="13"/>
  <c r="M341" i="13" s="1"/>
  <c r="N341" i="13" s="1" a="1"/>
  <c r="N341" i="13" s="1"/>
  <c r="K341" i="13"/>
  <c r="J341" i="13"/>
  <c r="H341" i="13"/>
  <c r="G341" i="13"/>
  <c r="F341" i="13"/>
  <c r="E341" i="13"/>
  <c r="D341" i="13"/>
  <c r="C341" i="13"/>
  <c r="B341" i="13"/>
  <c r="L340" i="13"/>
  <c r="M340" i="13" s="1"/>
  <c r="N340" i="13" s="1" a="1"/>
  <c r="N340" i="13" s="1"/>
  <c r="K340" i="13"/>
  <c r="J340" i="13"/>
  <c r="H340" i="13"/>
  <c r="G340" i="13"/>
  <c r="F340" i="13"/>
  <c r="E340" i="13"/>
  <c r="D340" i="13"/>
  <c r="C340" i="13"/>
  <c r="B340" i="13"/>
  <c r="L339" i="13"/>
  <c r="M339" i="13" s="1"/>
  <c r="N339" i="13" s="1" a="1"/>
  <c r="N339" i="13" s="1"/>
  <c r="K339" i="13"/>
  <c r="J339" i="13"/>
  <c r="H339" i="13"/>
  <c r="G339" i="13"/>
  <c r="F339" i="13"/>
  <c r="E339" i="13"/>
  <c r="D339" i="13"/>
  <c r="C339" i="13"/>
  <c r="B339" i="13"/>
  <c r="L338" i="13"/>
  <c r="M338" i="13" s="1"/>
  <c r="N338" i="13" s="1" a="1"/>
  <c r="N338" i="13" s="1"/>
  <c r="K338" i="13"/>
  <c r="J338" i="13"/>
  <c r="H338" i="13"/>
  <c r="G338" i="13"/>
  <c r="F338" i="13"/>
  <c r="E338" i="13"/>
  <c r="D338" i="13"/>
  <c r="C338" i="13"/>
  <c r="B338" i="13"/>
  <c r="L337" i="13"/>
  <c r="M337" i="13" s="1"/>
  <c r="N337" i="13" s="1" a="1"/>
  <c r="N337" i="13" s="1"/>
  <c r="K337" i="13"/>
  <c r="J337" i="13"/>
  <c r="H337" i="13"/>
  <c r="G337" i="13"/>
  <c r="F337" i="13"/>
  <c r="E337" i="13"/>
  <c r="D337" i="13"/>
  <c r="C337" i="13"/>
  <c r="B337" i="13"/>
  <c r="L336" i="13"/>
  <c r="M336" i="13" s="1"/>
  <c r="N336" i="13" s="1" a="1"/>
  <c r="N336" i="13" s="1"/>
  <c r="K336" i="13"/>
  <c r="J336" i="13"/>
  <c r="H336" i="13"/>
  <c r="G336" i="13"/>
  <c r="F336" i="13"/>
  <c r="E336" i="13"/>
  <c r="D336" i="13"/>
  <c r="C336" i="13"/>
  <c r="B336" i="13"/>
  <c r="L335" i="13"/>
  <c r="M335" i="13" s="1"/>
  <c r="N335" i="13" s="1" a="1"/>
  <c r="N335" i="13" s="1"/>
  <c r="K335" i="13"/>
  <c r="J335" i="13"/>
  <c r="H335" i="13"/>
  <c r="G335" i="13"/>
  <c r="F335" i="13"/>
  <c r="E335" i="13"/>
  <c r="D335" i="13"/>
  <c r="C335" i="13"/>
  <c r="B335" i="13"/>
  <c r="L334" i="13"/>
  <c r="M334" i="13" s="1"/>
  <c r="N334" i="13" s="1" a="1"/>
  <c r="N334" i="13" s="1"/>
  <c r="K334" i="13"/>
  <c r="J334" i="13"/>
  <c r="H334" i="13"/>
  <c r="G334" i="13"/>
  <c r="F334" i="13"/>
  <c r="E334" i="13"/>
  <c r="D334" i="13"/>
  <c r="C334" i="13"/>
  <c r="B334" i="13"/>
  <c r="L333" i="13"/>
  <c r="M333" i="13" s="1"/>
  <c r="N333" i="13" s="1" a="1"/>
  <c r="N333" i="13" s="1"/>
  <c r="K333" i="13"/>
  <c r="J333" i="13"/>
  <c r="H333" i="13"/>
  <c r="G333" i="13"/>
  <c r="F333" i="13"/>
  <c r="E333" i="13"/>
  <c r="D333" i="13"/>
  <c r="C333" i="13"/>
  <c r="B333" i="13"/>
  <c r="L332" i="13"/>
  <c r="M332" i="13" s="1"/>
  <c r="N332" i="13" s="1" a="1"/>
  <c r="N332" i="13" s="1"/>
  <c r="K332" i="13"/>
  <c r="J332" i="13"/>
  <c r="H332" i="13"/>
  <c r="G332" i="13"/>
  <c r="F332" i="13"/>
  <c r="E332" i="13"/>
  <c r="D332" i="13"/>
  <c r="C332" i="13"/>
  <c r="B332" i="13"/>
  <c r="L331" i="13"/>
  <c r="M331" i="13" s="1"/>
  <c r="N331" i="13" s="1" a="1"/>
  <c r="N331" i="13" s="1"/>
  <c r="K331" i="13"/>
  <c r="J331" i="13"/>
  <c r="H331" i="13"/>
  <c r="G331" i="13"/>
  <c r="F331" i="13"/>
  <c r="E331" i="13"/>
  <c r="D331" i="13"/>
  <c r="C331" i="13"/>
  <c r="B331" i="13"/>
  <c r="L330" i="13"/>
  <c r="M330" i="13" s="1"/>
  <c r="N330" i="13" s="1" a="1"/>
  <c r="N330" i="13" s="1"/>
  <c r="K330" i="13"/>
  <c r="J330" i="13"/>
  <c r="H330" i="13"/>
  <c r="G330" i="13"/>
  <c r="F330" i="13"/>
  <c r="E330" i="13"/>
  <c r="D330" i="13"/>
  <c r="C330" i="13"/>
  <c r="B330" i="13"/>
  <c r="L329" i="13"/>
  <c r="M329" i="13" s="1"/>
  <c r="N329" i="13" s="1" a="1"/>
  <c r="N329" i="13" s="1"/>
  <c r="K329" i="13"/>
  <c r="J329" i="13"/>
  <c r="H329" i="13"/>
  <c r="G329" i="13"/>
  <c r="F329" i="13"/>
  <c r="E329" i="13"/>
  <c r="D329" i="13"/>
  <c r="C329" i="13"/>
  <c r="B329" i="13"/>
  <c r="L328" i="13"/>
  <c r="M328" i="13" s="1"/>
  <c r="N328" i="13" s="1" a="1"/>
  <c r="N328" i="13" s="1"/>
  <c r="K328" i="13"/>
  <c r="J328" i="13"/>
  <c r="H328" i="13"/>
  <c r="G328" i="13"/>
  <c r="F328" i="13"/>
  <c r="E328" i="13"/>
  <c r="D328" i="13"/>
  <c r="C328" i="13"/>
  <c r="B328" i="13"/>
  <c r="L327" i="13"/>
  <c r="M327" i="13" s="1"/>
  <c r="N327" i="13" s="1" a="1"/>
  <c r="N327" i="13" s="1"/>
  <c r="K327" i="13"/>
  <c r="J327" i="13"/>
  <c r="H327" i="13"/>
  <c r="G327" i="13"/>
  <c r="F327" i="13"/>
  <c r="E327" i="13"/>
  <c r="D327" i="13"/>
  <c r="C327" i="13"/>
  <c r="B327" i="13"/>
  <c r="L326" i="13"/>
  <c r="M326" i="13" s="1"/>
  <c r="N326" i="13" s="1" a="1"/>
  <c r="N326" i="13" s="1"/>
  <c r="K326" i="13"/>
  <c r="J326" i="13"/>
  <c r="H326" i="13"/>
  <c r="G326" i="13"/>
  <c r="F326" i="13"/>
  <c r="E326" i="13"/>
  <c r="D326" i="13"/>
  <c r="C326" i="13"/>
  <c r="B326" i="13"/>
  <c r="L325" i="13"/>
  <c r="M325" i="13" s="1"/>
  <c r="N325" i="13" s="1" a="1"/>
  <c r="N325" i="13" s="1"/>
  <c r="K325" i="13"/>
  <c r="J325" i="13"/>
  <c r="H325" i="13"/>
  <c r="G325" i="13"/>
  <c r="F325" i="13"/>
  <c r="E325" i="13"/>
  <c r="D325" i="13"/>
  <c r="C325" i="13"/>
  <c r="B325" i="13"/>
  <c r="L324" i="13"/>
  <c r="M324" i="13" s="1"/>
  <c r="N324" i="13" s="1" a="1"/>
  <c r="N324" i="13" s="1"/>
  <c r="K324" i="13"/>
  <c r="J324" i="13"/>
  <c r="H324" i="13"/>
  <c r="G324" i="13"/>
  <c r="F324" i="13"/>
  <c r="E324" i="13"/>
  <c r="D324" i="13"/>
  <c r="C324" i="13"/>
  <c r="B324" i="13"/>
  <c r="L323" i="13"/>
  <c r="M323" i="13" s="1"/>
  <c r="N323" i="13" s="1" a="1"/>
  <c r="N323" i="13" s="1"/>
  <c r="K323" i="13"/>
  <c r="J323" i="13"/>
  <c r="H323" i="13"/>
  <c r="G323" i="13"/>
  <c r="F323" i="13"/>
  <c r="E323" i="13"/>
  <c r="D323" i="13"/>
  <c r="C323" i="13"/>
  <c r="B323" i="13"/>
  <c r="L322" i="13"/>
  <c r="M322" i="13" s="1"/>
  <c r="N322" i="13" s="1" a="1"/>
  <c r="N322" i="13" s="1"/>
  <c r="K322" i="13"/>
  <c r="J322" i="13"/>
  <c r="H322" i="13"/>
  <c r="G322" i="13"/>
  <c r="F322" i="13"/>
  <c r="E322" i="13"/>
  <c r="D322" i="13"/>
  <c r="C322" i="13"/>
  <c r="B322" i="13"/>
  <c r="L321" i="13"/>
  <c r="M321" i="13" s="1"/>
  <c r="N321" i="13" s="1" a="1"/>
  <c r="N321" i="13" s="1"/>
  <c r="K321" i="13"/>
  <c r="J321" i="13"/>
  <c r="H321" i="13"/>
  <c r="G321" i="13"/>
  <c r="F321" i="13"/>
  <c r="E321" i="13"/>
  <c r="D321" i="13"/>
  <c r="C321" i="13"/>
  <c r="B321" i="13"/>
  <c r="L320" i="13"/>
  <c r="M320" i="13" s="1"/>
  <c r="N320" i="13" s="1" a="1"/>
  <c r="N320" i="13" s="1"/>
  <c r="K320" i="13"/>
  <c r="J320" i="13"/>
  <c r="H320" i="13"/>
  <c r="G320" i="13"/>
  <c r="F320" i="13"/>
  <c r="E320" i="13"/>
  <c r="D320" i="13"/>
  <c r="C320" i="13"/>
  <c r="B320" i="13"/>
  <c r="L319" i="13"/>
  <c r="M319" i="13" s="1"/>
  <c r="N319" i="13" s="1" a="1"/>
  <c r="N319" i="13" s="1"/>
  <c r="K319" i="13"/>
  <c r="J319" i="13"/>
  <c r="H319" i="13"/>
  <c r="G319" i="13"/>
  <c r="F319" i="13"/>
  <c r="E319" i="13"/>
  <c r="D319" i="13"/>
  <c r="C319" i="13"/>
  <c r="B319" i="13"/>
  <c r="L318" i="13"/>
  <c r="M318" i="13" s="1"/>
  <c r="N318" i="13" s="1" a="1"/>
  <c r="N318" i="13" s="1"/>
  <c r="K318" i="13"/>
  <c r="J318" i="13"/>
  <c r="H318" i="13"/>
  <c r="G318" i="13"/>
  <c r="F318" i="13"/>
  <c r="E318" i="13"/>
  <c r="D318" i="13"/>
  <c r="C318" i="13"/>
  <c r="B318" i="13"/>
  <c r="L317" i="13"/>
  <c r="M317" i="13" s="1"/>
  <c r="N317" i="13" s="1" a="1"/>
  <c r="N317" i="13" s="1"/>
  <c r="K317" i="13"/>
  <c r="J317" i="13"/>
  <c r="H317" i="13"/>
  <c r="G317" i="13"/>
  <c r="F317" i="13"/>
  <c r="E317" i="13"/>
  <c r="D317" i="13"/>
  <c r="C317" i="13"/>
  <c r="B317" i="13"/>
  <c r="L316" i="13"/>
  <c r="M316" i="13" s="1"/>
  <c r="N316" i="13" s="1" a="1"/>
  <c r="N316" i="13" s="1"/>
  <c r="K316" i="13"/>
  <c r="J316" i="13"/>
  <c r="H316" i="13"/>
  <c r="G316" i="13"/>
  <c r="F316" i="13"/>
  <c r="E316" i="13"/>
  <c r="D316" i="13"/>
  <c r="C316" i="13"/>
  <c r="B316" i="13"/>
  <c r="L315" i="13"/>
  <c r="M315" i="13" s="1"/>
  <c r="N315" i="13" s="1" a="1"/>
  <c r="N315" i="13" s="1"/>
  <c r="K315" i="13"/>
  <c r="J315" i="13"/>
  <c r="H315" i="13"/>
  <c r="G315" i="13"/>
  <c r="F315" i="13"/>
  <c r="E315" i="13"/>
  <c r="D315" i="13"/>
  <c r="C315" i="13"/>
  <c r="B315" i="13"/>
  <c r="L314" i="13"/>
  <c r="M314" i="13" s="1"/>
  <c r="N314" i="13" s="1" a="1"/>
  <c r="N314" i="13" s="1"/>
  <c r="K314" i="13"/>
  <c r="J314" i="13"/>
  <c r="H314" i="13"/>
  <c r="G314" i="13"/>
  <c r="F314" i="13"/>
  <c r="E314" i="13"/>
  <c r="D314" i="13"/>
  <c r="C314" i="13"/>
  <c r="B314" i="13"/>
  <c r="L313" i="13"/>
  <c r="M313" i="13" s="1"/>
  <c r="N313" i="13" s="1" a="1"/>
  <c r="N313" i="13" s="1"/>
  <c r="K313" i="13"/>
  <c r="J313" i="13"/>
  <c r="H313" i="13"/>
  <c r="G313" i="13"/>
  <c r="F313" i="13"/>
  <c r="E313" i="13"/>
  <c r="D313" i="13"/>
  <c r="C313" i="13"/>
  <c r="B313" i="13"/>
  <c r="L312" i="13"/>
  <c r="M312" i="13" s="1"/>
  <c r="N312" i="13" s="1" a="1"/>
  <c r="N312" i="13" s="1"/>
  <c r="K312" i="13"/>
  <c r="J312" i="13"/>
  <c r="H312" i="13"/>
  <c r="G312" i="13"/>
  <c r="F312" i="13"/>
  <c r="E312" i="13"/>
  <c r="D312" i="13"/>
  <c r="C312" i="13"/>
  <c r="B312" i="13"/>
  <c r="L311" i="13"/>
  <c r="M311" i="13" s="1"/>
  <c r="N311" i="13" s="1" a="1"/>
  <c r="N311" i="13" s="1"/>
  <c r="K311" i="13"/>
  <c r="J311" i="13"/>
  <c r="H311" i="13"/>
  <c r="G311" i="13"/>
  <c r="F311" i="13"/>
  <c r="E311" i="13"/>
  <c r="D311" i="13"/>
  <c r="C311" i="13"/>
  <c r="B311" i="13"/>
  <c r="L310" i="13"/>
  <c r="M310" i="13" s="1"/>
  <c r="N310" i="13" s="1" a="1"/>
  <c r="N310" i="13" s="1"/>
  <c r="K310" i="13"/>
  <c r="J310" i="13"/>
  <c r="H310" i="13"/>
  <c r="G310" i="13"/>
  <c r="F310" i="13"/>
  <c r="E310" i="13"/>
  <c r="D310" i="13"/>
  <c r="C310" i="13"/>
  <c r="B310" i="13"/>
  <c r="L309" i="13"/>
  <c r="M309" i="13" s="1"/>
  <c r="N309" i="13" s="1" a="1"/>
  <c r="N309" i="13" s="1"/>
  <c r="K309" i="13"/>
  <c r="J309" i="13"/>
  <c r="H309" i="13"/>
  <c r="G309" i="13"/>
  <c r="F309" i="13"/>
  <c r="E309" i="13"/>
  <c r="D309" i="13"/>
  <c r="C309" i="13"/>
  <c r="B309" i="13"/>
  <c r="L308" i="13"/>
  <c r="M308" i="13" s="1"/>
  <c r="N308" i="13" s="1" a="1"/>
  <c r="N308" i="13" s="1"/>
  <c r="K308" i="13"/>
  <c r="J308" i="13"/>
  <c r="H308" i="13"/>
  <c r="G308" i="13"/>
  <c r="F308" i="13"/>
  <c r="E308" i="13"/>
  <c r="D308" i="13"/>
  <c r="C308" i="13"/>
  <c r="B308" i="13"/>
  <c r="L307" i="13"/>
  <c r="M307" i="13" s="1"/>
  <c r="N307" i="13" s="1" a="1"/>
  <c r="N307" i="13" s="1"/>
  <c r="K307" i="13"/>
  <c r="J307" i="13"/>
  <c r="H307" i="13"/>
  <c r="G307" i="13"/>
  <c r="F307" i="13"/>
  <c r="E307" i="13"/>
  <c r="D307" i="13"/>
  <c r="C307" i="13"/>
  <c r="B307" i="13"/>
  <c r="L306" i="13"/>
  <c r="M306" i="13" s="1"/>
  <c r="N306" i="13" s="1" a="1"/>
  <c r="N306" i="13" s="1"/>
  <c r="K306" i="13"/>
  <c r="J306" i="13"/>
  <c r="H306" i="13"/>
  <c r="G306" i="13"/>
  <c r="F306" i="13"/>
  <c r="E306" i="13"/>
  <c r="D306" i="13"/>
  <c r="C306" i="13"/>
  <c r="B306" i="13"/>
  <c r="L305" i="13"/>
  <c r="M305" i="13" s="1"/>
  <c r="N305" i="13" s="1" a="1"/>
  <c r="N305" i="13" s="1"/>
  <c r="K305" i="13"/>
  <c r="J305" i="13"/>
  <c r="H305" i="13"/>
  <c r="G305" i="13"/>
  <c r="F305" i="13"/>
  <c r="E305" i="13"/>
  <c r="D305" i="13"/>
  <c r="C305" i="13"/>
  <c r="B305" i="13"/>
  <c r="L304" i="13"/>
  <c r="M304" i="13" s="1"/>
  <c r="N304" i="13" s="1" a="1"/>
  <c r="N304" i="13" s="1"/>
  <c r="K304" i="13"/>
  <c r="J304" i="13"/>
  <c r="H304" i="13"/>
  <c r="G304" i="13"/>
  <c r="F304" i="13"/>
  <c r="E304" i="13"/>
  <c r="D304" i="13"/>
  <c r="C304" i="13"/>
  <c r="B304" i="13"/>
  <c r="L303" i="13"/>
  <c r="M303" i="13" s="1"/>
  <c r="N303" i="13" s="1" a="1"/>
  <c r="N303" i="13" s="1"/>
  <c r="K303" i="13"/>
  <c r="J303" i="13"/>
  <c r="H303" i="13"/>
  <c r="G303" i="13"/>
  <c r="F303" i="13"/>
  <c r="E303" i="13"/>
  <c r="D303" i="13"/>
  <c r="C303" i="13"/>
  <c r="B303" i="13"/>
  <c r="L302" i="13"/>
  <c r="M302" i="13" s="1"/>
  <c r="N302" i="13" s="1" a="1"/>
  <c r="N302" i="13" s="1"/>
  <c r="K302" i="13"/>
  <c r="J302" i="13"/>
  <c r="H302" i="13"/>
  <c r="G302" i="13"/>
  <c r="F302" i="13"/>
  <c r="E302" i="13"/>
  <c r="D302" i="13"/>
  <c r="C302" i="13"/>
  <c r="B302" i="13"/>
  <c r="L301" i="13"/>
  <c r="M301" i="13" s="1"/>
  <c r="N301" i="13" s="1" a="1"/>
  <c r="N301" i="13" s="1"/>
  <c r="K301" i="13"/>
  <c r="J301" i="13"/>
  <c r="H301" i="13"/>
  <c r="G301" i="13"/>
  <c r="F301" i="13"/>
  <c r="E301" i="13"/>
  <c r="D301" i="13"/>
  <c r="C301" i="13"/>
  <c r="B301" i="13"/>
  <c r="L300" i="13"/>
  <c r="M300" i="13" s="1"/>
  <c r="N300" i="13" s="1" a="1"/>
  <c r="N300" i="13" s="1"/>
  <c r="K300" i="13"/>
  <c r="J300" i="13"/>
  <c r="H300" i="13"/>
  <c r="G300" i="13"/>
  <c r="F300" i="13"/>
  <c r="E300" i="13"/>
  <c r="D300" i="13"/>
  <c r="C300" i="13"/>
  <c r="B300" i="13"/>
  <c r="L299" i="13"/>
  <c r="M299" i="13" s="1"/>
  <c r="N299" i="13" s="1" a="1"/>
  <c r="N299" i="13" s="1"/>
  <c r="K299" i="13"/>
  <c r="J299" i="13"/>
  <c r="H299" i="13"/>
  <c r="G299" i="13"/>
  <c r="F299" i="13"/>
  <c r="E299" i="13"/>
  <c r="D299" i="13"/>
  <c r="C299" i="13"/>
  <c r="B299" i="13"/>
  <c r="L298" i="13"/>
  <c r="M298" i="13" s="1"/>
  <c r="N298" i="13" s="1" a="1"/>
  <c r="N298" i="13" s="1"/>
  <c r="K298" i="13"/>
  <c r="J298" i="13"/>
  <c r="H298" i="13"/>
  <c r="G298" i="13"/>
  <c r="F298" i="13"/>
  <c r="E298" i="13"/>
  <c r="D298" i="13"/>
  <c r="C298" i="13"/>
  <c r="B298" i="13"/>
  <c r="L297" i="13"/>
  <c r="M297" i="13" s="1"/>
  <c r="N297" i="13" s="1" a="1"/>
  <c r="N297" i="13" s="1"/>
  <c r="K297" i="13"/>
  <c r="J297" i="13"/>
  <c r="H297" i="13"/>
  <c r="G297" i="13"/>
  <c r="F297" i="13"/>
  <c r="E297" i="13"/>
  <c r="D297" i="13"/>
  <c r="C297" i="13"/>
  <c r="B297" i="13"/>
  <c r="L296" i="13"/>
  <c r="M296" i="13" s="1"/>
  <c r="N296" i="13" s="1" a="1"/>
  <c r="N296" i="13" s="1"/>
  <c r="K296" i="13"/>
  <c r="J296" i="13"/>
  <c r="H296" i="13"/>
  <c r="G296" i="13"/>
  <c r="F296" i="13"/>
  <c r="E296" i="13"/>
  <c r="D296" i="13"/>
  <c r="C296" i="13"/>
  <c r="B296" i="13"/>
  <c r="L295" i="13"/>
  <c r="M295" i="13" s="1"/>
  <c r="N295" i="13" s="1" a="1"/>
  <c r="N295" i="13" s="1"/>
  <c r="K295" i="13"/>
  <c r="J295" i="13"/>
  <c r="H295" i="13"/>
  <c r="G295" i="13"/>
  <c r="F295" i="13"/>
  <c r="E295" i="13"/>
  <c r="D295" i="13"/>
  <c r="C295" i="13"/>
  <c r="B295" i="13"/>
  <c r="L294" i="13"/>
  <c r="M294" i="13" s="1"/>
  <c r="N294" i="13" s="1" a="1"/>
  <c r="N294" i="13" s="1"/>
  <c r="K294" i="13"/>
  <c r="J294" i="13"/>
  <c r="H294" i="13"/>
  <c r="G294" i="13"/>
  <c r="F294" i="13"/>
  <c r="E294" i="13"/>
  <c r="D294" i="13"/>
  <c r="C294" i="13"/>
  <c r="B294" i="13"/>
  <c r="L293" i="13"/>
  <c r="M293" i="13" s="1"/>
  <c r="N293" i="13" s="1" a="1"/>
  <c r="N293" i="13" s="1"/>
  <c r="K293" i="13"/>
  <c r="J293" i="13"/>
  <c r="H293" i="13"/>
  <c r="G293" i="13"/>
  <c r="F293" i="13"/>
  <c r="E293" i="13"/>
  <c r="D293" i="13"/>
  <c r="C293" i="13"/>
  <c r="B293" i="13"/>
  <c r="L292" i="13"/>
  <c r="M292" i="13" s="1"/>
  <c r="N292" i="13" s="1" a="1"/>
  <c r="N292" i="13" s="1"/>
  <c r="K292" i="13"/>
  <c r="J292" i="13"/>
  <c r="H292" i="13"/>
  <c r="G292" i="13"/>
  <c r="F292" i="13"/>
  <c r="E292" i="13"/>
  <c r="D292" i="13"/>
  <c r="C292" i="13"/>
  <c r="B292" i="13"/>
  <c r="L291" i="13"/>
  <c r="M291" i="13" s="1"/>
  <c r="N291" i="13" s="1" a="1"/>
  <c r="N291" i="13" s="1"/>
  <c r="K291" i="13"/>
  <c r="J291" i="13"/>
  <c r="H291" i="13"/>
  <c r="G291" i="13"/>
  <c r="F291" i="13"/>
  <c r="E291" i="13"/>
  <c r="D291" i="13"/>
  <c r="C291" i="13"/>
  <c r="B291" i="13"/>
  <c r="L290" i="13"/>
  <c r="M290" i="13" s="1"/>
  <c r="N290" i="13" s="1" a="1"/>
  <c r="N290" i="13" s="1"/>
  <c r="K290" i="13"/>
  <c r="J290" i="13"/>
  <c r="H290" i="13"/>
  <c r="G290" i="13"/>
  <c r="F290" i="13"/>
  <c r="E290" i="13"/>
  <c r="D290" i="13"/>
  <c r="C290" i="13"/>
  <c r="B290" i="13"/>
  <c r="L289" i="13"/>
  <c r="M289" i="13" s="1"/>
  <c r="N289" i="13" s="1" a="1"/>
  <c r="N289" i="13" s="1"/>
  <c r="K289" i="13"/>
  <c r="J289" i="13"/>
  <c r="H289" i="13"/>
  <c r="G289" i="13"/>
  <c r="F289" i="13"/>
  <c r="E289" i="13"/>
  <c r="D289" i="13"/>
  <c r="C289" i="13"/>
  <c r="B289" i="13"/>
  <c r="L288" i="13"/>
  <c r="M288" i="13" s="1"/>
  <c r="N288" i="13" s="1" a="1"/>
  <c r="N288" i="13" s="1"/>
  <c r="K288" i="13"/>
  <c r="J288" i="13"/>
  <c r="H288" i="13"/>
  <c r="G288" i="13"/>
  <c r="F288" i="13"/>
  <c r="E288" i="13"/>
  <c r="D288" i="13"/>
  <c r="C288" i="13"/>
  <c r="B288" i="13"/>
  <c r="L287" i="13"/>
  <c r="M287" i="13" s="1"/>
  <c r="N287" i="13" s="1" a="1"/>
  <c r="N287" i="13" s="1"/>
  <c r="K287" i="13"/>
  <c r="J287" i="13"/>
  <c r="H287" i="13"/>
  <c r="G287" i="13"/>
  <c r="F287" i="13"/>
  <c r="E287" i="13"/>
  <c r="D287" i="13"/>
  <c r="C287" i="13"/>
  <c r="B287" i="13"/>
  <c r="L286" i="13"/>
  <c r="M286" i="13" s="1"/>
  <c r="N286" i="13" s="1" a="1"/>
  <c r="N286" i="13" s="1"/>
  <c r="K286" i="13"/>
  <c r="J286" i="13"/>
  <c r="H286" i="13"/>
  <c r="G286" i="13"/>
  <c r="F286" i="13"/>
  <c r="E286" i="13"/>
  <c r="D286" i="13"/>
  <c r="C286" i="13"/>
  <c r="B286" i="13"/>
  <c r="L285" i="13"/>
  <c r="M285" i="13" s="1"/>
  <c r="N285" i="13" s="1" a="1"/>
  <c r="N285" i="13" s="1"/>
  <c r="K285" i="13"/>
  <c r="J285" i="13"/>
  <c r="H285" i="13"/>
  <c r="G285" i="13"/>
  <c r="F285" i="13"/>
  <c r="E285" i="13"/>
  <c r="D285" i="13"/>
  <c r="C285" i="13"/>
  <c r="B285" i="13"/>
  <c r="L284" i="13"/>
  <c r="M284" i="13" s="1"/>
  <c r="N284" i="13" s="1" a="1"/>
  <c r="N284" i="13" s="1"/>
  <c r="K284" i="13"/>
  <c r="J284" i="13"/>
  <c r="H284" i="13"/>
  <c r="G284" i="13"/>
  <c r="F284" i="13"/>
  <c r="E284" i="13"/>
  <c r="D284" i="13"/>
  <c r="C284" i="13"/>
  <c r="B284" i="13"/>
  <c r="L283" i="13"/>
  <c r="M283" i="13" s="1"/>
  <c r="N283" i="13" s="1" a="1"/>
  <c r="N283" i="13" s="1"/>
  <c r="K283" i="13"/>
  <c r="J283" i="13"/>
  <c r="H283" i="13"/>
  <c r="G283" i="13"/>
  <c r="F283" i="13"/>
  <c r="E283" i="13"/>
  <c r="D283" i="13"/>
  <c r="C283" i="13"/>
  <c r="B283" i="13"/>
  <c r="L282" i="13"/>
  <c r="M282" i="13" s="1"/>
  <c r="N282" i="13" s="1" a="1"/>
  <c r="N282" i="13" s="1"/>
  <c r="K282" i="13"/>
  <c r="J282" i="13"/>
  <c r="H282" i="13"/>
  <c r="G282" i="13"/>
  <c r="F282" i="13"/>
  <c r="E282" i="13"/>
  <c r="D282" i="13"/>
  <c r="C282" i="13"/>
  <c r="B282" i="13"/>
  <c r="L281" i="13"/>
  <c r="M281" i="13" s="1"/>
  <c r="N281" i="13" s="1" a="1"/>
  <c r="N281" i="13" s="1"/>
  <c r="K281" i="13"/>
  <c r="J281" i="13"/>
  <c r="H281" i="13"/>
  <c r="G281" i="13"/>
  <c r="F281" i="13"/>
  <c r="E281" i="13"/>
  <c r="D281" i="13"/>
  <c r="C281" i="13"/>
  <c r="B281" i="13"/>
  <c r="L280" i="13"/>
  <c r="M280" i="13" s="1"/>
  <c r="N280" i="13" s="1" a="1"/>
  <c r="N280" i="13" s="1"/>
  <c r="K280" i="13"/>
  <c r="J280" i="13"/>
  <c r="H280" i="13"/>
  <c r="G280" i="13"/>
  <c r="F280" i="13"/>
  <c r="E280" i="13"/>
  <c r="D280" i="13"/>
  <c r="C280" i="13"/>
  <c r="B280" i="13"/>
  <c r="L279" i="13"/>
  <c r="M279" i="13" s="1"/>
  <c r="N279" i="13" s="1" a="1"/>
  <c r="N279" i="13" s="1"/>
  <c r="K279" i="13"/>
  <c r="J279" i="13"/>
  <c r="H279" i="13"/>
  <c r="G279" i="13"/>
  <c r="F279" i="13"/>
  <c r="E279" i="13"/>
  <c r="D279" i="13"/>
  <c r="C279" i="13"/>
  <c r="B279" i="13"/>
  <c r="L278" i="13"/>
  <c r="M278" i="13" s="1"/>
  <c r="N278" i="13" s="1" a="1"/>
  <c r="N278" i="13" s="1"/>
  <c r="K278" i="13"/>
  <c r="J278" i="13"/>
  <c r="H278" i="13"/>
  <c r="G278" i="13"/>
  <c r="F278" i="13"/>
  <c r="E278" i="13"/>
  <c r="D278" i="13"/>
  <c r="C278" i="13"/>
  <c r="B278" i="13"/>
  <c r="L277" i="13"/>
  <c r="M277" i="13" s="1"/>
  <c r="N277" i="13" s="1" a="1"/>
  <c r="N277" i="13" s="1"/>
  <c r="K277" i="13"/>
  <c r="J277" i="13"/>
  <c r="H277" i="13"/>
  <c r="G277" i="13"/>
  <c r="F277" i="13"/>
  <c r="E277" i="13"/>
  <c r="D277" i="13"/>
  <c r="C277" i="13"/>
  <c r="B277" i="13"/>
  <c r="L276" i="13"/>
  <c r="M276" i="13" s="1"/>
  <c r="N276" i="13" s="1" a="1"/>
  <c r="N276" i="13" s="1"/>
  <c r="K276" i="13"/>
  <c r="J276" i="13"/>
  <c r="H276" i="13"/>
  <c r="G276" i="13"/>
  <c r="F276" i="13"/>
  <c r="E276" i="13"/>
  <c r="D276" i="13"/>
  <c r="C276" i="13"/>
  <c r="B276" i="13"/>
  <c r="L275" i="13"/>
  <c r="M275" i="13" s="1"/>
  <c r="N275" i="13" s="1" a="1"/>
  <c r="N275" i="13" s="1"/>
  <c r="K275" i="13"/>
  <c r="J275" i="13"/>
  <c r="H275" i="13"/>
  <c r="G275" i="13"/>
  <c r="F275" i="13"/>
  <c r="E275" i="13"/>
  <c r="D275" i="13"/>
  <c r="C275" i="13"/>
  <c r="B275" i="13"/>
  <c r="L274" i="13"/>
  <c r="M274" i="13" s="1"/>
  <c r="N274" i="13" s="1" a="1"/>
  <c r="N274" i="13" s="1"/>
  <c r="K274" i="13"/>
  <c r="J274" i="13"/>
  <c r="H274" i="13"/>
  <c r="G274" i="13"/>
  <c r="F274" i="13"/>
  <c r="E274" i="13"/>
  <c r="D274" i="13"/>
  <c r="C274" i="13"/>
  <c r="B274" i="13"/>
  <c r="L273" i="13"/>
  <c r="M273" i="13" s="1"/>
  <c r="N273" i="13" s="1" a="1"/>
  <c r="N273" i="13" s="1"/>
  <c r="K273" i="13"/>
  <c r="J273" i="13"/>
  <c r="H273" i="13"/>
  <c r="G273" i="13"/>
  <c r="F273" i="13"/>
  <c r="E273" i="13"/>
  <c r="D273" i="13"/>
  <c r="C273" i="13"/>
  <c r="B273" i="13"/>
  <c r="L272" i="13"/>
  <c r="M272" i="13" s="1"/>
  <c r="N272" i="13" s="1" a="1"/>
  <c r="N272" i="13" s="1"/>
  <c r="K272" i="13"/>
  <c r="J272" i="13"/>
  <c r="H272" i="13"/>
  <c r="G272" i="13"/>
  <c r="F272" i="13"/>
  <c r="E272" i="13"/>
  <c r="D272" i="13"/>
  <c r="C272" i="13"/>
  <c r="B272" i="13"/>
  <c r="L271" i="13"/>
  <c r="M271" i="13" s="1"/>
  <c r="N271" i="13" s="1" a="1"/>
  <c r="N271" i="13" s="1"/>
  <c r="K271" i="13"/>
  <c r="J271" i="13"/>
  <c r="H271" i="13"/>
  <c r="G271" i="13"/>
  <c r="F271" i="13"/>
  <c r="E271" i="13"/>
  <c r="D271" i="13"/>
  <c r="C271" i="13"/>
  <c r="B271" i="13"/>
  <c r="L270" i="13"/>
  <c r="M270" i="13" s="1"/>
  <c r="N270" i="13" s="1" a="1"/>
  <c r="N270" i="13" s="1"/>
  <c r="K270" i="13"/>
  <c r="J270" i="13"/>
  <c r="H270" i="13"/>
  <c r="G270" i="13"/>
  <c r="F270" i="13"/>
  <c r="E270" i="13"/>
  <c r="D270" i="13"/>
  <c r="C270" i="13"/>
  <c r="B270" i="13"/>
  <c r="L269" i="13"/>
  <c r="M269" i="13" s="1"/>
  <c r="N269" i="13" s="1" a="1"/>
  <c r="N269" i="13" s="1"/>
  <c r="K269" i="13"/>
  <c r="J269" i="13"/>
  <c r="H269" i="13"/>
  <c r="G269" i="13"/>
  <c r="F269" i="13"/>
  <c r="E269" i="13"/>
  <c r="D269" i="13"/>
  <c r="C269" i="13"/>
  <c r="B269" i="13"/>
  <c r="L268" i="13"/>
  <c r="M268" i="13" s="1"/>
  <c r="N268" i="13" s="1" a="1"/>
  <c r="N268" i="13" s="1"/>
  <c r="K268" i="13"/>
  <c r="J268" i="13"/>
  <c r="H268" i="13"/>
  <c r="G268" i="13"/>
  <c r="F268" i="13"/>
  <c r="E268" i="13"/>
  <c r="D268" i="13"/>
  <c r="C268" i="13"/>
  <c r="B268" i="13"/>
  <c r="L267" i="13"/>
  <c r="M267" i="13" s="1"/>
  <c r="N267" i="13" s="1" a="1"/>
  <c r="N267" i="13" s="1"/>
  <c r="K267" i="13"/>
  <c r="J267" i="13"/>
  <c r="H267" i="13"/>
  <c r="G267" i="13"/>
  <c r="F267" i="13"/>
  <c r="E267" i="13"/>
  <c r="D267" i="13"/>
  <c r="C267" i="13"/>
  <c r="B267" i="13"/>
  <c r="L266" i="13"/>
  <c r="M266" i="13" s="1"/>
  <c r="N266" i="13" s="1" a="1"/>
  <c r="N266" i="13" s="1"/>
  <c r="K266" i="13"/>
  <c r="J266" i="13"/>
  <c r="H266" i="13"/>
  <c r="G266" i="13"/>
  <c r="F266" i="13"/>
  <c r="E266" i="13"/>
  <c r="D266" i="13"/>
  <c r="C266" i="13"/>
  <c r="B266" i="13"/>
  <c r="L265" i="13"/>
  <c r="M265" i="13" s="1"/>
  <c r="N265" i="13" s="1" a="1"/>
  <c r="N265" i="13" s="1"/>
  <c r="K265" i="13"/>
  <c r="J265" i="13"/>
  <c r="H265" i="13"/>
  <c r="G265" i="13"/>
  <c r="F265" i="13"/>
  <c r="E265" i="13"/>
  <c r="D265" i="13"/>
  <c r="C265" i="13"/>
  <c r="B265" i="13"/>
  <c r="L264" i="13"/>
  <c r="M264" i="13" s="1"/>
  <c r="N264" i="13" s="1" a="1"/>
  <c r="N264" i="13" s="1"/>
  <c r="K264" i="13"/>
  <c r="J264" i="13"/>
  <c r="H264" i="13"/>
  <c r="G264" i="13"/>
  <c r="F264" i="13"/>
  <c r="E264" i="13"/>
  <c r="D264" i="13"/>
  <c r="C264" i="13"/>
  <c r="B264" i="13"/>
  <c r="L263" i="13"/>
  <c r="M263" i="13" s="1"/>
  <c r="N263" i="13" s="1" a="1"/>
  <c r="N263" i="13" s="1"/>
  <c r="K263" i="13"/>
  <c r="J263" i="13"/>
  <c r="H263" i="13"/>
  <c r="G263" i="13"/>
  <c r="F263" i="13"/>
  <c r="E263" i="13"/>
  <c r="D263" i="13"/>
  <c r="C263" i="13"/>
  <c r="B263" i="13"/>
  <c r="L262" i="13"/>
  <c r="M262" i="13" s="1"/>
  <c r="N262" i="13" s="1" a="1"/>
  <c r="N262" i="13" s="1"/>
  <c r="K262" i="13"/>
  <c r="J262" i="13"/>
  <c r="H262" i="13"/>
  <c r="G262" i="13"/>
  <c r="F262" i="13"/>
  <c r="E262" i="13"/>
  <c r="D262" i="13"/>
  <c r="C262" i="13"/>
  <c r="B262" i="13"/>
  <c r="L261" i="13"/>
  <c r="M261" i="13" s="1"/>
  <c r="N261" i="13" s="1" a="1"/>
  <c r="N261" i="13" s="1"/>
  <c r="K261" i="13"/>
  <c r="J261" i="13"/>
  <c r="H261" i="13"/>
  <c r="G261" i="13"/>
  <c r="F261" i="13"/>
  <c r="E261" i="13"/>
  <c r="D261" i="13"/>
  <c r="C261" i="13"/>
  <c r="B261" i="13"/>
  <c r="L260" i="13"/>
  <c r="M260" i="13" s="1"/>
  <c r="N260" i="13" s="1" a="1"/>
  <c r="N260" i="13" s="1"/>
  <c r="K260" i="13"/>
  <c r="J260" i="13"/>
  <c r="H260" i="13"/>
  <c r="G260" i="13"/>
  <c r="F260" i="13"/>
  <c r="E260" i="13"/>
  <c r="D260" i="13"/>
  <c r="C260" i="13"/>
  <c r="B260" i="13"/>
  <c r="L259" i="13"/>
  <c r="M259" i="13" s="1"/>
  <c r="N259" i="13" s="1" a="1"/>
  <c r="N259" i="13" s="1"/>
  <c r="K259" i="13"/>
  <c r="J259" i="13"/>
  <c r="H259" i="13"/>
  <c r="G259" i="13"/>
  <c r="F259" i="13"/>
  <c r="E259" i="13"/>
  <c r="D259" i="13"/>
  <c r="C259" i="13"/>
  <c r="B259" i="13"/>
  <c r="L258" i="13"/>
  <c r="M258" i="13" s="1"/>
  <c r="N258" i="13" s="1" a="1"/>
  <c r="N258" i="13" s="1"/>
  <c r="K258" i="13"/>
  <c r="J258" i="13"/>
  <c r="H258" i="13"/>
  <c r="G258" i="13"/>
  <c r="F258" i="13"/>
  <c r="E258" i="13"/>
  <c r="D258" i="13"/>
  <c r="C258" i="13"/>
  <c r="B258" i="13"/>
  <c r="L257" i="13"/>
  <c r="M257" i="13" s="1"/>
  <c r="N257" i="13" s="1" a="1"/>
  <c r="N257" i="13" s="1"/>
  <c r="K257" i="13"/>
  <c r="J257" i="13"/>
  <c r="H257" i="13"/>
  <c r="G257" i="13"/>
  <c r="F257" i="13"/>
  <c r="E257" i="13"/>
  <c r="D257" i="13"/>
  <c r="C257" i="13"/>
  <c r="B257" i="13"/>
  <c r="L256" i="13"/>
  <c r="M256" i="13" s="1"/>
  <c r="N256" i="13" s="1" a="1"/>
  <c r="N256" i="13" s="1"/>
  <c r="K256" i="13"/>
  <c r="J256" i="13"/>
  <c r="H256" i="13"/>
  <c r="G256" i="13"/>
  <c r="F256" i="13"/>
  <c r="E256" i="13"/>
  <c r="D256" i="13"/>
  <c r="C256" i="13"/>
  <c r="B256" i="13"/>
  <c r="L255" i="13"/>
  <c r="M255" i="13" s="1"/>
  <c r="N255" i="13" s="1" a="1"/>
  <c r="N255" i="13" s="1"/>
  <c r="K255" i="13"/>
  <c r="J255" i="13"/>
  <c r="H255" i="13"/>
  <c r="G255" i="13"/>
  <c r="F255" i="13"/>
  <c r="E255" i="13"/>
  <c r="D255" i="13"/>
  <c r="C255" i="13"/>
  <c r="B255" i="13"/>
  <c r="L254" i="13"/>
  <c r="M254" i="13" s="1"/>
  <c r="N254" i="13" s="1" a="1"/>
  <c r="N254" i="13" s="1"/>
  <c r="K254" i="13"/>
  <c r="J254" i="13"/>
  <c r="H254" i="13"/>
  <c r="G254" i="13"/>
  <c r="F254" i="13"/>
  <c r="E254" i="13"/>
  <c r="D254" i="13"/>
  <c r="C254" i="13"/>
  <c r="B254" i="13"/>
  <c r="L253" i="13"/>
  <c r="M253" i="13" s="1"/>
  <c r="N253" i="13" s="1" a="1"/>
  <c r="N253" i="13" s="1"/>
  <c r="K253" i="13"/>
  <c r="J253" i="13"/>
  <c r="H253" i="13"/>
  <c r="G253" i="13"/>
  <c r="F253" i="13"/>
  <c r="E253" i="13"/>
  <c r="D253" i="13"/>
  <c r="C253" i="13"/>
  <c r="B253" i="13"/>
  <c r="L252" i="13"/>
  <c r="M252" i="13" s="1"/>
  <c r="N252" i="13" s="1" a="1"/>
  <c r="N252" i="13" s="1"/>
  <c r="K252" i="13"/>
  <c r="J252" i="13"/>
  <c r="H252" i="13"/>
  <c r="G252" i="13"/>
  <c r="F252" i="13"/>
  <c r="E252" i="13"/>
  <c r="D252" i="13"/>
  <c r="C252" i="13"/>
  <c r="B252" i="13"/>
  <c r="L251" i="13"/>
  <c r="M251" i="13" s="1"/>
  <c r="N251" i="13" s="1" a="1"/>
  <c r="N251" i="13" s="1"/>
  <c r="K251" i="13"/>
  <c r="J251" i="13"/>
  <c r="H251" i="13"/>
  <c r="G251" i="13"/>
  <c r="F251" i="13"/>
  <c r="E251" i="13"/>
  <c r="D251" i="13"/>
  <c r="C251" i="13"/>
  <c r="B251" i="13"/>
  <c r="L250" i="13"/>
  <c r="M250" i="13" s="1"/>
  <c r="N250" i="13" s="1" a="1"/>
  <c r="N250" i="13" s="1"/>
  <c r="K250" i="13"/>
  <c r="J250" i="13"/>
  <c r="H250" i="13"/>
  <c r="G250" i="13"/>
  <c r="F250" i="13"/>
  <c r="E250" i="13"/>
  <c r="D250" i="13"/>
  <c r="C250" i="13"/>
  <c r="B250" i="13"/>
  <c r="L249" i="13"/>
  <c r="M249" i="13" s="1"/>
  <c r="N249" i="13" s="1" a="1"/>
  <c r="N249" i="13" s="1"/>
  <c r="K249" i="13"/>
  <c r="J249" i="13"/>
  <c r="H249" i="13"/>
  <c r="G249" i="13"/>
  <c r="F249" i="13"/>
  <c r="E249" i="13"/>
  <c r="D249" i="13"/>
  <c r="C249" i="13"/>
  <c r="B249" i="13"/>
  <c r="L248" i="13"/>
  <c r="M248" i="13" s="1"/>
  <c r="N248" i="13" s="1" a="1"/>
  <c r="N248" i="13" s="1"/>
  <c r="K248" i="13"/>
  <c r="J248" i="13"/>
  <c r="H248" i="13"/>
  <c r="G248" i="13"/>
  <c r="F248" i="13"/>
  <c r="E248" i="13"/>
  <c r="D248" i="13"/>
  <c r="C248" i="13"/>
  <c r="B248" i="13"/>
  <c r="L247" i="13"/>
  <c r="M247" i="13" s="1"/>
  <c r="N247" i="13" s="1" a="1"/>
  <c r="N247" i="13" s="1"/>
  <c r="K247" i="13"/>
  <c r="J247" i="13"/>
  <c r="H247" i="13"/>
  <c r="G247" i="13"/>
  <c r="F247" i="13"/>
  <c r="E247" i="13"/>
  <c r="D247" i="13"/>
  <c r="C247" i="13"/>
  <c r="B247" i="13"/>
  <c r="L246" i="13"/>
  <c r="M246" i="13" s="1"/>
  <c r="N246" i="13" s="1" a="1"/>
  <c r="N246" i="13" s="1"/>
  <c r="K246" i="13"/>
  <c r="J246" i="13"/>
  <c r="H246" i="13"/>
  <c r="G246" i="13"/>
  <c r="F246" i="13"/>
  <c r="E246" i="13"/>
  <c r="D246" i="13"/>
  <c r="C246" i="13"/>
  <c r="B246" i="13"/>
  <c r="L245" i="13"/>
  <c r="M245" i="13" s="1"/>
  <c r="N245" i="13" s="1" a="1"/>
  <c r="N245" i="13" s="1"/>
  <c r="K245" i="13"/>
  <c r="J245" i="13"/>
  <c r="H245" i="13"/>
  <c r="G245" i="13"/>
  <c r="F245" i="13"/>
  <c r="E245" i="13"/>
  <c r="D245" i="13"/>
  <c r="C245" i="13"/>
  <c r="B245" i="13"/>
  <c r="L244" i="13"/>
  <c r="M244" i="13" s="1"/>
  <c r="N244" i="13" s="1" a="1"/>
  <c r="N244" i="13" s="1"/>
  <c r="K244" i="13"/>
  <c r="J244" i="13"/>
  <c r="H244" i="13"/>
  <c r="G244" i="13"/>
  <c r="F244" i="13"/>
  <c r="E244" i="13"/>
  <c r="D244" i="13"/>
  <c r="C244" i="13"/>
  <c r="B244" i="13"/>
  <c r="L243" i="13"/>
  <c r="M243" i="13" s="1"/>
  <c r="N243" i="13" s="1" a="1"/>
  <c r="N243" i="13" s="1"/>
  <c r="K243" i="13"/>
  <c r="J243" i="13"/>
  <c r="H243" i="13"/>
  <c r="G243" i="13"/>
  <c r="F243" i="13"/>
  <c r="E243" i="13"/>
  <c r="D243" i="13"/>
  <c r="C243" i="13"/>
  <c r="B243" i="13"/>
  <c r="L242" i="13"/>
  <c r="M242" i="13" s="1"/>
  <c r="N242" i="13" s="1" a="1"/>
  <c r="N242" i="13" s="1"/>
  <c r="K242" i="13"/>
  <c r="J242" i="13"/>
  <c r="H242" i="13"/>
  <c r="G242" i="13"/>
  <c r="F242" i="13"/>
  <c r="E242" i="13"/>
  <c r="D242" i="13"/>
  <c r="C242" i="13"/>
  <c r="B242" i="13"/>
  <c r="L241" i="13"/>
  <c r="M241" i="13" s="1"/>
  <c r="N241" i="13" s="1" a="1"/>
  <c r="N241" i="13" s="1"/>
  <c r="K241" i="13"/>
  <c r="J241" i="13"/>
  <c r="H241" i="13"/>
  <c r="G241" i="13"/>
  <c r="F241" i="13"/>
  <c r="E241" i="13"/>
  <c r="D241" i="13"/>
  <c r="C241" i="13"/>
  <c r="B241" i="13"/>
  <c r="L240" i="13"/>
  <c r="M240" i="13" s="1"/>
  <c r="N240" i="13" s="1" a="1"/>
  <c r="N240" i="13" s="1"/>
  <c r="K240" i="13"/>
  <c r="J240" i="13"/>
  <c r="H240" i="13"/>
  <c r="G240" i="13"/>
  <c r="F240" i="13"/>
  <c r="E240" i="13"/>
  <c r="D240" i="13"/>
  <c r="C240" i="13"/>
  <c r="B240" i="13"/>
  <c r="L239" i="13"/>
  <c r="M239" i="13" s="1"/>
  <c r="N239" i="13" s="1" a="1"/>
  <c r="N239" i="13" s="1"/>
  <c r="K239" i="13"/>
  <c r="J239" i="13"/>
  <c r="H239" i="13"/>
  <c r="G239" i="13"/>
  <c r="F239" i="13"/>
  <c r="E239" i="13"/>
  <c r="D239" i="13"/>
  <c r="C239" i="13"/>
  <c r="B239" i="13"/>
  <c r="L238" i="13"/>
  <c r="M238" i="13" s="1"/>
  <c r="N238" i="13" s="1" a="1"/>
  <c r="N238" i="13" s="1"/>
  <c r="K238" i="13"/>
  <c r="J238" i="13"/>
  <c r="H238" i="13"/>
  <c r="G238" i="13"/>
  <c r="F238" i="13"/>
  <c r="E238" i="13"/>
  <c r="D238" i="13"/>
  <c r="C238" i="13"/>
  <c r="B238" i="13"/>
  <c r="L237" i="13"/>
  <c r="M237" i="13" s="1"/>
  <c r="N237" i="13" s="1" a="1"/>
  <c r="N237" i="13" s="1"/>
  <c r="K237" i="13"/>
  <c r="J237" i="13"/>
  <c r="H237" i="13"/>
  <c r="G237" i="13"/>
  <c r="F237" i="13"/>
  <c r="E237" i="13"/>
  <c r="D237" i="13"/>
  <c r="C237" i="13"/>
  <c r="B237" i="13"/>
  <c r="L236" i="13"/>
  <c r="M236" i="13" s="1"/>
  <c r="N236" i="13" s="1" a="1"/>
  <c r="N236" i="13" s="1"/>
  <c r="K236" i="13"/>
  <c r="J236" i="13"/>
  <c r="H236" i="13"/>
  <c r="G236" i="13"/>
  <c r="F236" i="13"/>
  <c r="E236" i="13"/>
  <c r="D236" i="13"/>
  <c r="C236" i="13"/>
  <c r="B236" i="13"/>
  <c r="L235" i="13"/>
  <c r="M235" i="13" s="1"/>
  <c r="N235" i="13" s="1" a="1"/>
  <c r="N235" i="13" s="1"/>
  <c r="K235" i="13"/>
  <c r="J235" i="13"/>
  <c r="H235" i="13"/>
  <c r="G235" i="13"/>
  <c r="F235" i="13"/>
  <c r="E235" i="13"/>
  <c r="D235" i="13"/>
  <c r="C235" i="13"/>
  <c r="B235" i="13"/>
  <c r="L234" i="13"/>
  <c r="M234" i="13" s="1"/>
  <c r="N234" i="13" s="1" a="1"/>
  <c r="N234" i="13" s="1"/>
  <c r="K234" i="13"/>
  <c r="J234" i="13"/>
  <c r="H234" i="13"/>
  <c r="G234" i="13"/>
  <c r="F234" i="13"/>
  <c r="E234" i="13"/>
  <c r="D234" i="13"/>
  <c r="C234" i="13"/>
  <c r="B234" i="13"/>
  <c r="L233" i="13"/>
  <c r="M233" i="13" s="1"/>
  <c r="N233" i="13" s="1" a="1"/>
  <c r="N233" i="13" s="1"/>
  <c r="K233" i="13"/>
  <c r="J233" i="13"/>
  <c r="H233" i="13"/>
  <c r="G233" i="13"/>
  <c r="F233" i="13"/>
  <c r="E233" i="13"/>
  <c r="D233" i="13"/>
  <c r="C233" i="13"/>
  <c r="B233" i="13"/>
  <c r="L232" i="13"/>
  <c r="M232" i="13" s="1"/>
  <c r="N232" i="13" s="1" a="1"/>
  <c r="N232" i="13" s="1"/>
  <c r="K232" i="13"/>
  <c r="J232" i="13"/>
  <c r="H232" i="13"/>
  <c r="G232" i="13"/>
  <c r="F232" i="13"/>
  <c r="E232" i="13"/>
  <c r="D232" i="13"/>
  <c r="C232" i="13"/>
  <c r="B232" i="13"/>
  <c r="L231" i="13"/>
  <c r="M231" i="13" s="1"/>
  <c r="N231" i="13" s="1" a="1"/>
  <c r="N231" i="13" s="1"/>
  <c r="K231" i="13"/>
  <c r="J231" i="13"/>
  <c r="H231" i="13"/>
  <c r="G231" i="13"/>
  <c r="F231" i="13"/>
  <c r="E231" i="13"/>
  <c r="D231" i="13"/>
  <c r="C231" i="13"/>
  <c r="B231" i="13"/>
  <c r="L230" i="13"/>
  <c r="M230" i="13" s="1"/>
  <c r="N230" i="13" s="1" a="1"/>
  <c r="N230" i="13" s="1"/>
  <c r="K230" i="13"/>
  <c r="J230" i="13"/>
  <c r="H230" i="13"/>
  <c r="G230" i="13"/>
  <c r="F230" i="13"/>
  <c r="E230" i="13"/>
  <c r="D230" i="13"/>
  <c r="C230" i="13"/>
  <c r="B230" i="13"/>
  <c r="L229" i="13"/>
  <c r="M229" i="13" s="1"/>
  <c r="N229" i="13" s="1" a="1"/>
  <c r="N229" i="13" s="1"/>
  <c r="K229" i="13"/>
  <c r="J229" i="13"/>
  <c r="H229" i="13"/>
  <c r="G229" i="13"/>
  <c r="F229" i="13"/>
  <c r="E229" i="13"/>
  <c r="D229" i="13"/>
  <c r="C229" i="13"/>
  <c r="B229" i="13"/>
  <c r="L228" i="13"/>
  <c r="M228" i="13" s="1"/>
  <c r="N228" i="13" s="1" a="1"/>
  <c r="N228" i="13" s="1"/>
  <c r="K228" i="13"/>
  <c r="J228" i="13"/>
  <c r="H228" i="13"/>
  <c r="G228" i="13"/>
  <c r="F228" i="13"/>
  <c r="E228" i="13"/>
  <c r="D228" i="13"/>
  <c r="C228" i="13"/>
  <c r="B228" i="13"/>
  <c r="L227" i="13"/>
  <c r="M227" i="13" s="1"/>
  <c r="N227" i="13" s="1" a="1"/>
  <c r="N227" i="13" s="1"/>
  <c r="K227" i="13"/>
  <c r="J227" i="13"/>
  <c r="H227" i="13"/>
  <c r="G227" i="13"/>
  <c r="F227" i="13"/>
  <c r="E227" i="13"/>
  <c r="D227" i="13"/>
  <c r="C227" i="13"/>
  <c r="B227" i="13"/>
  <c r="L226" i="13"/>
  <c r="M226" i="13" s="1"/>
  <c r="N226" i="13" s="1" a="1"/>
  <c r="N226" i="13" s="1"/>
  <c r="K226" i="13"/>
  <c r="J226" i="13"/>
  <c r="H226" i="13"/>
  <c r="G226" i="13"/>
  <c r="F226" i="13"/>
  <c r="E226" i="13"/>
  <c r="D226" i="13"/>
  <c r="C226" i="13"/>
  <c r="B226" i="13"/>
  <c r="L225" i="13"/>
  <c r="M225" i="13" s="1"/>
  <c r="N225" i="13" s="1" a="1"/>
  <c r="N225" i="13" s="1"/>
  <c r="K225" i="13"/>
  <c r="J225" i="13"/>
  <c r="H225" i="13"/>
  <c r="G225" i="13"/>
  <c r="F225" i="13"/>
  <c r="E225" i="13"/>
  <c r="D225" i="13"/>
  <c r="C225" i="13"/>
  <c r="B225" i="13"/>
  <c r="L224" i="13"/>
  <c r="M224" i="13" s="1"/>
  <c r="N224" i="13" s="1" a="1"/>
  <c r="N224" i="13" s="1"/>
  <c r="K224" i="13"/>
  <c r="J224" i="13"/>
  <c r="H224" i="13"/>
  <c r="G224" i="13"/>
  <c r="F224" i="13"/>
  <c r="E224" i="13"/>
  <c r="D224" i="13"/>
  <c r="C224" i="13"/>
  <c r="B224" i="13"/>
  <c r="L223" i="13"/>
  <c r="M223" i="13" s="1"/>
  <c r="N223" i="13" s="1" a="1"/>
  <c r="N223" i="13" s="1"/>
  <c r="K223" i="13"/>
  <c r="J223" i="13"/>
  <c r="H223" i="13"/>
  <c r="G223" i="13"/>
  <c r="F223" i="13"/>
  <c r="E223" i="13"/>
  <c r="D223" i="13"/>
  <c r="C223" i="13"/>
  <c r="B223" i="13"/>
  <c r="L222" i="13"/>
  <c r="M222" i="13" s="1"/>
  <c r="N222" i="13" s="1" a="1"/>
  <c r="N222" i="13" s="1"/>
  <c r="K222" i="13"/>
  <c r="J222" i="13"/>
  <c r="H222" i="13"/>
  <c r="G222" i="13"/>
  <c r="F222" i="13"/>
  <c r="E222" i="13"/>
  <c r="D222" i="13"/>
  <c r="C222" i="13"/>
  <c r="B222" i="13"/>
  <c r="L221" i="13"/>
  <c r="M221" i="13" s="1"/>
  <c r="N221" i="13" s="1" a="1"/>
  <c r="N221" i="13" s="1"/>
  <c r="K221" i="13"/>
  <c r="J221" i="13"/>
  <c r="H221" i="13"/>
  <c r="G221" i="13"/>
  <c r="F221" i="13"/>
  <c r="E221" i="13"/>
  <c r="D221" i="13"/>
  <c r="C221" i="13"/>
  <c r="B221" i="13"/>
  <c r="L220" i="13"/>
  <c r="M220" i="13" s="1"/>
  <c r="N220" i="13" s="1" a="1"/>
  <c r="N220" i="13" s="1"/>
  <c r="K220" i="13"/>
  <c r="J220" i="13"/>
  <c r="H220" i="13"/>
  <c r="G220" i="13"/>
  <c r="F220" i="13"/>
  <c r="E220" i="13"/>
  <c r="D220" i="13"/>
  <c r="C220" i="13"/>
  <c r="B220" i="13"/>
  <c r="L219" i="13"/>
  <c r="M219" i="13" s="1"/>
  <c r="N219" i="13" s="1" a="1"/>
  <c r="N219" i="13" s="1"/>
  <c r="K219" i="13"/>
  <c r="J219" i="13"/>
  <c r="H219" i="13"/>
  <c r="G219" i="13"/>
  <c r="F219" i="13"/>
  <c r="E219" i="13"/>
  <c r="D219" i="13"/>
  <c r="C219" i="13"/>
  <c r="B219" i="13"/>
  <c r="L218" i="13"/>
  <c r="M218" i="13" s="1"/>
  <c r="N218" i="13" s="1" a="1"/>
  <c r="N218" i="13" s="1"/>
  <c r="K218" i="13"/>
  <c r="J218" i="13"/>
  <c r="H218" i="13"/>
  <c r="G218" i="13"/>
  <c r="F218" i="13"/>
  <c r="E218" i="13"/>
  <c r="D218" i="13"/>
  <c r="C218" i="13"/>
  <c r="B218" i="13"/>
  <c r="L217" i="13"/>
  <c r="M217" i="13" s="1"/>
  <c r="N217" i="13" s="1" a="1"/>
  <c r="N217" i="13" s="1"/>
  <c r="K217" i="13"/>
  <c r="J217" i="13"/>
  <c r="H217" i="13"/>
  <c r="G217" i="13"/>
  <c r="F217" i="13"/>
  <c r="E217" i="13"/>
  <c r="D217" i="13"/>
  <c r="C217" i="13"/>
  <c r="B217" i="13"/>
  <c r="L216" i="13"/>
  <c r="M216" i="13" s="1"/>
  <c r="N216" i="13" s="1" a="1"/>
  <c r="N216" i="13" s="1"/>
  <c r="K216" i="13"/>
  <c r="J216" i="13"/>
  <c r="H216" i="13"/>
  <c r="G216" i="13"/>
  <c r="F216" i="13"/>
  <c r="E216" i="13"/>
  <c r="D216" i="13"/>
  <c r="C216" i="13"/>
  <c r="B216" i="13"/>
  <c r="L215" i="13"/>
  <c r="M215" i="13" s="1"/>
  <c r="N215" i="13" s="1" a="1"/>
  <c r="N215" i="13" s="1"/>
  <c r="K215" i="13"/>
  <c r="J215" i="13"/>
  <c r="H215" i="13"/>
  <c r="G215" i="13"/>
  <c r="F215" i="13"/>
  <c r="E215" i="13"/>
  <c r="D215" i="13"/>
  <c r="C215" i="13"/>
  <c r="B215" i="13"/>
  <c r="L214" i="13"/>
  <c r="M214" i="13" s="1"/>
  <c r="N214" i="13" s="1" a="1"/>
  <c r="N214" i="13" s="1"/>
  <c r="K214" i="13"/>
  <c r="J214" i="13"/>
  <c r="H214" i="13"/>
  <c r="G214" i="13"/>
  <c r="F214" i="13"/>
  <c r="E214" i="13"/>
  <c r="D214" i="13"/>
  <c r="C214" i="13"/>
  <c r="B214" i="13"/>
  <c r="L213" i="13"/>
  <c r="M213" i="13" s="1"/>
  <c r="N213" i="13" s="1" a="1"/>
  <c r="N213" i="13" s="1"/>
  <c r="K213" i="13"/>
  <c r="J213" i="13"/>
  <c r="H213" i="13"/>
  <c r="G213" i="13"/>
  <c r="F213" i="13"/>
  <c r="E213" i="13"/>
  <c r="D213" i="13"/>
  <c r="C213" i="13"/>
  <c r="B213" i="13"/>
  <c r="L212" i="13"/>
  <c r="M212" i="13" s="1"/>
  <c r="N212" i="13" s="1" a="1"/>
  <c r="N212" i="13" s="1"/>
  <c r="K212" i="13"/>
  <c r="J212" i="13"/>
  <c r="H212" i="13"/>
  <c r="G212" i="13"/>
  <c r="F212" i="13"/>
  <c r="E212" i="13"/>
  <c r="D212" i="13"/>
  <c r="C212" i="13"/>
  <c r="B212" i="13"/>
  <c r="L211" i="13"/>
  <c r="M211" i="13" s="1"/>
  <c r="N211" i="13" s="1" a="1"/>
  <c r="N211" i="13" s="1"/>
  <c r="K211" i="13"/>
  <c r="J211" i="13"/>
  <c r="H211" i="13"/>
  <c r="G211" i="13"/>
  <c r="F211" i="13"/>
  <c r="E211" i="13"/>
  <c r="D211" i="13"/>
  <c r="C211" i="13"/>
  <c r="B211" i="13"/>
  <c r="L210" i="13"/>
  <c r="M210" i="13" s="1"/>
  <c r="N210" i="13" s="1" a="1"/>
  <c r="N210" i="13" s="1"/>
  <c r="K210" i="13"/>
  <c r="J210" i="13"/>
  <c r="H210" i="13"/>
  <c r="G210" i="13"/>
  <c r="F210" i="13"/>
  <c r="E210" i="13"/>
  <c r="D210" i="13"/>
  <c r="C210" i="13"/>
  <c r="B210" i="13"/>
  <c r="L209" i="13"/>
  <c r="M209" i="13" s="1"/>
  <c r="N209" i="13" s="1" a="1"/>
  <c r="N209" i="13" s="1"/>
  <c r="K209" i="13"/>
  <c r="J209" i="13"/>
  <c r="H209" i="13"/>
  <c r="G209" i="13"/>
  <c r="F209" i="13"/>
  <c r="E209" i="13"/>
  <c r="D209" i="13"/>
  <c r="C209" i="13"/>
  <c r="B209" i="13"/>
  <c r="L208" i="13"/>
  <c r="M208" i="13" s="1"/>
  <c r="N208" i="13" s="1" a="1"/>
  <c r="N208" i="13" s="1"/>
  <c r="K208" i="13"/>
  <c r="J208" i="13"/>
  <c r="H208" i="13"/>
  <c r="G208" i="13"/>
  <c r="F208" i="13"/>
  <c r="E208" i="13"/>
  <c r="D208" i="13"/>
  <c r="C208" i="13"/>
  <c r="B208" i="13"/>
  <c r="L207" i="13"/>
  <c r="M207" i="13" s="1"/>
  <c r="N207" i="13" s="1" a="1"/>
  <c r="N207" i="13" s="1"/>
  <c r="K207" i="13"/>
  <c r="J207" i="13"/>
  <c r="H207" i="13"/>
  <c r="G207" i="13"/>
  <c r="F207" i="13"/>
  <c r="E207" i="13"/>
  <c r="D207" i="13"/>
  <c r="C207" i="13"/>
  <c r="B207" i="13"/>
  <c r="L206" i="13"/>
  <c r="M206" i="13" s="1"/>
  <c r="N206" i="13" s="1" a="1"/>
  <c r="N206" i="13" s="1"/>
  <c r="K206" i="13"/>
  <c r="J206" i="13"/>
  <c r="H206" i="13"/>
  <c r="G206" i="13"/>
  <c r="F206" i="13"/>
  <c r="E206" i="13"/>
  <c r="D206" i="13"/>
  <c r="C206" i="13"/>
  <c r="B206" i="13"/>
  <c r="L205" i="13"/>
  <c r="M205" i="13" s="1"/>
  <c r="N205" i="13" s="1" a="1"/>
  <c r="N205" i="13" s="1"/>
  <c r="K205" i="13"/>
  <c r="J205" i="13"/>
  <c r="H205" i="13"/>
  <c r="G205" i="13"/>
  <c r="F205" i="13"/>
  <c r="E205" i="13"/>
  <c r="D205" i="13"/>
  <c r="C205" i="13"/>
  <c r="B205" i="13"/>
  <c r="L204" i="13"/>
  <c r="M204" i="13" s="1"/>
  <c r="N204" i="13" s="1" a="1"/>
  <c r="N204" i="13" s="1"/>
  <c r="K204" i="13"/>
  <c r="J204" i="13"/>
  <c r="H204" i="13"/>
  <c r="G204" i="13"/>
  <c r="F204" i="13"/>
  <c r="E204" i="13"/>
  <c r="D204" i="13"/>
  <c r="C204" i="13"/>
  <c r="B204" i="13"/>
  <c r="L203" i="13"/>
  <c r="M203" i="13" s="1"/>
  <c r="N203" i="13" s="1" a="1"/>
  <c r="N203" i="13" s="1"/>
  <c r="K203" i="13"/>
  <c r="J203" i="13"/>
  <c r="H203" i="13"/>
  <c r="G203" i="13"/>
  <c r="F203" i="13"/>
  <c r="E203" i="13"/>
  <c r="D203" i="13"/>
  <c r="C203" i="13"/>
  <c r="B203" i="13"/>
  <c r="L202" i="13"/>
  <c r="M202" i="13" s="1"/>
  <c r="N202" i="13" s="1" a="1"/>
  <c r="N202" i="13" s="1"/>
  <c r="K202" i="13"/>
  <c r="J202" i="13"/>
  <c r="H202" i="13"/>
  <c r="G202" i="13"/>
  <c r="F202" i="13"/>
  <c r="E202" i="13"/>
  <c r="D202" i="13"/>
  <c r="C202" i="13"/>
  <c r="B202" i="13"/>
  <c r="L201" i="13"/>
  <c r="M201" i="13" s="1"/>
  <c r="N201" i="13" s="1" a="1"/>
  <c r="N201" i="13" s="1"/>
  <c r="K201" i="13"/>
  <c r="J201" i="13"/>
  <c r="H201" i="13"/>
  <c r="G201" i="13"/>
  <c r="F201" i="13"/>
  <c r="E201" i="13"/>
  <c r="D201" i="13"/>
  <c r="C201" i="13"/>
  <c r="B201" i="13"/>
  <c r="L200" i="13"/>
  <c r="M200" i="13" s="1"/>
  <c r="N200" i="13" s="1" a="1"/>
  <c r="N200" i="13" s="1"/>
  <c r="K200" i="13"/>
  <c r="J200" i="13"/>
  <c r="H200" i="13"/>
  <c r="G200" i="13"/>
  <c r="F200" i="13"/>
  <c r="E200" i="13"/>
  <c r="D200" i="13"/>
  <c r="C200" i="13"/>
  <c r="B200" i="13"/>
  <c r="L199" i="13"/>
  <c r="M199" i="13" s="1"/>
  <c r="N199" i="13" s="1" a="1"/>
  <c r="N199" i="13" s="1"/>
  <c r="K199" i="13"/>
  <c r="J199" i="13"/>
  <c r="H199" i="13"/>
  <c r="G199" i="13"/>
  <c r="F199" i="13"/>
  <c r="E199" i="13"/>
  <c r="D199" i="13"/>
  <c r="C199" i="13"/>
  <c r="B199" i="13"/>
  <c r="L198" i="13"/>
  <c r="M198" i="13" s="1"/>
  <c r="N198" i="13" s="1" a="1"/>
  <c r="N198" i="13" s="1"/>
  <c r="K198" i="13"/>
  <c r="J198" i="13"/>
  <c r="H198" i="13"/>
  <c r="G198" i="13"/>
  <c r="F198" i="13"/>
  <c r="E198" i="13"/>
  <c r="D198" i="13"/>
  <c r="C198" i="13"/>
  <c r="B198" i="13"/>
  <c r="L197" i="13"/>
  <c r="M197" i="13" s="1"/>
  <c r="N197" i="13" s="1" a="1"/>
  <c r="N197" i="13" s="1"/>
  <c r="K197" i="13"/>
  <c r="J197" i="13"/>
  <c r="H197" i="13"/>
  <c r="G197" i="13"/>
  <c r="F197" i="13"/>
  <c r="E197" i="13"/>
  <c r="D197" i="13"/>
  <c r="C197" i="13"/>
  <c r="B197" i="13"/>
  <c r="L196" i="13"/>
  <c r="M196" i="13" s="1"/>
  <c r="N196" i="13" s="1" a="1"/>
  <c r="N196" i="13" s="1"/>
  <c r="K196" i="13"/>
  <c r="J196" i="13"/>
  <c r="H196" i="13"/>
  <c r="G196" i="13"/>
  <c r="F196" i="13"/>
  <c r="E196" i="13"/>
  <c r="D196" i="13"/>
  <c r="C196" i="13"/>
  <c r="B196" i="13"/>
  <c r="L195" i="13"/>
  <c r="M195" i="13" s="1"/>
  <c r="N195" i="13" s="1" a="1"/>
  <c r="N195" i="13" s="1"/>
  <c r="K195" i="13"/>
  <c r="J195" i="13"/>
  <c r="H195" i="13"/>
  <c r="G195" i="13"/>
  <c r="F195" i="13"/>
  <c r="E195" i="13"/>
  <c r="D195" i="13"/>
  <c r="C195" i="13"/>
  <c r="B195" i="13"/>
  <c r="L194" i="13"/>
  <c r="M194" i="13" s="1"/>
  <c r="N194" i="13" s="1" a="1"/>
  <c r="N194" i="13" s="1"/>
  <c r="K194" i="13"/>
  <c r="J194" i="13"/>
  <c r="H194" i="13"/>
  <c r="G194" i="13"/>
  <c r="F194" i="13"/>
  <c r="E194" i="13"/>
  <c r="D194" i="13"/>
  <c r="C194" i="13"/>
  <c r="B194" i="13"/>
  <c r="L193" i="13"/>
  <c r="M193" i="13" s="1"/>
  <c r="N193" i="13" s="1" a="1"/>
  <c r="N193" i="13" s="1"/>
  <c r="K193" i="13"/>
  <c r="J193" i="13"/>
  <c r="H193" i="13"/>
  <c r="G193" i="13"/>
  <c r="F193" i="13"/>
  <c r="E193" i="13"/>
  <c r="D193" i="13"/>
  <c r="C193" i="13"/>
  <c r="B193" i="13"/>
  <c r="L192" i="13"/>
  <c r="M192" i="13" s="1"/>
  <c r="N192" i="13" s="1" a="1"/>
  <c r="N192" i="13" s="1"/>
  <c r="K192" i="13"/>
  <c r="J192" i="13"/>
  <c r="H192" i="13"/>
  <c r="G192" i="13"/>
  <c r="F192" i="13"/>
  <c r="E192" i="13"/>
  <c r="D192" i="13"/>
  <c r="C192" i="13"/>
  <c r="B192" i="13"/>
  <c r="L191" i="13"/>
  <c r="M191" i="13" s="1"/>
  <c r="N191" i="13" s="1" a="1"/>
  <c r="N191" i="13" s="1"/>
  <c r="K191" i="13"/>
  <c r="J191" i="13"/>
  <c r="H191" i="13"/>
  <c r="G191" i="13"/>
  <c r="F191" i="13"/>
  <c r="E191" i="13"/>
  <c r="D191" i="13"/>
  <c r="C191" i="13"/>
  <c r="B191" i="13"/>
  <c r="L190" i="13"/>
  <c r="M190" i="13" s="1"/>
  <c r="N190" i="13" s="1" a="1"/>
  <c r="N190" i="13" s="1"/>
  <c r="K190" i="13"/>
  <c r="J190" i="13"/>
  <c r="H190" i="13"/>
  <c r="G190" i="13"/>
  <c r="F190" i="13"/>
  <c r="E190" i="13"/>
  <c r="D190" i="13"/>
  <c r="C190" i="13"/>
  <c r="B190" i="13"/>
  <c r="L189" i="13"/>
  <c r="M189" i="13" s="1"/>
  <c r="N189" i="13" s="1" a="1"/>
  <c r="N189" i="13" s="1"/>
  <c r="K189" i="13"/>
  <c r="J189" i="13"/>
  <c r="H189" i="13"/>
  <c r="G189" i="13"/>
  <c r="F189" i="13"/>
  <c r="E189" i="13"/>
  <c r="D189" i="13"/>
  <c r="C189" i="13"/>
  <c r="B189" i="13"/>
  <c r="L188" i="13"/>
  <c r="M188" i="13" s="1"/>
  <c r="N188" i="13" s="1" a="1"/>
  <c r="N188" i="13" s="1"/>
  <c r="K188" i="13"/>
  <c r="J188" i="13"/>
  <c r="H188" i="13"/>
  <c r="G188" i="13"/>
  <c r="F188" i="13"/>
  <c r="E188" i="13"/>
  <c r="D188" i="13"/>
  <c r="C188" i="13"/>
  <c r="B188" i="13"/>
  <c r="L187" i="13"/>
  <c r="M187" i="13" s="1"/>
  <c r="N187" i="13" s="1" a="1"/>
  <c r="N187" i="13" s="1"/>
  <c r="K187" i="13"/>
  <c r="J187" i="13"/>
  <c r="H187" i="13"/>
  <c r="G187" i="13"/>
  <c r="F187" i="13"/>
  <c r="E187" i="13"/>
  <c r="D187" i="13"/>
  <c r="C187" i="13"/>
  <c r="B187" i="13"/>
  <c r="L186" i="13"/>
  <c r="M186" i="13" s="1"/>
  <c r="N186" i="13" s="1" a="1"/>
  <c r="N186" i="13" s="1"/>
  <c r="K186" i="13"/>
  <c r="J186" i="13"/>
  <c r="H186" i="13"/>
  <c r="G186" i="13"/>
  <c r="F186" i="13"/>
  <c r="E186" i="13"/>
  <c r="D186" i="13"/>
  <c r="C186" i="13"/>
  <c r="B186" i="13"/>
  <c r="L185" i="13"/>
  <c r="M185" i="13" s="1"/>
  <c r="N185" i="13" s="1" a="1"/>
  <c r="N185" i="13" s="1"/>
  <c r="K185" i="13"/>
  <c r="J185" i="13"/>
  <c r="H185" i="13"/>
  <c r="G185" i="13"/>
  <c r="F185" i="13"/>
  <c r="E185" i="13"/>
  <c r="D185" i="13"/>
  <c r="C185" i="13"/>
  <c r="B185" i="13"/>
  <c r="L184" i="13"/>
  <c r="M184" i="13" s="1"/>
  <c r="N184" i="13" s="1" a="1"/>
  <c r="N184" i="13" s="1"/>
  <c r="K184" i="13"/>
  <c r="J184" i="13"/>
  <c r="H184" i="13"/>
  <c r="G184" i="13"/>
  <c r="F184" i="13"/>
  <c r="E184" i="13"/>
  <c r="D184" i="13"/>
  <c r="C184" i="13"/>
  <c r="B184" i="13"/>
  <c r="L183" i="13"/>
  <c r="M183" i="13" s="1"/>
  <c r="N183" i="13" s="1" a="1"/>
  <c r="N183" i="13" s="1"/>
  <c r="K183" i="13"/>
  <c r="J183" i="13"/>
  <c r="H183" i="13"/>
  <c r="G183" i="13"/>
  <c r="F183" i="13"/>
  <c r="E183" i="13"/>
  <c r="D183" i="13"/>
  <c r="C183" i="13"/>
  <c r="B183" i="13"/>
  <c r="L182" i="13"/>
  <c r="M182" i="13" s="1"/>
  <c r="N182" i="13" s="1" a="1"/>
  <c r="N182" i="13" s="1"/>
  <c r="K182" i="13"/>
  <c r="J182" i="13"/>
  <c r="H182" i="13"/>
  <c r="G182" i="13"/>
  <c r="F182" i="13"/>
  <c r="E182" i="13"/>
  <c r="D182" i="13"/>
  <c r="C182" i="13"/>
  <c r="B182" i="13"/>
  <c r="L181" i="13"/>
  <c r="M181" i="13" s="1"/>
  <c r="N181" i="13" s="1" a="1"/>
  <c r="N181" i="13" s="1"/>
  <c r="K181" i="13"/>
  <c r="J181" i="13"/>
  <c r="H181" i="13"/>
  <c r="G181" i="13"/>
  <c r="F181" i="13"/>
  <c r="E181" i="13"/>
  <c r="D181" i="13"/>
  <c r="C181" i="13"/>
  <c r="B181" i="13"/>
  <c r="L180" i="13"/>
  <c r="M180" i="13" s="1"/>
  <c r="N180" i="13" s="1" a="1"/>
  <c r="N180" i="13" s="1"/>
  <c r="K180" i="13"/>
  <c r="J180" i="13"/>
  <c r="H180" i="13"/>
  <c r="G180" i="13"/>
  <c r="F180" i="13"/>
  <c r="E180" i="13"/>
  <c r="D180" i="13"/>
  <c r="C180" i="13"/>
  <c r="B180" i="13"/>
  <c r="L179" i="13"/>
  <c r="M179" i="13" s="1"/>
  <c r="N179" i="13" s="1" a="1"/>
  <c r="N179" i="13" s="1"/>
  <c r="K179" i="13"/>
  <c r="J179" i="13"/>
  <c r="H179" i="13"/>
  <c r="G179" i="13"/>
  <c r="F179" i="13"/>
  <c r="E179" i="13"/>
  <c r="D179" i="13"/>
  <c r="C179" i="13"/>
  <c r="B179" i="13"/>
  <c r="L178" i="13"/>
  <c r="M178" i="13" s="1"/>
  <c r="N178" i="13" s="1" a="1"/>
  <c r="N178" i="13" s="1"/>
  <c r="K178" i="13"/>
  <c r="J178" i="13"/>
  <c r="H178" i="13"/>
  <c r="G178" i="13"/>
  <c r="F178" i="13"/>
  <c r="E178" i="13"/>
  <c r="D178" i="13"/>
  <c r="C178" i="13"/>
  <c r="B178" i="13"/>
  <c r="L177" i="13"/>
  <c r="M177" i="13" s="1"/>
  <c r="N177" i="13" s="1" a="1"/>
  <c r="N177" i="13" s="1"/>
  <c r="K177" i="13"/>
  <c r="J177" i="13"/>
  <c r="H177" i="13"/>
  <c r="G177" i="13"/>
  <c r="F177" i="13"/>
  <c r="E177" i="13"/>
  <c r="D177" i="13"/>
  <c r="C177" i="13"/>
  <c r="B177" i="13"/>
  <c r="L176" i="13"/>
  <c r="M176" i="13" s="1"/>
  <c r="N176" i="13" s="1" a="1"/>
  <c r="N176" i="13" s="1"/>
  <c r="K176" i="13"/>
  <c r="J176" i="13"/>
  <c r="H176" i="13"/>
  <c r="G176" i="13"/>
  <c r="F176" i="13"/>
  <c r="E176" i="13"/>
  <c r="D176" i="13"/>
  <c r="C176" i="13"/>
  <c r="B176" i="13"/>
  <c r="L175" i="13"/>
  <c r="M175" i="13" s="1"/>
  <c r="N175" i="13" s="1" a="1"/>
  <c r="N175" i="13" s="1"/>
  <c r="K175" i="13"/>
  <c r="J175" i="13"/>
  <c r="H175" i="13"/>
  <c r="G175" i="13"/>
  <c r="F175" i="13"/>
  <c r="E175" i="13"/>
  <c r="D175" i="13"/>
  <c r="C175" i="13"/>
  <c r="B175" i="13"/>
  <c r="L174" i="13"/>
  <c r="M174" i="13" s="1"/>
  <c r="N174" i="13" s="1" a="1"/>
  <c r="N174" i="13" s="1"/>
  <c r="K174" i="13"/>
  <c r="J174" i="13"/>
  <c r="H174" i="13"/>
  <c r="G174" i="13"/>
  <c r="F174" i="13"/>
  <c r="E174" i="13"/>
  <c r="D174" i="13"/>
  <c r="C174" i="13"/>
  <c r="B174" i="13"/>
  <c r="L173" i="13"/>
  <c r="M173" i="13" s="1"/>
  <c r="N173" i="13" s="1" a="1"/>
  <c r="N173" i="13" s="1"/>
  <c r="K173" i="13"/>
  <c r="J173" i="13"/>
  <c r="H173" i="13"/>
  <c r="G173" i="13"/>
  <c r="F173" i="13"/>
  <c r="E173" i="13"/>
  <c r="D173" i="13"/>
  <c r="C173" i="13"/>
  <c r="B173" i="13"/>
  <c r="L172" i="13"/>
  <c r="M172" i="13" s="1"/>
  <c r="N172" i="13" s="1" a="1"/>
  <c r="N172" i="13" s="1"/>
  <c r="K172" i="13"/>
  <c r="J172" i="13"/>
  <c r="H172" i="13"/>
  <c r="G172" i="13"/>
  <c r="F172" i="13"/>
  <c r="E172" i="13"/>
  <c r="D172" i="13"/>
  <c r="C172" i="13"/>
  <c r="B172" i="13"/>
  <c r="L171" i="13"/>
  <c r="M171" i="13" s="1"/>
  <c r="N171" i="13" s="1" a="1"/>
  <c r="N171" i="13" s="1"/>
  <c r="K171" i="13"/>
  <c r="J171" i="13"/>
  <c r="H171" i="13"/>
  <c r="G171" i="13"/>
  <c r="F171" i="13"/>
  <c r="E171" i="13"/>
  <c r="D171" i="13"/>
  <c r="C171" i="13"/>
  <c r="B171" i="13"/>
  <c r="L170" i="13"/>
  <c r="M170" i="13" s="1"/>
  <c r="N170" i="13" s="1" a="1"/>
  <c r="N170" i="13" s="1"/>
  <c r="K170" i="13"/>
  <c r="J170" i="13"/>
  <c r="H170" i="13"/>
  <c r="G170" i="13"/>
  <c r="F170" i="13"/>
  <c r="E170" i="13"/>
  <c r="D170" i="13"/>
  <c r="C170" i="13"/>
  <c r="B170" i="13"/>
  <c r="L169" i="13"/>
  <c r="M169" i="13" s="1"/>
  <c r="N169" i="13" s="1" a="1"/>
  <c r="N169" i="13" s="1"/>
  <c r="K169" i="13"/>
  <c r="J169" i="13"/>
  <c r="H169" i="13"/>
  <c r="G169" i="13"/>
  <c r="F169" i="13"/>
  <c r="E169" i="13"/>
  <c r="D169" i="13"/>
  <c r="C169" i="13"/>
  <c r="B169" i="13"/>
  <c r="L168" i="13"/>
  <c r="M168" i="13" s="1"/>
  <c r="N168" i="13" s="1" a="1"/>
  <c r="N168" i="13" s="1"/>
  <c r="K168" i="13"/>
  <c r="J168" i="13"/>
  <c r="H168" i="13"/>
  <c r="G168" i="13"/>
  <c r="F168" i="13"/>
  <c r="E168" i="13"/>
  <c r="D168" i="13"/>
  <c r="C168" i="13"/>
  <c r="B168" i="13"/>
  <c r="L167" i="13"/>
  <c r="M167" i="13" s="1"/>
  <c r="N167" i="13" s="1" a="1"/>
  <c r="N167" i="13" s="1"/>
  <c r="K167" i="13"/>
  <c r="J167" i="13"/>
  <c r="H167" i="13"/>
  <c r="G167" i="13"/>
  <c r="F167" i="13"/>
  <c r="E167" i="13"/>
  <c r="D167" i="13"/>
  <c r="C167" i="13"/>
  <c r="B167" i="13"/>
  <c r="L166" i="13"/>
  <c r="M166" i="13" s="1"/>
  <c r="N166" i="13" s="1" a="1"/>
  <c r="N166" i="13" s="1"/>
  <c r="K166" i="13"/>
  <c r="J166" i="13"/>
  <c r="H166" i="13"/>
  <c r="G166" i="13"/>
  <c r="F166" i="13"/>
  <c r="E166" i="13"/>
  <c r="D166" i="13"/>
  <c r="C166" i="13"/>
  <c r="B166" i="13"/>
  <c r="L165" i="13"/>
  <c r="M165" i="13" s="1"/>
  <c r="N165" i="13" s="1" a="1"/>
  <c r="N165" i="13" s="1"/>
  <c r="K165" i="13"/>
  <c r="J165" i="13"/>
  <c r="H165" i="13"/>
  <c r="G165" i="13"/>
  <c r="F165" i="13"/>
  <c r="E165" i="13"/>
  <c r="D165" i="13"/>
  <c r="C165" i="13"/>
  <c r="B165" i="13"/>
  <c r="L164" i="13"/>
  <c r="M164" i="13" s="1"/>
  <c r="N164" i="13" s="1" a="1"/>
  <c r="N164" i="13" s="1"/>
  <c r="K164" i="13"/>
  <c r="J164" i="13"/>
  <c r="H164" i="13"/>
  <c r="G164" i="13"/>
  <c r="F164" i="13"/>
  <c r="E164" i="13"/>
  <c r="D164" i="13"/>
  <c r="C164" i="13"/>
  <c r="B164" i="13"/>
  <c r="L163" i="13"/>
  <c r="M163" i="13" s="1"/>
  <c r="N163" i="13" s="1" a="1"/>
  <c r="N163" i="13" s="1"/>
  <c r="K163" i="13"/>
  <c r="J163" i="13"/>
  <c r="H163" i="13"/>
  <c r="G163" i="13"/>
  <c r="F163" i="13"/>
  <c r="E163" i="13"/>
  <c r="D163" i="13"/>
  <c r="C163" i="13"/>
  <c r="B163" i="13"/>
  <c r="L162" i="13"/>
  <c r="M162" i="13" s="1"/>
  <c r="N162" i="13" s="1" a="1"/>
  <c r="N162" i="13" s="1"/>
  <c r="K162" i="13"/>
  <c r="J162" i="13"/>
  <c r="H162" i="13"/>
  <c r="G162" i="13"/>
  <c r="F162" i="13"/>
  <c r="E162" i="13"/>
  <c r="D162" i="13"/>
  <c r="C162" i="13"/>
  <c r="B162" i="13"/>
  <c r="L161" i="13"/>
  <c r="M161" i="13" s="1"/>
  <c r="N161" i="13" s="1" a="1"/>
  <c r="N161" i="13" s="1"/>
  <c r="K161" i="13"/>
  <c r="J161" i="13"/>
  <c r="H161" i="13"/>
  <c r="G161" i="13"/>
  <c r="F161" i="13"/>
  <c r="E161" i="13"/>
  <c r="D161" i="13"/>
  <c r="C161" i="13"/>
  <c r="B161" i="13"/>
  <c r="L160" i="13"/>
  <c r="M160" i="13" s="1"/>
  <c r="N160" i="13" s="1" a="1"/>
  <c r="N160" i="13" s="1"/>
  <c r="K160" i="13"/>
  <c r="J160" i="13"/>
  <c r="H160" i="13"/>
  <c r="G160" i="13"/>
  <c r="F160" i="13"/>
  <c r="E160" i="13"/>
  <c r="D160" i="13"/>
  <c r="C160" i="13"/>
  <c r="B160" i="13"/>
  <c r="L159" i="13"/>
  <c r="M159" i="13" s="1"/>
  <c r="N159" i="13" s="1" a="1"/>
  <c r="N159" i="13" s="1"/>
  <c r="K159" i="13"/>
  <c r="J159" i="13"/>
  <c r="H159" i="13"/>
  <c r="G159" i="13"/>
  <c r="F159" i="13"/>
  <c r="E159" i="13"/>
  <c r="D159" i="13"/>
  <c r="C159" i="13"/>
  <c r="B159" i="13"/>
  <c r="L158" i="13"/>
  <c r="M158" i="13" s="1"/>
  <c r="N158" i="13" s="1" a="1"/>
  <c r="N158" i="13" s="1"/>
  <c r="K158" i="13"/>
  <c r="J158" i="13"/>
  <c r="H158" i="13"/>
  <c r="G158" i="13"/>
  <c r="F158" i="13"/>
  <c r="E158" i="13"/>
  <c r="D158" i="13"/>
  <c r="C158" i="13"/>
  <c r="B158" i="13"/>
  <c r="L157" i="13"/>
  <c r="M157" i="13" s="1"/>
  <c r="N157" i="13" s="1" a="1"/>
  <c r="N157" i="13" s="1"/>
  <c r="K157" i="13"/>
  <c r="J157" i="13"/>
  <c r="H157" i="13"/>
  <c r="G157" i="13"/>
  <c r="F157" i="13"/>
  <c r="E157" i="13"/>
  <c r="D157" i="13"/>
  <c r="C157" i="13"/>
  <c r="B157" i="13"/>
  <c r="L156" i="13"/>
  <c r="M156" i="13" s="1"/>
  <c r="N156" i="13" s="1" a="1"/>
  <c r="N156" i="13" s="1"/>
  <c r="K156" i="13"/>
  <c r="J156" i="13"/>
  <c r="H156" i="13"/>
  <c r="G156" i="13"/>
  <c r="F156" i="13"/>
  <c r="E156" i="13"/>
  <c r="D156" i="13"/>
  <c r="C156" i="13"/>
  <c r="B156" i="13"/>
  <c r="L155" i="13"/>
  <c r="M155" i="13" s="1"/>
  <c r="N155" i="13" s="1" a="1"/>
  <c r="N155" i="13" s="1"/>
  <c r="K155" i="13"/>
  <c r="J155" i="13"/>
  <c r="H155" i="13"/>
  <c r="G155" i="13"/>
  <c r="F155" i="13"/>
  <c r="E155" i="13"/>
  <c r="D155" i="13"/>
  <c r="C155" i="13"/>
  <c r="B155" i="13"/>
  <c r="L154" i="13"/>
  <c r="M154" i="13" s="1"/>
  <c r="N154" i="13" s="1" a="1"/>
  <c r="N154" i="13" s="1"/>
  <c r="K154" i="13"/>
  <c r="J154" i="13"/>
  <c r="H154" i="13"/>
  <c r="G154" i="13"/>
  <c r="F154" i="13"/>
  <c r="E154" i="13"/>
  <c r="D154" i="13"/>
  <c r="C154" i="13"/>
  <c r="B154" i="13"/>
  <c r="L153" i="13"/>
  <c r="M153" i="13" s="1"/>
  <c r="N153" i="13" s="1" a="1"/>
  <c r="N153" i="13" s="1"/>
  <c r="K153" i="13"/>
  <c r="J153" i="13"/>
  <c r="H153" i="13"/>
  <c r="G153" i="13"/>
  <c r="F153" i="13"/>
  <c r="E153" i="13"/>
  <c r="D153" i="13"/>
  <c r="C153" i="13"/>
  <c r="B153" i="13"/>
  <c r="L152" i="13"/>
  <c r="M152" i="13" s="1"/>
  <c r="N152" i="13" s="1" a="1"/>
  <c r="N152" i="13" s="1"/>
  <c r="K152" i="13"/>
  <c r="J152" i="13"/>
  <c r="H152" i="13"/>
  <c r="G152" i="13"/>
  <c r="F152" i="13"/>
  <c r="E152" i="13"/>
  <c r="D152" i="13"/>
  <c r="C152" i="13"/>
  <c r="B152" i="13"/>
  <c r="L151" i="13"/>
  <c r="M151" i="13" s="1"/>
  <c r="N151" i="13" s="1" a="1"/>
  <c r="N151" i="13" s="1"/>
  <c r="K151" i="13"/>
  <c r="J151" i="13"/>
  <c r="H151" i="13"/>
  <c r="G151" i="13"/>
  <c r="F151" i="13"/>
  <c r="E151" i="13"/>
  <c r="D151" i="13"/>
  <c r="C151" i="13"/>
  <c r="B151" i="13"/>
  <c r="L150" i="13"/>
  <c r="M150" i="13" s="1"/>
  <c r="N150" i="13" s="1" a="1"/>
  <c r="N150" i="13" s="1"/>
  <c r="K150" i="13"/>
  <c r="J150" i="13"/>
  <c r="H150" i="13"/>
  <c r="G150" i="13"/>
  <c r="F150" i="13"/>
  <c r="E150" i="13"/>
  <c r="D150" i="13"/>
  <c r="C150" i="13"/>
  <c r="B150" i="13"/>
  <c r="L149" i="13"/>
  <c r="M149" i="13" s="1"/>
  <c r="N149" i="13" s="1" a="1"/>
  <c r="N149" i="13" s="1"/>
  <c r="K149" i="13"/>
  <c r="J149" i="13"/>
  <c r="H149" i="13"/>
  <c r="G149" i="13"/>
  <c r="F149" i="13"/>
  <c r="E149" i="13"/>
  <c r="D149" i="13"/>
  <c r="C149" i="13"/>
  <c r="B149" i="13"/>
  <c r="L148" i="13"/>
  <c r="M148" i="13" s="1"/>
  <c r="N148" i="13" s="1" a="1"/>
  <c r="N148" i="13" s="1"/>
  <c r="K148" i="13"/>
  <c r="J148" i="13"/>
  <c r="H148" i="13"/>
  <c r="G148" i="13"/>
  <c r="F148" i="13"/>
  <c r="E148" i="13"/>
  <c r="D148" i="13"/>
  <c r="C148" i="13"/>
  <c r="B148" i="13"/>
  <c r="L147" i="13"/>
  <c r="M147" i="13" s="1"/>
  <c r="N147" i="13" s="1" a="1"/>
  <c r="N147" i="13" s="1"/>
  <c r="K147" i="13"/>
  <c r="J147" i="13"/>
  <c r="H147" i="13"/>
  <c r="G147" i="13"/>
  <c r="F147" i="13"/>
  <c r="E147" i="13"/>
  <c r="D147" i="13"/>
  <c r="C147" i="13"/>
  <c r="B147" i="13"/>
  <c r="L146" i="13"/>
  <c r="M146" i="13" s="1"/>
  <c r="N146" i="13" s="1" a="1"/>
  <c r="N146" i="13" s="1"/>
  <c r="K146" i="13"/>
  <c r="J146" i="13"/>
  <c r="H146" i="13"/>
  <c r="G146" i="13"/>
  <c r="F146" i="13"/>
  <c r="E146" i="13"/>
  <c r="D146" i="13"/>
  <c r="C146" i="13"/>
  <c r="B146" i="13"/>
  <c r="L145" i="13"/>
  <c r="M145" i="13" s="1"/>
  <c r="N145" i="13" s="1" a="1"/>
  <c r="N145" i="13" s="1"/>
  <c r="K145" i="13"/>
  <c r="J145" i="13"/>
  <c r="H145" i="13"/>
  <c r="G145" i="13"/>
  <c r="F145" i="13"/>
  <c r="E145" i="13"/>
  <c r="D145" i="13"/>
  <c r="C145" i="13"/>
  <c r="B145" i="13"/>
  <c r="L144" i="13"/>
  <c r="M144" i="13" s="1"/>
  <c r="N144" i="13" s="1" a="1"/>
  <c r="N144" i="13" s="1"/>
  <c r="K144" i="13"/>
  <c r="J144" i="13"/>
  <c r="H144" i="13"/>
  <c r="G144" i="13"/>
  <c r="F144" i="13"/>
  <c r="E144" i="13"/>
  <c r="D144" i="13"/>
  <c r="C144" i="13"/>
  <c r="B144" i="13"/>
  <c r="L143" i="13"/>
  <c r="M143" i="13" s="1"/>
  <c r="N143" i="13" s="1" a="1"/>
  <c r="N143" i="13" s="1"/>
  <c r="K143" i="13"/>
  <c r="J143" i="13"/>
  <c r="H143" i="13"/>
  <c r="G143" i="13"/>
  <c r="F143" i="13"/>
  <c r="E143" i="13"/>
  <c r="D143" i="13"/>
  <c r="C143" i="13"/>
  <c r="B143" i="13"/>
  <c r="L142" i="13"/>
  <c r="M142" i="13" s="1"/>
  <c r="N142" i="13" s="1" a="1"/>
  <c r="N142" i="13" s="1"/>
  <c r="K142" i="13"/>
  <c r="J142" i="13"/>
  <c r="H142" i="13"/>
  <c r="G142" i="13"/>
  <c r="F142" i="13"/>
  <c r="E142" i="13"/>
  <c r="D142" i="13"/>
  <c r="C142" i="13"/>
  <c r="B142" i="13"/>
  <c r="L141" i="13"/>
  <c r="M141" i="13" s="1"/>
  <c r="N141" i="13" s="1" a="1"/>
  <c r="N141" i="13" s="1"/>
  <c r="K141" i="13"/>
  <c r="J141" i="13"/>
  <c r="H141" i="13"/>
  <c r="G141" i="13"/>
  <c r="F141" i="13"/>
  <c r="E141" i="13"/>
  <c r="D141" i="13"/>
  <c r="C141" i="13"/>
  <c r="B141" i="13"/>
  <c r="L140" i="13"/>
  <c r="M140" i="13" s="1"/>
  <c r="N140" i="13" s="1" a="1"/>
  <c r="N140" i="13" s="1"/>
  <c r="K140" i="13"/>
  <c r="J140" i="13"/>
  <c r="H140" i="13"/>
  <c r="G140" i="13"/>
  <c r="F140" i="13"/>
  <c r="E140" i="13"/>
  <c r="D140" i="13"/>
  <c r="C140" i="13"/>
  <c r="B140" i="13"/>
  <c r="L139" i="13"/>
  <c r="M139" i="13" s="1"/>
  <c r="N139" i="13" s="1" a="1"/>
  <c r="N139" i="13" s="1"/>
  <c r="K139" i="13"/>
  <c r="J139" i="13"/>
  <c r="H139" i="13"/>
  <c r="G139" i="13"/>
  <c r="F139" i="13"/>
  <c r="E139" i="13"/>
  <c r="D139" i="13"/>
  <c r="C139" i="13"/>
  <c r="B139" i="13"/>
  <c r="L138" i="13"/>
  <c r="M138" i="13" s="1"/>
  <c r="N138" i="13" s="1" a="1"/>
  <c r="N138" i="13" s="1"/>
  <c r="K138" i="13"/>
  <c r="J138" i="13"/>
  <c r="H138" i="13"/>
  <c r="G138" i="13"/>
  <c r="F138" i="13"/>
  <c r="E138" i="13"/>
  <c r="D138" i="13"/>
  <c r="C138" i="13"/>
  <c r="B138" i="13"/>
  <c r="L137" i="13"/>
  <c r="M137" i="13" s="1"/>
  <c r="N137" i="13" s="1" a="1"/>
  <c r="N137" i="13" s="1"/>
  <c r="K137" i="13"/>
  <c r="J137" i="13"/>
  <c r="H137" i="13"/>
  <c r="G137" i="13"/>
  <c r="F137" i="13"/>
  <c r="E137" i="13"/>
  <c r="D137" i="13"/>
  <c r="C137" i="13"/>
  <c r="B137" i="13"/>
  <c r="L136" i="13"/>
  <c r="M136" i="13" s="1"/>
  <c r="N136" i="13" s="1" a="1"/>
  <c r="N136" i="13" s="1"/>
  <c r="K136" i="13"/>
  <c r="J136" i="13"/>
  <c r="H136" i="13"/>
  <c r="G136" i="13"/>
  <c r="F136" i="13"/>
  <c r="E136" i="13"/>
  <c r="D136" i="13"/>
  <c r="C136" i="13"/>
  <c r="B136" i="13"/>
  <c r="L135" i="13"/>
  <c r="M135" i="13" s="1"/>
  <c r="N135" i="13" s="1" a="1"/>
  <c r="N135" i="13" s="1"/>
  <c r="K135" i="13"/>
  <c r="J135" i="13"/>
  <c r="H135" i="13"/>
  <c r="G135" i="13"/>
  <c r="F135" i="13"/>
  <c r="E135" i="13"/>
  <c r="D135" i="13"/>
  <c r="C135" i="13"/>
  <c r="B135" i="13"/>
  <c r="L134" i="13"/>
  <c r="M134" i="13" s="1"/>
  <c r="N134" i="13" s="1" a="1"/>
  <c r="N134" i="13" s="1"/>
  <c r="K134" i="13"/>
  <c r="J134" i="13"/>
  <c r="H134" i="13"/>
  <c r="G134" i="13"/>
  <c r="F134" i="13"/>
  <c r="E134" i="13"/>
  <c r="D134" i="13"/>
  <c r="C134" i="13"/>
  <c r="B134" i="13"/>
  <c r="L133" i="13"/>
  <c r="M133" i="13" s="1"/>
  <c r="N133" i="13" s="1" a="1"/>
  <c r="N133" i="13" s="1"/>
  <c r="K133" i="13"/>
  <c r="J133" i="13"/>
  <c r="H133" i="13"/>
  <c r="G133" i="13"/>
  <c r="F133" i="13"/>
  <c r="E133" i="13"/>
  <c r="D133" i="13"/>
  <c r="C133" i="13"/>
  <c r="B133" i="13"/>
  <c r="L132" i="13"/>
  <c r="M132" i="13" s="1"/>
  <c r="N132" i="13" s="1" a="1"/>
  <c r="N132" i="13" s="1"/>
  <c r="K132" i="13"/>
  <c r="J132" i="13"/>
  <c r="H132" i="13"/>
  <c r="G132" i="13"/>
  <c r="F132" i="13"/>
  <c r="E132" i="13"/>
  <c r="D132" i="13"/>
  <c r="C132" i="13"/>
  <c r="B132" i="13"/>
  <c r="L131" i="13"/>
  <c r="M131" i="13" s="1"/>
  <c r="N131" i="13" s="1" a="1"/>
  <c r="N131" i="13" s="1"/>
  <c r="K131" i="13"/>
  <c r="J131" i="13"/>
  <c r="H131" i="13"/>
  <c r="G131" i="13"/>
  <c r="F131" i="13"/>
  <c r="E131" i="13"/>
  <c r="D131" i="13"/>
  <c r="C131" i="13"/>
  <c r="B131" i="13"/>
  <c r="L130" i="13"/>
  <c r="M130" i="13" s="1"/>
  <c r="N130" i="13" s="1" a="1"/>
  <c r="N130" i="13" s="1"/>
  <c r="K130" i="13"/>
  <c r="J130" i="13"/>
  <c r="H130" i="13"/>
  <c r="G130" i="13"/>
  <c r="F130" i="13"/>
  <c r="E130" i="13"/>
  <c r="D130" i="13"/>
  <c r="C130" i="13"/>
  <c r="B130" i="13"/>
  <c r="L129" i="13"/>
  <c r="M129" i="13" s="1"/>
  <c r="N129" i="13" s="1" a="1"/>
  <c r="N129" i="13" s="1"/>
  <c r="K129" i="13"/>
  <c r="J129" i="13"/>
  <c r="H129" i="13"/>
  <c r="G129" i="13"/>
  <c r="F129" i="13"/>
  <c r="E129" i="13"/>
  <c r="D129" i="13"/>
  <c r="C129" i="13"/>
  <c r="B129" i="13"/>
  <c r="L128" i="13"/>
  <c r="M128" i="13" s="1"/>
  <c r="N128" i="13" s="1" a="1"/>
  <c r="N128" i="13" s="1"/>
  <c r="K128" i="13"/>
  <c r="J128" i="13"/>
  <c r="H128" i="13"/>
  <c r="G128" i="13"/>
  <c r="F128" i="13"/>
  <c r="E128" i="13"/>
  <c r="D128" i="13"/>
  <c r="C128" i="13"/>
  <c r="B128" i="13"/>
  <c r="L127" i="13"/>
  <c r="M127" i="13" s="1"/>
  <c r="N127" i="13" s="1" a="1"/>
  <c r="N127" i="13" s="1"/>
  <c r="K127" i="13"/>
  <c r="J127" i="13"/>
  <c r="H127" i="13"/>
  <c r="G127" i="13"/>
  <c r="F127" i="13"/>
  <c r="E127" i="13"/>
  <c r="D127" i="13"/>
  <c r="C127" i="13"/>
  <c r="B127" i="13"/>
  <c r="L126" i="13"/>
  <c r="M126" i="13" s="1"/>
  <c r="N126" i="13" s="1" a="1"/>
  <c r="N126" i="13" s="1"/>
  <c r="K126" i="13"/>
  <c r="J126" i="13"/>
  <c r="H126" i="13"/>
  <c r="G126" i="13"/>
  <c r="F126" i="13"/>
  <c r="E126" i="13"/>
  <c r="D126" i="13"/>
  <c r="C126" i="13"/>
  <c r="B126" i="13"/>
  <c r="L125" i="13"/>
  <c r="M125" i="13" s="1"/>
  <c r="N125" i="13" s="1" a="1"/>
  <c r="N125" i="13" s="1"/>
  <c r="K125" i="13"/>
  <c r="J125" i="13"/>
  <c r="H125" i="13"/>
  <c r="G125" i="13"/>
  <c r="F125" i="13"/>
  <c r="E125" i="13"/>
  <c r="D125" i="13"/>
  <c r="C125" i="13"/>
  <c r="B125" i="13"/>
  <c r="L124" i="13"/>
  <c r="M124" i="13" s="1"/>
  <c r="N124" i="13" s="1" a="1"/>
  <c r="N124" i="13" s="1"/>
  <c r="K124" i="13"/>
  <c r="J124" i="13"/>
  <c r="H124" i="13"/>
  <c r="G124" i="13"/>
  <c r="F124" i="13"/>
  <c r="E124" i="13"/>
  <c r="D124" i="13"/>
  <c r="C124" i="13"/>
  <c r="B124" i="13"/>
  <c r="L123" i="13"/>
  <c r="M123" i="13" s="1"/>
  <c r="N123" i="13" s="1" a="1"/>
  <c r="N123" i="13" s="1"/>
  <c r="K123" i="13"/>
  <c r="J123" i="13"/>
  <c r="H123" i="13"/>
  <c r="G123" i="13"/>
  <c r="F123" i="13"/>
  <c r="E123" i="13"/>
  <c r="D123" i="13"/>
  <c r="C123" i="13"/>
  <c r="B123" i="13"/>
  <c r="L122" i="13"/>
  <c r="M122" i="13" s="1"/>
  <c r="N122" i="13" s="1" a="1"/>
  <c r="N122" i="13" s="1"/>
  <c r="K122" i="13"/>
  <c r="J122" i="13"/>
  <c r="H122" i="13"/>
  <c r="G122" i="13"/>
  <c r="F122" i="13"/>
  <c r="E122" i="13"/>
  <c r="D122" i="13"/>
  <c r="C122" i="13"/>
  <c r="B122" i="13"/>
  <c r="L121" i="13"/>
  <c r="M121" i="13" s="1"/>
  <c r="N121" i="13" s="1" a="1"/>
  <c r="N121" i="13" s="1"/>
  <c r="K121" i="13"/>
  <c r="J121" i="13"/>
  <c r="H121" i="13"/>
  <c r="G121" i="13"/>
  <c r="F121" i="13"/>
  <c r="E121" i="13"/>
  <c r="D121" i="13"/>
  <c r="C121" i="13"/>
  <c r="B121" i="13"/>
  <c r="L120" i="13"/>
  <c r="M120" i="13" s="1"/>
  <c r="N120" i="13" s="1" a="1"/>
  <c r="N120" i="13" s="1"/>
  <c r="K120" i="13"/>
  <c r="J120" i="13"/>
  <c r="H120" i="13"/>
  <c r="G120" i="13"/>
  <c r="F120" i="13"/>
  <c r="E120" i="13"/>
  <c r="D120" i="13"/>
  <c r="C120" i="13"/>
  <c r="B120" i="13"/>
  <c r="L119" i="13"/>
  <c r="M119" i="13" s="1"/>
  <c r="N119" i="13" s="1" a="1"/>
  <c r="N119" i="13" s="1"/>
  <c r="K119" i="13"/>
  <c r="J119" i="13"/>
  <c r="H119" i="13"/>
  <c r="G119" i="13"/>
  <c r="F119" i="13"/>
  <c r="E119" i="13"/>
  <c r="D119" i="13"/>
  <c r="C119" i="13"/>
  <c r="B119" i="13"/>
  <c r="L118" i="13"/>
  <c r="M118" i="13" s="1"/>
  <c r="N118" i="13" s="1" a="1"/>
  <c r="N118" i="13" s="1"/>
  <c r="K118" i="13"/>
  <c r="J118" i="13"/>
  <c r="H118" i="13"/>
  <c r="G118" i="13"/>
  <c r="F118" i="13"/>
  <c r="E118" i="13"/>
  <c r="D118" i="13"/>
  <c r="C118" i="13"/>
  <c r="B118" i="13"/>
  <c r="L117" i="13"/>
  <c r="M117" i="13" s="1"/>
  <c r="N117" i="13" s="1" a="1"/>
  <c r="N117" i="13" s="1"/>
  <c r="K117" i="13"/>
  <c r="J117" i="13"/>
  <c r="H117" i="13"/>
  <c r="G117" i="13"/>
  <c r="F117" i="13"/>
  <c r="E117" i="13"/>
  <c r="D117" i="13"/>
  <c r="C117" i="13"/>
  <c r="B117" i="13"/>
  <c r="L116" i="13"/>
  <c r="M116" i="13" s="1"/>
  <c r="N116" i="13" s="1" a="1"/>
  <c r="N116" i="13" s="1"/>
  <c r="K116" i="13"/>
  <c r="J116" i="13"/>
  <c r="H116" i="13"/>
  <c r="G116" i="13"/>
  <c r="F116" i="13"/>
  <c r="E116" i="13"/>
  <c r="D116" i="13"/>
  <c r="C116" i="13"/>
  <c r="B116" i="13"/>
  <c r="L115" i="13"/>
  <c r="M115" i="13" s="1"/>
  <c r="N115" i="13" s="1" a="1"/>
  <c r="N115" i="13" s="1"/>
  <c r="K115" i="13"/>
  <c r="J115" i="13"/>
  <c r="H115" i="13"/>
  <c r="G115" i="13"/>
  <c r="F115" i="13"/>
  <c r="E115" i="13"/>
  <c r="D115" i="13"/>
  <c r="C115" i="13"/>
  <c r="B115" i="13"/>
  <c r="L114" i="13"/>
  <c r="M114" i="13" s="1"/>
  <c r="N114" i="13" s="1" a="1"/>
  <c r="N114" i="13" s="1"/>
  <c r="K114" i="13"/>
  <c r="J114" i="13"/>
  <c r="H114" i="13"/>
  <c r="G114" i="13"/>
  <c r="F114" i="13"/>
  <c r="E114" i="13"/>
  <c r="D114" i="13"/>
  <c r="C114" i="13"/>
  <c r="B114" i="13"/>
  <c r="L113" i="13"/>
  <c r="M113" i="13" s="1"/>
  <c r="N113" i="13" s="1" a="1"/>
  <c r="N113" i="13" s="1"/>
  <c r="K113" i="13"/>
  <c r="J113" i="13"/>
  <c r="H113" i="13"/>
  <c r="G113" i="13"/>
  <c r="F113" i="13"/>
  <c r="E113" i="13"/>
  <c r="D113" i="13"/>
  <c r="C113" i="13"/>
  <c r="B113" i="13"/>
  <c r="L112" i="13"/>
  <c r="M112" i="13" s="1"/>
  <c r="N112" i="13" s="1" a="1"/>
  <c r="N112" i="13" s="1"/>
  <c r="K112" i="13"/>
  <c r="J112" i="13"/>
  <c r="H112" i="13"/>
  <c r="G112" i="13"/>
  <c r="F112" i="13"/>
  <c r="E112" i="13"/>
  <c r="D112" i="13"/>
  <c r="C112" i="13"/>
  <c r="B112" i="13"/>
  <c r="L111" i="13"/>
  <c r="M111" i="13" s="1"/>
  <c r="N111" i="13" s="1" a="1"/>
  <c r="N111" i="13" s="1"/>
  <c r="K111" i="13"/>
  <c r="J111" i="13"/>
  <c r="H111" i="13"/>
  <c r="G111" i="13"/>
  <c r="F111" i="13"/>
  <c r="E111" i="13"/>
  <c r="D111" i="13"/>
  <c r="C111" i="13"/>
  <c r="B111" i="13"/>
  <c r="L110" i="13"/>
  <c r="M110" i="13" s="1"/>
  <c r="N110" i="13" s="1" a="1"/>
  <c r="N110" i="13" s="1"/>
  <c r="K110" i="13"/>
  <c r="J110" i="13"/>
  <c r="H110" i="13"/>
  <c r="G110" i="13"/>
  <c r="F110" i="13"/>
  <c r="E110" i="13"/>
  <c r="D110" i="13"/>
  <c r="C110" i="13"/>
  <c r="B110" i="13"/>
  <c r="L109" i="13"/>
  <c r="M109" i="13" s="1"/>
  <c r="N109" i="13" s="1" a="1"/>
  <c r="N109" i="13" s="1"/>
  <c r="K109" i="13"/>
  <c r="J109" i="13"/>
  <c r="H109" i="13"/>
  <c r="G109" i="13"/>
  <c r="F109" i="13"/>
  <c r="E109" i="13"/>
  <c r="D109" i="13"/>
  <c r="C109" i="13"/>
  <c r="B109" i="13"/>
  <c r="L108" i="13"/>
  <c r="M108" i="13" s="1"/>
  <c r="N108" i="13" s="1" a="1"/>
  <c r="N108" i="13" s="1"/>
  <c r="K108" i="13"/>
  <c r="J108" i="13"/>
  <c r="H108" i="13"/>
  <c r="G108" i="13"/>
  <c r="F108" i="13"/>
  <c r="E108" i="13"/>
  <c r="D108" i="13"/>
  <c r="C108" i="13"/>
  <c r="B108" i="13"/>
  <c r="L107" i="13"/>
  <c r="M107" i="13" s="1"/>
  <c r="N107" i="13" s="1" a="1"/>
  <c r="N107" i="13" s="1"/>
  <c r="K107" i="13"/>
  <c r="J107" i="13"/>
  <c r="H107" i="13"/>
  <c r="G107" i="13"/>
  <c r="F107" i="13"/>
  <c r="E107" i="13"/>
  <c r="D107" i="13"/>
  <c r="C107" i="13"/>
  <c r="B107" i="13"/>
  <c r="L106" i="13"/>
  <c r="M106" i="13" s="1"/>
  <c r="N106" i="13" s="1" a="1"/>
  <c r="N106" i="13" s="1"/>
  <c r="K106" i="13"/>
  <c r="J106" i="13"/>
  <c r="H106" i="13"/>
  <c r="G106" i="13"/>
  <c r="F106" i="13"/>
  <c r="E106" i="13"/>
  <c r="D106" i="13"/>
  <c r="C106" i="13"/>
  <c r="B106" i="13"/>
  <c r="L105" i="13"/>
  <c r="M105" i="13" s="1"/>
  <c r="N105" i="13" s="1" a="1"/>
  <c r="N105" i="13" s="1"/>
  <c r="K105" i="13"/>
  <c r="J105" i="13"/>
  <c r="H105" i="13"/>
  <c r="G105" i="13"/>
  <c r="F105" i="13"/>
  <c r="E105" i="13"/>
  <c r="D105" i="13"/>
  <c r="C105" i="13"/>
  <c r="B105" i="13"/>
  <c r="L104" i="13"/>
  <c r="M104" i="13" s="1"/>
  <c r="N104" i="13" s="1" a="1"/>
  <c r="N104" i="13" s="1"/>
  <c r="K104" i="13"/>
  <c r="J104" i="13"/>
  <c r="H104" i="13"/>
  <c r="G104" i="13"/>
  <c r="F104" i="13"/>
  <c r="E104" i="13"/>
  <c r="D104" i="13"/>
  <c r="C104" i="13"/>
  <c r="B104" i="13"/>
  <c r="L103" i="13"/>
  <c r="M103" i="13" s="1"/>
  <c r="N103" i="13" s="1" a="1"/>
  <c r="N103" i="13" s="1"/>
  <c r="K103" i="13"/>
  <c r="J103" i="13"/>
  <c r="H103" i="13"/>
  <c r="G103" i="13"/>
  <c r="F103" i="13"/>
  <c r="E103" i="13"/>
  <c r="D103" i="13"/>
  <c r="C103" i="13"/>
  <c r="B103" i="13"/>
  <c r="L102" i="13"/>
  <c r="M102" i="13" s="1"/>
  <c r="N102" i="13" s="1" a="1"/>
  <c r="N102" i="13" s="1"/>
  <c r="K102" i="13"/>
  <c r="J102" i="13"/>
  <c r="H102" i="13"/>
  <c r="G102" i="13"/>
  <c r="F102" i="13"/>
  <c r="E102" i="13"/>
  <c r="D102" i="13"/>
  <c r="C102" i="13"/>
  <c r="B102" i="13"/>
  <c r="L101" i="13"/>
  <c r="M101" i="13" s="1"/>
  <c r="N101" i="13" s="1" a="1"/>
  <c r="N101" i="13" s="1"/>
  <c r="K101" i="13"/>
  <c r="J101" i="13"/>
  <c r="H101" i="13"/>
  <c r="G101" i="13"/>
  <c r="F101" i="13"/>
  <c r="E101" i="13"/>
  <c r="D101" i="13"/>
  <c r="C101" i="13"/>
  <c r="B101" i="13"/>
  <c r="L100" i="13"/>
  <c r="M100" i="13" s="1"/>
  <c r="N100" i="13" s="1" a="1"/>
  <c r="N100" i="13" s="1"/>
  <c r="K100" i="13"/>
  <c r="J100" i="13"/>
  <c r="H100" i="13"/>
  <c r="G100" i="13"/>
  <c r="F100" i="13"/>
  <c r="E100" i="13"/>
  <c r="D100" i="13"/>
  <c r="C100" i="13"/>
  <c r="B100" i="13"/>
  <c r="L99" i="13"/>
  <c r="M99" i="13" s="1"/>
  <c r="N99" i="13" s="1" a="1"/>
  <c r="N99" i="13" s="1"/>
  <c r="K99" i="13"/>
  <c r="J99" i="13"/>
  <c r="H99" i="13"/>
  <c r="G99" i="13"/>
  <c r="F99" i="13"/>
  <c r="E99" i="13"/>
  <c r="D99" i="13"/>
  <c r="C99" i="13"/>
  <c r="B99" i="13"/>
  <c r="L98" i="13"/>
  <c r="M98" i="13" s="1"/>
  <c r="N98" i="13" s="1" a="1"/>
  <c r="N98" i="13" s="1"/>
  <c r="K98" i="13"/>
  <c r="J98" i="13"/>
  <c r="H98" i="13"/>
  <c r="G98" i="13"/>
  <c r="F98" i="13"/>
  <c r="E98" i="13"/>
  <c r="D98" i="13"/>
  <c r="C98" i="13"/>
  <c r="B98" i="13"/>
  <c r="L97" i="13"/>
  <c r="M97" i="13" s="1"/>
  <c r="N97" i="13" s="1" a="1"/>
  <c r="N97" i="13" s="1"/>
  <c r="K97" i="13"/>
  <c r="J97" i="13"/>
  <c r="H97" i="13"/>
  <c r="G97" i="13"/>
  <c r="F97" i="13"/>
  <c r="E97" i="13"/>
  <c r="D97" i="13"/>
  <c r="C97" i="13"/>
  <c r="B97" i="13"/>
  <c r="L96" i="13"/>
  <c r="M96" i="13" s="1"/>
  <c r="N96" i="13" s="1" a="1"/>
  <c r="N96" i="13" s="1"/>
  <c r="K96" i="13"/>
  <c r="J96" i="13"/>
  <c r="H96" i="13"/>
  <c r="G96" i="13"/>
  <c r="F96" i="13"/>
  <c r="E96" i="13"/>
  <c r="D96" i="13"/>
  <c r="C96" i="13"/>
  <c r="B96" i="13"/>
  <c r="L95" i="13"/>
  <c r="M95" i="13" s="1"/>
  <c r="N95" i="13" s="1" a="1"/>
  <c r="N95" i="13" s="1"/>
  <c r="K95" i="13"/>
  <c r="J95" i="13"/>
  <c r="H95" i="13"/>
  <c r="G95" i="13"/>
  <c r="F95" i="13"/>
  <c r="E95" i="13"/>
  <c r="D95" i="13"/>
  <c r="C95" i="13"/>
  <c r="B95" i="13"/>
  <c r="L94" i="13"/>
  <c r="M94" i="13" s="1"/>
  <c r="N94" i="13" s="1" a="1"/>
  <c r="N94" i="13" s="1"/>
  <c r="K94" i="13"/>
  <c r="J94" i="13"/>
  <c r="H94" i="13"/>
  <c r="G94" i="13"/>
  <c r="F94" i="13"/>
  <c r="E94" i="13"/>
  <c r="D94" i="13"/>
  <c r="C94" i="13"/>
  <c r="B94" i="13"/>
  <c r="L93" i="13"/>
  <c r="M93" i="13" s="1"/>
  <c r="N93" i="13" s="1" a="1"/>
  <c r="N93" i="13" s="1"/>
  <c r="K93" i="13"/>
  <c r="J93" i="13"/>
  <c r="H93" i="13"/>
  <c r="G93" i="13"/>
  <c r="F93" i="13"/>
  <c r="E93" i="13"/>
  <c r="D93" i="13"/>
  <c r="C93" i="13"/>
  <c r="B93" i="13"/>
  <c r="L92" i="13"/>
  <c r="M92" i="13" s="1"/>
  <c r="N92" i="13" s="1" a="1"/>
  <c r="N92" i="13" s="1"/>
  <c r="K92" i="13"/>
  <c r="J92" i="13"/>
  <c r="H92" i="13"/>
  <c r="G92" i="13"/>
  <c r="F92" i="13"/>
  <c r="E92" i="13"/>
  <c r="D92" i="13"/>
  <c r="C92" i="13"/>
  <c r="B92" i="13"/>
  <c r="L91" i="13"/>
  <c r="M91" i="13" s="1"/>
  <c r="N91" i="13" s="1" a="1"/>
  <c r="N91" i="13" s="1"/>
  <c r="K91" i="13"/>
  <c r="J91" i="13"/>
  <c r="H91" i="13"/>
  <c r="G91" i="13"/>
  <c r="F91" i="13"/>
  <c r="E91" i="13"/>
  <c r="D91" i="13"/>
  <c r="C91" i="13"/>
  <c r="B91" i="13"/>
  <c r="L90" i="13"/>
  <c r="M90" i="13" s="1"/>
  <c r="N90" i="13" s="1" a="1"/>
  <c r="N90" i="13" s="1"/>
  <c r="K90" i="13"/>
  <c r="J90" i="13"/>
  <c r="H90" i="13"/>
  <c r="G90" i="13"/>
  <c r="F90" i="13"/>
  <c r="E90" i="13"/>
  <c r="D90" i="13"/>
  <c r="C90" i="13"/>
  <c r="B90" i="13"/>
  <c r="L89" i="13"/>
  <c r="M89" i="13" s="1"/>
  <c r="N89" i="13" s="1" a="1"/>
  <c r="N89" i="13" s="1"/>
  <c r="K89" i="13"/>
  <c r="J89" i="13"/>
  <c r="H89" i="13"/>
  <c r="G89" i="13"/>
  <c r="F89" i="13"/>
  <c r="E89" i="13"/>
  <c r="D89" i="13"/>
  <c r="C89" i="13"/>
  <c r="B89" i="13"/>
  <c r="L88" i="13"/>
  <c r="M88" i="13" s="1"/>
  <c r="N88" i="13" s="1" a="1"/>
  <c r="N88" i="13" s="1"/>
  <c r="K88" i="13"/>
  <c r="J88" i="13"/>
  <c r="H88" i="13"/>
  <c r="G88" i="13"/>
  <c r="F88" i="13"/>
  <c r="E88" i="13"/>
  <c r="D88" i="13"/>
  <c r="C88" i="13"/>
  <c r="B88" i="13"/>
  <c r="L87" i="13"/>
  <c r="M87" i="13" s="1"/>
  <c r="N87" i="13" s="1" a="1"/>
  <c r="N87" i="13" s="1"/>
  <c r="K87" i="13"/>
  <c r="J87" i="13"/>
  <c r="H87" i="13"/>
  <c r="G87" i="13"/>
  <c r="F87" i="13"/>
  <c r="E87" i="13"/>
  <c r="D87" i="13"/>
  <c r="C87" i="13"/>
  <c r="B87" i="13"/>
  <c r="L86" i="13"/>
  <c r="M86" i="13" s="1"/>
  <c r="N86" i="13" s="1" a="1"/>
  <c r="N86" i="13" s="1"/>
  <c r="K86" i="13"/>
  <c r="J86" i="13"/>
  <c r="H86" i="13"/>
  <c r="G86" i="13"/>
  <c r="F86" i="13"/>
  <c r="E86" i="13"/>
  <c r="D86" i="13"/>
  <c r="C86" i="13"/>
  <c r="B86" i="13"/>
  <c r="L85" i="13"/>
  <c r="M85" i="13" s="1"/>
  <c r="N85" i="13" s="1" a="1"/>
  <c r="N85" i="13" s="1"/>
  <c r="K85" i="13"/>
  <c r="J85" i="13"/>
  <c r="H85" i="13"/>
  <c r="G85" i="13"/>
  <c r="F85" i="13"/>
  <c r="E85" i="13"/>
  <c r="D85" i="13"/>
  <c r="C85" i="13"/>
  <c r="B85" i="13"/>
  <c r="L84" i="13"/>
  <c r="M84" i="13" s="1"/>
  <c r="N84" i="13" s="1" a="1"/>
  <c r="N84" i="13" s="1"/>
  <c r="K84" i="13"/>
  <c r="J84" i="13"/>
  <c r="H84" i="13"/>
  <c r="G84" i="13"/>
  <c r="F84" i="13"/>
  <c r="E84" i="13"/>
  <c r="D84" i="13"/>
  <c r="C84" i="13"/>
  <c r="B84" i="13"/>
  <c r="L83" i="13"/>
  <c r="M83" i="13" s="1"/>
  <c r="N83" i="13" s="1" a="1"/>
  <c r="N83" i="13" s="1"/>
  <c r="K83" i="13"/>
  <c r="J83" i="13"/>
  <c r="H83" i="13"/>
  <c r="G83" i="13"/>
  <c r="F83" i="13"/>
  <c r="E83" i="13"/>
  <c r="D83" i="13"/>
  <c r="C83" i="13"/>
  <c r="B83" i="13"/>
  <c r="L82" i="13"/>
  <c r="M82" i="13" s="1"/>
  <c r="N82" i="13" s="1" a="1"/>
  <c r="N82" i="13" s="1"/>
  <c r="K82" i="13"/>
  <c r="J82" i="13"/>
  <c r="H82" i="13"/>
  <c r="G82" i="13"/>
  <c r="F82" i="13"/>
  <c r="E82" i="13"/>
  <c r="D82" i="13"/>
  <c r="C82" i="13"/>
  <c r="B82" i="13"/>
  <c r="L81" i="13"/>
  <c r="M81" i="13" s="1"/>
  <c r="N81" i="13" s="1" a="1"/>
  <c r="N81" i="13" s="1"/>
  <c r="K81" i="13"/>
  <c r="J81" i="13"/>
  <c r="H81" i="13"/>
  <c r="G81" i="13"/>
  <c r="F81" i="13"/>
  <c r="E81" i="13"/>
  <c r="D81" i="13"/>
  <c r="C81" i="13"/>
  <c r="B81" i="13"/>
  <c r="L80" i="13"/>
  <c r="M80" i="13" s="1"/>
  <c r="N80" i="13" s="1" a="1"/>
  <c r="N80" i="13" s="1"/>
  <c r="K80" i="13"/>
  <c r="J80" i="13"/>
  <c r="H80" i="13"/>
  <c r="G80" i="13"/>
  <c r="F80" i="13"/>
  <c r="E80" i="13"/>
  <c r="D80" i="13"/>
  <c r="C80" i="13"/>
  <c r="B80" i="13"/>
  <c r="L79" i="13"/>
  <c r="M79" i="13" s="1"/>
  <c r="N79" i="13" s="1" a="1"/>
  <c r="N79" i="13" s="1"/>
  <c r="K79" i="13"/>
  <c r="J79" i="13"/>
  <c r="H79" i="13"/>
  <c r="G79" i="13"/>
  <c r="F79" i="13"/>
  <c r="E79" i="13"/>
  <c r="D79" i="13"/>
  <c r="C79" i="13"/>
  <c r="B79" i="13"/>
  <c r="L78" i="13"/>
  <c r="M78" i="13" s="1"/>
  <c r="N78" i="13" s="1" a="1"/>
  <c r="N78" i="13" s="1"/>
  <c r="K78" i="13"/>
  <c r="J78" i="13"/>
  <c r="H78" i="13"/>
  <c r="G78" i="13"/>
  <c r="F78" i="13"/>
  <c r="E78" i="13"/>
  <c r="D78" i="13"/>
  <c r="C78" i="13"/>
  <c r="B78" i="13"/>
  <c r="L77" i="13"/>
  <c r="M77" i="13" s="1"/>
  <c r="N77" i="13" s="1" a="1"/>
  <c r="N77" i="13" s="1"/>
  <c r="K77" i="13"/>
  <c r="J77" i="13"/>
  <c r="H77" i="13"/>
  <c r="G77" i="13"/>
  <c r="F77" i="13"/>
  <c r="E77" i="13"/>
  <c r="D77" i="13"/>
  <c r="C77" i="13"/>
  <c r="B77" i="13"/>
  <c r="L76" i="13"/>
  <c r="M76" i="13" s="1"/>
  <c r="N76" i="13" s="1" a="1"/>
  <c r="N76" i="13" s="1"/>
  <c r="K76" i="13"/>
  <c r="J76" i="13"/>
  <c r="H76" i="13"/>
  <c r="G76" i="13"/>
  <c r="F76" i="13"/>
  <c r="E76" i="13"/>
  <c r="D76" i="13"/>
  <c r="C76" i="13"/>
  <c r="B76" i="13"/>
  <c r="L75" i="13"/>
  <c r="M75" i="13" s="1"/>
  <c r="N75" i="13" s="1" a="1"/>
  <c r="N75" i="13" s="1"/>
  <c r="K75" i="13"/>
  <c r="J75" i="13"/>
  <c r="H75" i="13"/>
  <c r="G75" i="13"/>
  <c r="F75" i="13"/>
  <c r="E75" i="13"/>
  <c r="D75" i="13"/>
  <c r="C75" i="13"/>
  <c r="B75" i="13"/>
  <c r="L74" i="13"/>
  <c r="M74" i="13" s="1"/>
  <c r="N74" i="13" s="1" a="1"/>
  <c r="N74" i="13" s="1"/>
  <c r="K74" i="13"/>
  <c r="J74" i="13"/>
  <c r="H74" i="13"/>
  <c r="G74" i="13"/>
  <c r="F74" i="13"/>
  <c r="E74" i="13"/>
  <c r="D74" i="13"/>
  <c r="C74" i="13"/>
  <c r="B74" i="13"/>
  <c r="L73" i="13"/>
  <c r="M73" i="13" s="1"/>
  <c r="N73" i="13" s="1" a="1"/>
  <c r="N73" i="13" s="1"/>
  <c r="K73" i="13"/>
  <c r="J73" i="13"/>
  <c r="H73" i="13"/>
  <c r="G73" i="13"/>
  <c r="F73" i="13"/>
  <c r="E73" i="13"/>
  <c r="D73" i="13"/>
  <c r="C73" i="13"/>
  <c r="B73" i="13"/>
  <c r="L72" i="13"/>
  <c r="M72" i="13" s="1"/>
  <c r="N72" i="13" s="1" a="1"/>
  <c r="N72" i="13" s="1"/>
  <c r="K72" i="13"/>
  <c r="J72" i="13"/>
  <c r="H72" i="13"/>
  <c r="G72" i="13"/>
  <c r="F72" i="13"/>
  <c r="E72" i="13"/>
  <c r="D72" i="13"/>
  <c r="C72" i="13"/>
  <c r="B72" i="13"/>
  <c r="L71" i="13"/>
  <c r="M71" i="13" s="1"/>
  <c r="N71" i="13" s="1" a="1"/>
  <c r="N71" i="13" s="1"/>
  <c r="K71" i="13"/>
  <c r="J71" i="13"/>
  <c r="H71" i="13"/>
  <c r="G71" i="13"/>
  <c r="F71" i="13"/>
  <c r="E71" i="13"/>
  <c r="D71" i="13"/>
  <c r="C71" i="13"/>
  <c r="B71" i="13"/>
  <c r="L70" i="13"/>
  <c r="M70" i="13" s="1"/>
  <c r="N70" i="13" s="1" a="1"/>
  <c r="N70" i="13" s="1"/>
  <c r="K70" i="13"/>
  <c r="J70" i="13"/>
  <c r="H70" i="13"/>
  <c r="G70" i="13"/>
  <c r="F70" i="13"/>
  <c r="E70" i="13"/>
  <c r="D70" i="13"/>
  <c r="C70" i="13"/>
  <c r="B70" i="13"/>
  <c r="L69" i="13"/>
  <c r="M69" i="13" s="1"/>
  <c r="N69" i="13" s="1" a="1"/>
  <c r="N69" i="13" s="1"/>
  <c r="K69" i="13"/>
  <c r="J69" i="13"/>
  <c r="H69" i="13"/>
  <c r="G69" i="13"/>
  <c r="F69" i="13"/>
  <c r="E69" i="13"/>
  <c r="D69" i="13"/>
  <c r="C69" i="13"/>
  <c r="B69" i="13"/>
  <c r="L68" i="13"/>
  <c r="M68" i="13" s="1"/>
  <c r="N68" i="13" s="1" a="1"/>
  <c r="N68" i="13" s="1"/>
  <c r="K68" i="13"/>
  <c r="J68" i="13"/>
  <c r="H68" i="13"/>
  <c r="G68" i="13"/>
  <c r="F68" i="13"/>
  <c r="E68" i="13"/>
  <c r="D68" i="13"/>
  <c r="C68" i="13"/>
  <c r="B68" i="13"/>
  <c r="L67" i="13"/>
  <c r="M67" i="13" s="1"/>
  <c r="N67" i="13" s="1" a="1"/>
  <c r="N67" i="13" s="1"/>
  <c r="K67" i="13"/>
  <c r="J67" i="13"/>
  <c r="H67" i="13"/>
  <c r="G67" i="13"/>
  <c r="F67" i="13"/>
  <c r="E67" i="13"/>
  <c r="D67" i="13"/>
  <c r="C67" i="13"/>
  <c r="B67" i="13"/>
  <c r="L66" i="13"/>
  <c r="M66" i="13" s="1"/>
  <c r="N66" i="13" s="1" a="1"/>
  <c r="N66" i="13" s="1"/>
  <c r="K66" i="13"/>
  <c r="J66" i="13"/>
  <c r="H66" i="13"/>
  <c r="G66" i="13"/>
  <c r="F66" i="13"/>
  <c r="E66" i="13"/>
  <c r="D66" i="13"/>
  <c r="C66" i="13"/>
  <c r="B66" i="13"/>
  <c r="L65" i="13"/>
  <c r="M65" i="13" s="1"/>
  <c r="N65" i="13" s="1" a="1"/>
  <c r="N65" i="13" s="1"/>
  <c r="K65" i="13"/>
  <c r="J65" i="13"/>
  <c r="H65" i="13"/>
  <c r="G65" i="13"/>
  <c r="F65" i="13"/>
  <c r="E65" i="13"/>
  <c r="D65" i="13"/>
  <c r="C65" i="13"/>
  <c r="B65" i="13"/>
  <c r="L64" i="13"/>
  <c r="M64" i="13" s="1"/>
  <c r="N64" i="13" s="1" a="1"/>
  <c r="N64" i="13" s="1"/>
  <c r="K64" i="13"/>
  <c r="J64" i="13"/>
  <c r="H64" i="13"/>
  <c r="G64" i="13"/>
  <c r="F64" i="13"/>
  <c r="E64" i="13"/>
  <c r="D64" i="13"/>
  <c r="C64" i="13"/>
  <c r="B64" i="13"/>
  <c r="L63" i="13"/>
  <c r="M63" i="13" s="1"/>
  <c r="N63" i="13" s="1" a="1"/>
  <c r="N63" i="13" s="1"/>
  <c r="K63" i="13"/>
  <c r="J63" i="13"/>
  <c r="H63" i="13"/>
  <c r="G63" i="13"/>
  <c r="F63" i="13"/>
  <c r="E63" i="13"/>
  <c r="D63" i="13"/>
  <c r="C63" i="13"/>
  <c r="B63" i="13"/>
  <c r="L62" i="13"/>
  <c r="M62" i="13" s="1"/>
  <c r="N62" i="13" s="1" a="1"/>
  <c r="N62" i="13" s="1"/>
  <c r="K62" i="13"/>
  <c r="J62" i="13"/>
  <c r="H62" i="13"/>
  <c r="G62" i="13"/>
  <c r="F62" i="13"/>
  <c r="E62" i="13"/>
  <c r="D62" i="13"/>
  <c r="C62" i="13"/>
  <c r="B62" i="13"/>
  <c r="L61" i="13"/>
  <c r="M61" i="13" s="1"/>
  <c r="N61" i="13" s="1" a="1"/>
  <c r="N61" i="13" s="1"/>
  <c r="K61" i="13"/>
  <c r="J61" i="13"/>
  <c r="H61" i="13"/>
  <c r="G61" i="13"/>
  <c r="F61" i="13"/>
  <c r="E61" i="13"/>
  <c r="D61" i="13"/>
  <c r="C61" i="13"/>
  <c r="B61" i="13"/>
  <c r="L60" i="13"/>
  <c r="M60" i="13" s="1"/>
  <c r="N60" i="13" s="1" a="1"/>
  <c r="N60" i="13" s="1"/>
  <c r="K60" i="13"/>
  <c r="J60" i="13"/>
  <c r="H60" i="13"/>
  <c r="G60" i="13"/>
  <c r="F60" i="13"/>
  <c r="E60" i="13"/>
  <c r="D60" i="13"/>
  <c r="C60" i="13"/>
  <c r="B60" i="13"/>
  <c r="L59" i="13"/>
  <c r="M59" i="13" s="1"/>
  <c r="N59" i="13" s="1" a="1"/>
  <c r="N59" i="13" s="1"/>
  <c r="K59" i="13"/>
  <c r="J59" i="13"/>
  <c r="H59" i="13"/>
  <c r="G59" i="13"/>
  <c r="F59" i="13"/>
  <c r="E59" i="13"/>
  <c r="D59" i="13"/>
  <c r="C59" i="13"/>
  <c r="B59" i="13"/>
  <c r="L58" i="13"/>
  <c r="M58" i="13" s="1"/>
  <c r="N58" i="13" s="1" a="1"/>
  <c r="N58" i="13" s="1"/>
  <c r="K58" i="13"/>
  <c r="J58" i="13"/>
  <c r="H58" i="13"/>
  <c r="G58" i="13"/>
  <c r="F58" i="13"/>
  <c r="E58" i="13"/>
  <c r="D58" i="13"/>
  <c r="C58" i="13"/>
  <c r="B58" i="13"/>
  <c r="L57" i="13"/>
  <c r="M57" i="13" s="1"/>
  <c r="N57" i="13" s="1" a="1"/>
  <c r="N57" i="13" s="1"/>
  <c r="K57" i="13"/>
  <c r="J57" i="13"/>
  <c r="H57" i="13"/>
  <c r="G57" i="13"/>
  <c r="F57" i="13"/>
  <c r="E57" i="13"/>
  <c r="D57" i="13"/>
  <c r="C57" i="13"/>
  <c r="B57" i="13"/>
  <c r="L56" i="13"/>
  <c r="M56" i="13" s="1"/>
  <c r="N56" i="13" s="1" a="1"/>
  <c r="N56" i="13" s="1"/>
  <c r="K56" i="13"/>
  <c r="J56" i="13"/>
  <c r="H56" i="13"/>
  <c r="G56" i="13"/>
  <c r="F56" i="13"/>
  <c r="E56" i="13"/>
  <c r="D56" i="13"/>
  <c r="C56" i="13"/>
  <c r="B56" i="13"/>
  <c r="L55" i="13"/>
  <c r="M55" i="13" s="1"/>
  <c r="N55" i="13" s="1" a="1"/>
  <c r="N55" i="13" s="1"/>
  <c r="K55" i="13"/>
  <c r="J55" i="13"/>
  <c r="H55" i="13"/>
  <c r="G55" i="13"/>
  <c r="F55" i="13"/>
  <c r="E55" i="13"/>
  <c r="D55" i="13"/>
  <c r="C55" i="13"/>
  <c r="B55" i="13"/>
  <c r="L54" i="13"/>
  <c r="M54" i="13" s="1"/>
  <c r="N54" i="13" s="1" a="1"/>
  <c r="N54" i="13" s="1"/>
  <c r="K54" i="13"/>
  <c r="J54" i="13"/>
  <c r="H54" i="13"/>
  <c r="G54" i="13"/>
  <c r="F54" i="13"/>
  <c r="E54" i="13"/>
  <c r="D54" i="13"/>
  <c r="C54" i="13"/>
  <c r="B54" i="13"/>
  <c r="L53" i="13"/>
  <c r="M53" i="13" s="1"/>
  <c r="N53" i="13" s="1" a="1"/>
  <c r="N53" i="13" s="1"/>
  <c r="K53" i="13"/>
  <c r="J53" i="13"/>
  <c r="H53" i="13"/>
  <c r="G53" i="13"/>
  <c r="F53" i="13"/>
  <c r="E53" i="13"/>
  <c r="D53" i="13"/>
  <c r="C53" i="13"/>
  <c r="B53" i="13"/>
  <c r="L52" i="13"/>
  <c r="M52" i="13" s="1"/>
  <c r="N52" i="13" s="1" a="1"/>
  <c r="N52" i="13" s="1"/>
  <c r="K52" i="13"/>
  <c r="J52" i="13"/>
  <c r="H52" i="13"/>
  <c r="G52" i="13"/>
  <c r="F52" i="13"/>
  <c r="E52" i="13"/>
  <c r="D52" i="13"/>
  <c r="C52" i="13"/>
  <c r="B52" i="13"/>
  <c r="L51" i="13"/>
  <c r="M51" i="13" s="1"/>
  <c r="N51" i="13" s="1" a="1"/>
  <c r="N51" i="13" s="1"/>
  <c r="K51" i="13"/>
  <c r="J51" i="13"/>
  <c r="H51" i="13"/>
  <c r="G51" i="13"/>
  <c r="F51" i="13"/>
  <c r="E51" i="13"/>
  <c r="D51" i="13"/>
  <c r="C51" i="13"/>
  <c r="B51" i="13"/>
  <c r="L50" i="13"/>
  <c r="M50" i="13" s="1"/>
  <c r="N50" i="13" s="1" a="1"/>
  <c r="N50" i="13" s="1"/>
  <c r="K50" i="13"/>
  <c r="J50" i="13"/>
  <c r="H50" i="13"/>
  <c r="G50" i="13"/>
  <c r="F50" i="13"/>
  <c r="E50" i="13"/>
  <c r="D50" i="13"/>
  <c r="C50" i="13"/>
  <c r="B50" i="13"/>
  <c r="L49" i="13"/>
  <c r="M49" i="13" s="1"/>
  <c r="N49" i="13" s="1" a="1"/>
  <c r="N49" i="13" s="1"/>
  <c r="K49" i="13"/>
  <c r="J49" i="13"/>
  <c r="H49" i="13"/>
  <c r="G49" i="13"/>
  <c r="F49" i="13"/>
  <c r="E49" i="13"/>
  <c r="D49" i="13"/>
  <c r="C49" i="13"/>
  <c r="B49" i="13"/>
  <c r="L48" i="13"/>
  <c r="M48" i="13" s="1"/>
  <c r="N48" i="13" s="1" a="1"/>
  <c r="N48" i="13" s="1"/>
  <c r="K48" i="13"/>
  <c r="J48" i="13"/>
  <c r="H48" i="13"/>
  <c r="G48" i="13"/>
  <c r="F48" i="13"/>
  <c r="E48" i="13"/>
  <c r="D48" i="13"/>
  <c r="C48" i="13"/>
  <c r="B48" i="13"/>
  <c r="L47" i="13"/>
  <c r="M47" i="13" s="1"/>
  <c r="N47" i="13" s="1" a="1"/>
  <c r="N47" i="13" s="1"/>
  <c r="K47" i="13"/>
  <c r="J47" i="13"/>
  <c r="H47" i="13"/>
  <c r="G47" i="13"/>
  <c r="F47" i="13"/>
  <c r="E47" i="13"/>
  <c r="D47" i="13"/>
  <c r="C47" i="13"/>
  <c r="B47" i="13"/>
  <c r="L46" i="13"/>
  <c r="M46" i="13" s="1"/>
  <c r="N46" i="13" s="1" a="1"/>
  <c r="N46" i="13" s="1"/>
  <c r="K46" i="13"/>
  <c r="J46" i="13"/>
  <c r="H46" i="13"/>
  <c r="G46" i="13"/>
  <c r="F46" i="13"/>
  <c r="E46" i="13"/>
  <c r="D46" i="13"/>
  <c r="C46" i="13"/>
  <c r="B46" i="13"/>
  <c r="L45" i="13"/>
  <c r="M45" i="13" s="1"/>
  <c r="N45" i="13" s="1" a="1"/>
  <c r="N45" i="13" s="1"/>
  <c r="K45" i="13"/>
  <c r="J45" i="13"/>
  <c r="H45" i="13"/>
  <c r="G45" i="13"/>
  <c r="F45" i="13"/>
  <c r="E45" i="13"/>
  <c r="D45" i="13"/>
  <c r="C45" i="13"/>
  <c r="B45" i="13"/>
  <c r="L44" i="13"/>
  <c r="M44" i="13" s="1"/>
  <c r="N44" i="13" s="1" a="1"/>
  <c r="N44" i="13" s="1"/>
  <c r="K44" i="13"/>
  <c r="J44" i="13"/>
  <c r="H44" i="13"/>
  <c r="G44" i="13"/>
  <c r="F44" i="13"/>
  <c r="E44" i="13"/>
  <c r="D44" i="13"/>
  <c r="C44" i="13"/>
  <c r="B44" i="13"/>
  <c r="L43" i="13"/>
  <c r="M43" i="13" s="1"/>
  <c r="N43" i="13" s="1" a="1"/>
  <c r="N43" i="13" s="1"/>
  <c r="K43" i="13"/>
  <c r="J43" i="13"/>
  <c r="H43" i="13"/>
  <c r="G43" i="13"/>
  <c r="F43" i="13"/>
  <c r="E43" i="13"/>
  <c r="D43" i="13"/>
  <c r="C43" i="13"/>
  <c r="B43" i="13"/>
  <c r="L42" i="13"/>
  <c r="M42" i="13" s="1"/>
  <c r="N42" i="13" s="1" a="1"/>
  <c r="N42" i="13" s="1"/>
  <c r="K42" i="13"/>
  <c r="J42" i="13"/>
  <c r="H42" i="13"/>
  <c r="G42" i="13"/>
  <c r="F42" i="13"/>
  <c r="E42" i="13"/>
  <c r="D42" i="13"/>
  <c r="C42" i="13"/>
  <c r="B42" i="13"/>
  <c r="L41" i="13"/>
  <c r="M41" i="13" s="1"/>
  <c r="N41" i="13" s="1" a="1"/>
  <c r="N41" i="13" s="1"/>
  <c r="K41" i="13"/>
  <c r="J41" i="13"/>
  <c r="H41" i="13"/>
  <c r="G41" i="13"/>
  <c r="F41" i="13"/>
  <c r="E41" i="13"/>
  <c r="D41" i="13"/>
  <c r="C41" i="13"/>
  <c r="B41" i="13"/>
  <c r="L40" i="13"/>
  <c r="M40" i="13" s="1"/>
  <c r="N40" i="13" s="1" a="1"/>
  <c r="N40" i="13" s="1"/>
  <c r="K40" i="13"/>
  <c r="J40" i="13"/>
  <c r="H40" i="13"/>
  <c r="G40" i="13"/>
  <c r="F40" i="13"/>
  <c r="E40" i="13"/>
  <c r="D40" i="13"/>
  <c r="C40" i="13"/>
  <c r="B40" i="13"/>
  <c r="L39" i="13"/>
  <c r="M39" i="13" s="1"/>
  <c r="N39" i="13" s="1" a="1"/>
  <c r="N39" i="13" s="1"/>
  <c r="K39" i="13"/>
  <c r="J39" i="13"/>
  <c r="H39" i="13"/>
  <c r="G39" i="13"/>
  <c r="F39" i="13"/>
  <c r="E39" i="13"/>
  <c r="D39" i="13"/>
  <c r="C39" i="13"/>
  <c r="B39" i="13"/>
  <c r="L38" i="13"/>
  <c r="M38" i="13" s="1"/>
  <c r="N38" i="13" s="1" a="1"/>
  <c r="N38" i="13" s="1"/>
  <c r="K38" i="13"/>
  <c r="J38" i="13"/>
  <c r="H38" i="13"/>
  <c r="G38" i="13"/>
  <c r="F38" i="13"/>
  <c r="E38" i="13"/>
  <c r="D38" i="13"/>
  <c r="C38" i="13"/>
  <c r="B38" i="13"/>
  <c r="L37" i="13"/>
  <c r="M37" i="13" s="1"/>
  <c r="N37" i="13" s="1" a="1"/>
  <c r="N37" i="13" s="1"/>
  <c r="K37" i="13"/>
  <c r="J37" i="13"/>
  <c r="H37" i="13"/>
  <c r="G37" i="13"/>
  <c r="F37" i="13"/>
  <c r="E37" i="13"/>
  <c r="D37" i="13"/>
  <c r="C37" i="13"/>
  <c r="B37" i="13"/>
  <c r="L36" i="13"/>
  <c r="M36" i="13" s="1"/>
  <c r="N36" i="13" s="1" a="1"/>
  <c r="N36" i="13" s="1"/>
  <c r="K36" i="13"/>
  <c r="J36" i="13"/>
  <c r="H36" i="13"/>
  <c r="G36" i="13"/>
  <c r="F36" i="13"/>
  <c r="E36" i="13"/>
  <c r="D36" i="13"/>
  <c r="C36" i="13"/>
  <c r="B36" i="13"/>
  <c r="L35" i="13"/>
  <c r="M35" i="13" s="1"/>
  <c r="N35" i="13" s="1" a="1"/>
  <c r="N35" i="13" s="1"/>
  <c r="K35" i="13"/>
  <c r="J35" i="13"/>
  <c r="H35" i="13"/>
  <c r="G35" i="13"/>
  <c r="F35" i="13"/>
  <c r="E35" i="13"/>
  <c r="D35" i="13"/>
  <c r="C35" i="13"/>
  <c r="B35" i="13"/>
  <c r="L34" i="13"/>
  <c r="M34" i="13" s="1"/>
  <c r="N34" i="13" s="1" a="1"/>
  <c r="N34" i="13" s="1"/>
  <c r="K34" i="13"/>
  <c r="J34" i="13"/>
  <c r="H34" i="13"/>
  <c r="G34" i="13"/>
  <c r="F34" i="13"/>
  <c r="E34" i="13"/>
  <c r="D34" i="13"/>
  <c r="C34" i="13"/>
  <c r="B34" i="13"/>
  <c r="L33" i="13"/>
  <c r="M33" i="13" s="1"/>
  <c r="N33" i="13" s="1" a="1"/>
  <c r="N33" i="13" s="1"/>
  <c r="K33" i="13"/>
  <c r="J33" i="13"/>
  <c r="H33" i="13"/>
  <c r="G33" i="13"/>
  <c r="F33" i="13"/>
  <c r="E33" i="13"/>
  <c r="D33" i="13"/>
  <c r="C33" i="13"/>
  <c r="B33" i="13"/>
  <c r="L32" i="13"/>
  <c r="M32" i="13" s="1"/>
  <c r="N32" i="13" s="1" a="1"/>
  <c r="N32" i="13" s="1"/>
  <c r="K32" i="13"/>
  <c r="J32" i="13"/>
  <c r="H32" i="13"/>
  <c r="G32" i="13"/>
  <c r="F32" i="13"/>
  <c r="E32" i="13"/>
  <c r="D32" i="13"/>
  <c r="C32" i="13"/>
  <c r="B32" i="13"/>
  <c r="L31" i="13"/>
  <c r="M31" i="13" s="1"/>
  <c r="N31" i="13" s="1" a="1"/>
  <c r="N31" i="13" s="1"/>
  <c r="K31" i="13"/>
  <c r="J31" i="13"/>
  <c r="H31" i="13"/>
  <c r="G31" i="13"/>
  <c r="F31" i="13"/>
  <c r="E31" i="13"/>
  <c r="D31" i="13"/>
  <c r="C31" i="13"/>
  <c r="B31" i="13"/>
  <c r="L30" i="13"/>
  <c r="M30" i="13" s="1"/>
  <c r="N30" i="13" s="1" a="1"/>
  <c r="N30" i="13" s="1"/>
  <c r="K30" i="13"/>
  <c r="J30" i="13"/>
  <c r="H30" i="13"/>
  <c r="G30" i="13"/>
  <c r="F30" i="13"/>
  <c r="E30" i="13"/>
  <c r="D30" i="13"/>
  <c r="C30" i="13"/>
  <c r="B30" i="13"/>
  <c r="L29" i="13"/>
  <c r="M29" i="13" s="1"/>
  <c r="N29" i="13" s="1" a="1"/>
  <c r="N29" i="13" s="1"/>
  <c r="K29" i="13"/>
  <c r="J29" i="13"/>
  <c r="H29" i="13"/>
  <c r="G29" i="13"/>
  <c r="F29" i="13"/>
  <c r="E29" i="13"/>
  <c r="D29" i="13"/>
  <c r="C29" i="13"/>
  <c r="B29" i="13"/>
  <c r="L28" i="13"/>
  <c r="M28" i="13" s="1"/>
  <c r="N28" i="13" s="1" a="1"/>
  <c r="N28" i="13" s="1"/>
  <c r="K28" i="13"/>
  <c r="J28" i="13"/>
  <c r="H28" i="13"/>
  <c r="G28" i="13"/>
  <c r="F28" i="13"/>
  <c r="E28" i="13"/>
  <c r="D28" i="13"/>
  <c r="C28" i="13"/>
  <c r="B28" i="13"/>
  <c r="L27" i="13"/>
  <c r="M27" i="13" s="1"/>
  <c r="N27" i="13" s="1" a="1"/>
  <c r="N27" i="13" s="1"/>
  <c r="K27" i="13"/>
  <c r="J27" i="13"/>
  <c r="H27" i="13"/>
  <c r="G27" i="13"/>
  <c r="F27" i="13"/>
  <c r="E27" i="13"/>
  <c r="D27" i="13"/>
  <c r="C27" i="13"/>
  <c r="B27" i="13"/>
  <c r="L26" i="13"/>
  <c r="M26" i="13" s="1"/>
  <c r="N26" i="13" s="1" a="1"/>
  <c r="N26" i="13" s="1"/>
  <c r="K26" i="13"/>
  <c r="J26" i="13"/>
  <c r="H26" i="13"/>
  <c r="G26" i="13"/>
  <c r="F26" i="13"/>
  <c r="E26" i="13"/>
  <c r="D26" i="13"/>
  <c r="C26" i="13"/>
  <c r="B26" i="13"/>
  <c r="L25" i="13"/>
  <c r="M25" i="13" s="1"/>
  <c r="N25" i="13" s="1" a="1"/>
  <c r="N25" i="13" s="1"/>
  <c r="K25" i="13"/>
  <c r="J25" i="13"/>
  <c r="H25" i="13"/>
  <c r="G25" i="13"/>
  <c r="F25" i="13"/>
  <c r="E25" i="13"/>
  <c r="D25" i="13"/>
  <c r="C25" i="13"/>
  <c r="B25" i="13"/>
  <c r="L24" i="13"/>
  <c r="M24" i="13" s="1"/>
  <c r="N24" i="13" s="1" a="1"/>
  <c r="N24" i="13" s="1"/>
  <c r="K24" i="13"/>
  <c r="J24" i="13"/>
  <c r="H24" i="13"/>
  <c r="G24" i="13"/>
  <c r="F24" i="13"/>
  <c r="E24" i="13"/>
  <c r="D24" i="13"/>
  <c r="C24" i="13"/>
  <c r="B24" i="13"/>
  <c r="L23" i="13"/>
  <c r="M23" i="13" s="1"/>
  <c r="N23" i="13" s="1" a="1"/>
  <c r="N23" i="13" s="1"/>
  <c r="K23" i="13"/>
  <c r="J23" i="13"/>
  <c r="H23" i="13"/>
  <c r="G23" i="13"/>
  <c r="F23" i="13"/>
  <c r="E23" i="13"/>
  <c r="D23" i="13"/>
  <c r="C23" i="13"/>
  <c r="B23" i="13"/>
  <c r="L22" i="13"/>
  <c r="M22" i="13" s="1"/>
  <c r="N22" i="13" s="1" a="1"/>
  <c r="N22" i="13" s="1"/>
  <c r="K22" i="13"/>
  <c r="J22" i="13"/>
  <c r="H22" i="13"/>
  <c r="G22" i="13"/>
  <c r="F22" i="13"/>
  <c r="E22" i="13"/>
  <c r="D22" i="13"/>
  <c r="C22" i="13"/>
  <c r="B22" i="13"/>
  <c r="L21" i="13"/>
  <c r="M21" i="13" s="1"/>
  <c r="N21" i="13" s="1" a="1"/>
  <c r="N21" i="13" s="1"/>
  <c r="K21" i="13"/>
  <c r="J21" i="13"/>
  <c r="H21" i="13"/>
  <c r="G21" i="13"/>
  <c r="F21" i="13"/>
  <c r="E21" i="13"/>
  <c r="D21" i="13"/>
  <c r="C21" i="13"/>
  <c r="B21" i="13"/>
  <c r="L20" i="13"/>
  <c r="M20" i="13" s="1"/>
  <c r="N20" i="13" s="1" a="1"/>
  <c r="N20" i="13" s="1"/>
  <c r="K20" i="13"/>
  <c r="J20" i="13"/>
  <c r="H20" i="13"/>
  <c r="G20" i="13"/>
  <c r="F20" i="13"/>
  <c r="E20" i="13"/>
  <c r="D20" i="13"/>
  <c r="C20" i="13"/>
  <c r="B20" i="13"/>
  <c r="L19" i="13"/>
  <c r="M19" i="13" s="1"/>
  <c r="N19" i="13" s="1" a="1"/>
  <c r="N19" i="13" s="1"/>
  <c r="K19" i="13"/>
  <c r="J19" i="13"/>
  <c r="H19" i="13"/>
  <c r="G19" i="13"/>
  <c r="F19" i="13"/>
  <c r="E19" i="13"/>
  <c r="D19" i="13"/>
  <c r="C19" i="13"/>
  <c r="B19" i="13"/>
  <c r="L18" i="13"/>
  <c r="M18" i="13" s="1"/>
  <c r="N18" i="13" s="1" a="1"/>
  <c r="N18" i="13" s="1"/>
  <c r="K18" i="13"/>
  <c r="J18" i="13"/>
  <c r="H18" i="13"/>
  <c r="G18" i="13"/>
  <c r="F18" i="13"/>
  <c r="E18" i="13"/>
  <c r="D18" i="13"/>
  <c r="C18" i="13"/>
  <c r="B18" i="13"/>
  <c r="L17" i="13"/>
  <c r="M17" i="13" s="1"/>
  <c r="N17" i="13" s="1" a="1"/>
  <c r="N17" i="13" s="1"/>
  <c r="K17" i="13"/>
  <c r="J17" i="13"/>
  <c r="H17" i="13"/>
  <c r="G17" i="13"/>
  <c r="F17" i="13"/>
  <c r="E17" i="13"/>
  <c r="D17" i="13"/>
  <c r="C17" i="13"/>
  <c r="B17" i="13"/>
  <c r="L16" i="13"/>
  <c r="M16" i="13" s="1"/>
  <c r="N16" i="13" s="1" a="1"/>
  <c r="N16" i="13" s="1"/>
  <c r="K16" i="13"/>
  <c r="J16" i="13"/>
  <c r="H16" i="13"/>
  <c r="G16" i="13"/>
  <c r="F16" i="13"/>
  <c r="E16" i="13"/>
  <c r="D16" i="13"/>
  <c r="C16" i="13"/>
  <c r="B16" i="13"/>
  <c r="L15" i="13"/>
  <c r="M15" i="13" s="1"/>
  <c r="N15" i="13" s="1" a="1"/>
  <c r="N15" i="13" s="1"/>
  <c r="K15" i="13"/>
  <c r="J15" i="13"/>
  <c r="H15" i="13"/>
  <c r="G15" i="13"/>
  <c r="F15" i="13"/>
  <c r="E15" i="13"/>
  <c r="D15" i="13"/>
  <c r="C15" i="13"/>
  <c r="B15" i="13"/>
  <c r="L14" i="13"/>
  <c r="M14" i="13" s="1"/>
  <c r="N14" i="13" s="1" a="1"/>
  <c r="N14" i="13" s="1"/>
  <c r="K14" i="13"/>
  <c r="J14" i="13"/>
  <c r="H14" i="13"/>
  <c r="G14" i="13"/>
  <c r="F14" i="13"/>
  <c r="E14" i="13"/>
  <c r="D14" i="13"/>
  <c r="C14" i="13"/>
  <c r="B14" i="13"/>
  <c r="L13" i="13"/>
  <c r="M13" i="13" s="1"/>
  <c r="N13" i="13" s="1" a="1"/>
  <c r="N13" i="13" s="1"/>
  <c r="K13" i="13"/>
  <c r="J13" i="13"/>
  <c r="H13" i="13"/>
  <c r="G13" i="13"/>
  <c r="F13" i="13"/>
  <c r="E13" i="13"/>
  <c r="D13" i="13"/>
  <c r="C13" i="13"/>
  <c r="B13" i="13"/>
  <c r="L12" i="13"/>
  <c r="M12" i="13" s="1"/>
  <c r="N12" i="13" s="1" a="1"/>
  <c r="N12" i="13" s="1"/>
  <c r="K12" i="13"/>
  <c r="J12" i="13"/>
  <c r="H12" i="13"/>
  <c r="G12" i="13"/>
  <c r="F12" i="13"/>
  <c r="E12" i="13"/>
  <c r="D12" i="13"/>
  <c r="C12" i="13"/>
  <c r="B12" i="13"/>
  <c r="L11" i="13"/>
  <c r="M11" i="13" s="1"/>
  <c r="N11" i="13" s="1" a="1"/>
  <c r="N11" i="13" s="1"/>
  <c r="K11" i="13"/>
  <c r="J11" i="13"/>
  <c r="H11" i="13"/>
  <c r="G11" i="13"/>
  <c r="F11" i="13"/>
  <c r="E11" i="13"/>
  <c r="D11" i="13"/>
  <c r="C11" i="13"/>
  <c r="B11" i="13"/>
  <c r="L10" i="13"/>
  <c r="M10" i="13" s="1"/>
  <c r="N10" i="13" s="1" a="1"/>
  <c r="N10" i="13" s="1"/>
  <c r="K10" i="13"/>
  <c r="J10" i="13"/>
  <c r="H10" i="13"/>
  <c r="G10" i="13"/>
  <c r="F10" i="13"/>
  <c r="E10" i="13"/>
  <c r="D10" i="13"/>
  <c r="C10" i="13"/>
  <c r="B10" i="13"/>
  <c r="L9" i="13"/>
  <c r="M9" i="13" s="1"/>
  <c r="N9" i="13" s="1" a="1"/>
  <c r="N9" i="13" s="1"/>
  <c r="K9" i="13"/>
  <c r="J9" i="13"/>
  <c r="H9" i="13"/>
  <c r="G9" i="13"/>
  <c r="F9" i="13"/>
  <c r="E9" i="13"/>
  <c r="D9" i="13"/>
  <c r="C9" i="13"/>
  <c r="B9" i="13"/>
  <c r="L8" i="13"/>
  <c r="M8" i="13" s="1"/>
  <c r="N8" i="13" s="1" a="1"/>
  <c r="N8" i="13" s="1"/>
  <c r="K8" i="13"/>
  <c r="J8" i="13"/>
  <c r="H8" i="13"/>
  <c r="G8" i="13"/>
  <c r="F8" i="13"/>
  <c r="E8" i="13"/>
  <c r="D8" i="13"/>
  <c r="C8" i="13"/>
  <c r="B8" i="13"/>
  <c r="L7" i="13"/>
  <c r="M7" i="13" s="1"/>
  <c r="N7" i="13" s="1" a="1"/>
  <c r="N7" i="13" s="1"/>
  <c r="K7" i="13"/>
  <c r="J7" i="13"/>
  <c r="H7" i="13"/>
  <c r="G7" i="13"/>
  <c r="F7" i="13"/>
  <c r="E7" i="13"/>
  <c r="D7" i="13"/>
  <c r="C7" i="13"/>
  <c r="B7" i="13"/>
  <c r="L6" i="13"/>
  <c r="M6" i="13" s="1"/>
  <c r="N6" i="13" s="1" a="1"/>
  <c r="N6" i="13" s="1"/>
  <c r="K6" i="13"/>
  <c r="J6" i="13"/>
  <c r="H6" i="13"/>
  <c r="G6" i="13"/>
  <c r="F6" i="13"/>
  <c r="E6" i="13"/>
  <c r="D6" i="13"/>
  <c r="C6" i="13"/>
  <c r="B6" i="13"/>
  <c r="L5" i="13"/>
  <c r="M5" i="13" s="1"/>
  <c r="N5" i="13" s="1" a="1"/>
  <c r="N5" i="13" s="1"/>
  <c r="K5" i="13"/>
  <c r="J5" i="13"/>
  <c r="H5" i="13"/>
  <c r="G5" i="13"/>
  <c r="F5" i="13"/>
  <c r="E5" i="13"/>
  <c r="D5" i="13"/>
  <c r="C5" i="13"/>
  <c r="B5" i="13"/>
  <c r="L4" i="13"/>
  <c r="M4" i="13" s="1"/>
  <c r="N4" i="13" s="1" a="1"/>
  <c r="N4" i="13" s="1"/>
  <c r="K4" i="13"/>
  <c r="J4" i="13"/>
  <c r="H4" i="13"/>
  <c r="G4" i="13"/>
  <c r="F4" i="13"/>
  <c r="E4" i="13"/>
  <c r="D4" i="13"/>
  <c r="C4" i="13"/>
  <c r="B4" i="13"/>
  <c r="L3" i="13"/>
  <c r="M3" i="13" s="1"/>
  <c r="N3" i="13" s="1" a="1"/>
  <c r="N3" i="13" s="1"/>
  <c r="K3" i="13"/>
  <c r="J3" i="13"/>
  <c r="H3" i="13"/>
  <c r="G3" i="13"/>
  <c r="F3" i="13"/>
  <c r="E3" i="13"/>
  <c r="D3" i="13"/>
  <c r="C3" i="13"/>
  <c r="B3" i="13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AD424" i="12"/>
  <c r="AB424" i="12"/>
  <c r="D424" i="12"/>
  <c r="AD423" i="12"/>
  <c r="AB423" i="12"/>
  <c r="D423" i="12"/>
  <c r="AD422" i="12"/>
  <c r="AB422" i="12"/>
  <c r="D422" i="12"/>
  <c r="AD421" i="12"/>
  <c r="AB421" i="12"/>
  <c r="D421" i="12"/>
  <c r="AD420" i="12"/>
  <c r="AB420" i="12"/>
  <c r="D420" i="12"/>
  <c r="AD419" i="12"/>
  <c r="AB419" i="12"/>
  <c r="D419" i="12"/>
  <c r="AD418" i="12"/>
  <c r="AB418" i="12"/>
  <c r="D418" i="12"/>
  <c r="AD417" i="12"/>
  <c r="AB417" i="12"/>
  <c r="D417" i="12"/>
  <c r="AD416" i="12"/>
  <c r="AB416" i="12"/>
  <c r="D416" i="12"/>
  <c r="AD415" i="12"/>
  <c r="AB415" i="12"/>
  <c r="D415" i="12"/>
  <c r="AD414" i="12"/>
  <c r="AB414" i="12"/>
  <c r="D414" i="12"/>
  <c r="AD413" i="12"/>
  <c r="AB413" i="12"/>
  <c r="D413" i="12"/>
  <c r="AD412" i="12"/>
  <c r="AB412" i="12"/>
  <c r="D412" i="12"/>
  <c r="AD411" i="12"/>
  <c r="AB411" i="12"/>
  <c r="D411" i="12"/>
  <c r="AD410" i="12"/>
  <c r="AB410" i="12"/>
  <c r="D410" i="12"/>
  <c r="AD409" i="12"/>
  <c r="AB409" i="12"/>
  <c r="D409" i="12"/>
  <c r="AD408" i="12"/>
  <c r="AB408" i="12"/>
  <c r="D408" i="12"/>
  <c r="AD407" i="12"/>
  <c r="AB407" i="12"/>
  <c r="D407" i="12"/>
  <c r="AD406" i="12"/>
  <c r="AB406" i="12"/>
  <c r="D406" i="12"/>
  <c r="AD405" i="12"/>
  <c r="AB405" i="12"/>
  <c r="D405" i="12"/>
  <c r="AD404" i="12"/>
  <c r="AB404" i="12"/>
  <c r="D404" i="12"/>
  <c r="AD403" i="12"/>
  <c r="AB403" i="12"/>
  <c r="D403" i="12"/>
  <c r="AD402" i="12"/>
  <c r="AB402" i="12"/>
  <c r="D402" i="12"/>
  <c r="AD401" i="12"/>
  <c r="AB401" i="12"/>
  <c r="D401" i="12"/>
  <c r="AD400" i="12"/>
  <c r="AB400" i="12"/>
  <c r="D400" i="12"/>
  <c r="AD399" i="12"/>
  <c r="AB399" i="12"/>
  <c r="D399" i="12"/>
  <c r="AD398" i="12"/>
  <c r="AB398" i="12"/>
  <c r="D398" i="12"/>
  <c r="AD397" i="12"/>
  <c r="AB397" i="12"/>
  <c r="D397" i="12"/>
  <c r="AD396" i="12"/>
  <c r="AB396" i="12"/>
  <c r="D396" i="12"/>
  <c r="AD395" i="12"/>
  <c r="AB395" i="12"/>
  <c r="D395" i="12"/>
  <c r="AD394" i="12"/>
  <c r="AB394" i="12"/>
  <c r="D394" i="12"/>
  <c r="AD393" i="12"/>
  <c r="AB393" i="12"/>
  <c r="D393" i="12"/>
  <c r="AD392" i="12"/>
  <c r="AB392" i="12"/>
  <c r="D392" i="12"/>
  <c r="AD391" i="12"/>
  <c r="AB391" i="12"/>
  <c r="D391" i="12"/>
  <c r="AD390" i="12"/>
  <c r="AB390" i="12"/>
  <c r="D390" i="12"/>
  <c r="AD389" i="12"/>
  <c r="AB389" i="12"/>
  <c r="D389" i="12"/>
  <c r="AD388" i="12"/>
  <c r="AB388" i="12"/>
  <c r="D388" i="12"/>
  <c r="AD387" i="12"/>
  <c r="AB387" i="12"/>
  <c r="D387" i="12"/>
  <c r="AD386" i="12"/>
  <c r="AB386" i="12"/>
  <c r="D386" i="12"/>
  <c r="AD385" i="12"/>
  <c r="AB385" i="12"/>
  <c r="D385" i="12"/>
  <c r="AD384" i="12"/>
  <c r="AB384" i="12"/>
  <c r="D384" i="12"/>
  <c r="AD383" i="12"/>
  <c r="AB383" i="12"/>
  <c r="D383" i="12"/>
  <c r="AD382" i="12"/>
  <c r="AB382" i="12"/>
  <c r="D382" i="12"/>
  <c r="AD381" i="12"/>
  <c r="AB381" i="12"/>
  <c r="D381" i="12"/>
  <c r="AD380" i="12"/>
  <c r="AB380" i="12"/>
  <c r="D380" i="12"/>
  <c r="AD379" i="12"/>
  <c r="AB379" i="12"/>
  <c r="D379" i="12"/>
  <c r="AD378" i="12"/>
  <c r="AB378" i="12"/>
  <c r="D378" i="12"/>
  <c r="AD377" i="12"/>
  <c r="AB377" i="12"/>
  <c r="D377" i="12"/>
  <c r="AD376" i="12"/>
  <c r="AB376" i="12"/>
  <c r="D376" i="12"/>
  <c r="AD375" i="12"/>
  <c r="AB375" i="12"/>
  <c r="D375" i="12"/>
  <c r="AD374" i="12"/>
  <c r="AB374" i="12"/>
  <c r="D374" i="12"/>
  <c r="AD373" i="12"/>
  <c r="AB373" i="12"/>
  <c r="D373" i="12"/>
  <c r="AD372" i="12"/>
  <c r="AB372" i="12"/>
  <c r="D372" i="12"/>
  <c r="AD371" i="12"/>
  <c r="AB371" i="12"/>
  <c r="D371" i="12"/>
  <c r="AD370" i="12"/>
  <c r="AB370" i="12"/>
  <c r="D370" i="12"/>
  <c r="AD369" i="12"/>
  <c r="AB369" i="12"/>
  <c r="D369" i="12"/>
  <c r="AD368" i="12"/>
  <c r="AB368" i="12"/>
  <c r="D368" i="12"/>
  <c r="AD367" i="12"/>
  <c r="AB367" i="12"/>
  <c r="D367" i="12"/>
  <c r="AD366" i="12"/>
  <c r="AB366" i="12"/>
  <c r="D366" i="12"/>
  <c r="AD365" i="12"/>
  <c r="AB365" i="12"/>
  <c r="D365" i="12"/>
  <c r="AD364" i="12"/>
  <c r="AB364" i="12"/>
  <c r="D364" i="12"/>
  <c r="AD363" i="12"/>
  <c r="AB363" i="12"/>
  <c r="D363" i="12"/>
  <c r="AD362" i="12"/>
  <c r="AB362" i="12"/>
  <c r="D362" i="12"/>
  <c r="AD361" i="12"/>
  <c r="AB361" i="12"/>
  <c r="D361" i="12"/>
  <c r="AD360" i="12"/>
  <c r="AB360" i="12"/>
  <c r="D360" i="12"/>
  <c r="AD359" i="12"/>
  <c r="AB359" i="12"/>
  <c r="D359" i="12"/>
  <c r="AD358" i="12"/>
  <c r="AB358" i="12"/>
  <c r="D358" i="12"/>
  <c r="AD357" i="12"/>
  <c r="AB357" i="12"/>
  <c r="D357" i="12"/>
  <c r="AD356" i="12"/>
  <c r="AB356" i="12"/>
  <c r="D356" i="12"/>
  <c r="AD355" i="12"/>
  <c r="AB355" i="12"/>
  <c r="D355" i="12"/>
  <c r="AD354" i="12"/>
  <c r="AB354" i="12"/>
  <c r="D354" i="12"/>
  <c r="AD353" i="12"/>
  <c r="AB353" i="12"/>
  <c r="D353" i="12"/>
  <c r="AD352" i="12"/>
  <c r="AB352" i="12"/>
  <c r="D352" i="12"/>
  <c r="AD351" i="12"/>
  <c r="AB351" i="12"/>
  <c r="D351" i="12"/>
  <c r="AD350" i="12"/>
  <c r="AB350" i="12"/>
  <c r="D350" i="12"/>
  <c r="AD349" i="12"/>
  <c r="AB349" i="12"/>
  <c r="D349" i="12"/>
  <c r="AD348" i="12"/>
  <c r="AB348" i="12"/>
  <c r="D348" i="12"/>
  <c r="AD347" i="12"/>
  <c r="AB347" i="12"/>
  <c r="D347" i="12"/>
  <c r="AD346" i="12"/>
  <c r="AB346" i="12"/>
  <c r="D346" i="12"/>
  <c r="AD345" i="12"/>
  <c r="AB345" i="12"/>
  <c r="D345" i="12"/>
  <c r="AD344" i="12"/>
  <c r="AB344" i="12"/>
  <c r="D344" i="12"/>
  <c r="AD343" i="12"/>
  <c r="AB343" i="12"/>
  <c r="D343" i="12"/>
  <c r="AD342" i="12"/>
  <c r="AB342" i="12"/>
  <c r="D342" i="12"/>
  <c r="AD341" i="12"/>
  <c r="AB341" i="12"/>
  <c r="D341" i="12"/>
  <c r="AD340" i="12"/>
  <c r="AB340" i="12"/>
  <c r="D340" i="12"/>
  <c r="AD339" i="12"/>
  <c r="AB339" i="12"/>
  <c r="D339" i="12"/>
  <c r="AD338" i="12"/>
  <c r="AB338" i="12"/>
  <c r="D338" i="12"/>
  <c r="AD337" i="12"/>
  <c r="AB337" i="12"/>
  <c r="D337" i="12"/>
  <c r="AD336" i="12"/>
  <c r="AB336" i="12"/>
  <c r="D336" i="12"/>
  <c r="AD335" i="12"/>
  <c r="AB335" i="12"/>
  <c r="D335" i="12"/>
  <c r="AD334" i="12"/>
  <c r="AB334" i="12"/>
  <c r="D334" i="12"/>
  <c r="AD333" i="12"/>
  <c r="AB333" i="12"/>
  <c r="D333" i="12"/>
  <c r="AD332" i="12"/>
  <c r="AB332" i="12"/>
  <c r="D332" i="12"/>
  <c r="AD331" i="12"/>
  <c r="AB331" i="12"/>
  <c r="D331" i="12"/>
  <c r="AD330" i="12"/>
  <c r="AB330" i="12"/>
  <c r="D330" i="12"/>
  <c r="AD329" i="12"/>
  <c r="AB329" i="12"/>
  <c r="D329" i="12"/>
  <c r="AD328" i="12"/>
  <c r="AB328" i="12"/>
  <c r="D328" i="12"/>
  <c r="AD327" i="12"/>
  <c r="AB327" i="12"/>
  <c r="D327" i="12"/>
  <c r="AD326" i="12"/>
  <c r="AB326" i="12"/>
  <c r="D326" i="12"/>
  <c r="AD325" i="12"/>
  <c r="AB325" i="12"/>
  <c r="D325" i="12"/>
  <c r="AD324" i="12"/>
  <c r="AB324" i="12"/>
  <c r="D324" i="12"/>
  <c r="AD323" i="12"/>
  <c r="AB323" i="12"/>
  <c r="D323" i="12"/>
  <c r="AD322" i="12"/>
  <c r="AB322" i="12"/>
  <c r="D322" i="12"/>
  <c r="AD321" i="12"/>
  <c r="AB321" i="12"/>
  <c r="D321" i="12"/>
  <c r="AD320" i="12"/>
  <c r="AB320" i="12"/>
  <c r="D320" i="12"/>
  <c r="AD319" i="12"/>
  <c r="AB319" i="12"/>
  <c r="D319" i="12"/>
  <c r="AD318" i="12"/>
  <c r="AB318" i="12"/>
  <c r="D318" i="12"/>
  <c r="AD317" i="12"/>
  <c r="AB317" i="12"/>
  <c r="D317" i="12"/>
  <c r="AD316" i="12"/>
  <c r="AB316" i="12"/>
  <c r="D316" i="12"/>
  <c r="AD315" i="12"/>
  <c r="AB315" i="12"/>
  <c r="D315" i="12"/>
  <c r="AD314" i="12"/>
  <c r="AB314" i="12"/>
  <c r="D314" i="12"/>
  <c r="AD313" i="12"/>
  <c r="AB313" i="12"/>
  <c r="D313" i="12"/>
  <c r="AD312" i="12"/>
  <c r="AB312" i="12"/>
  <c r="D312" i="12"/>
  <c r="AD311" i="12"/>
  <c r="AB311" i="12"/>
  <c r="D311" i="12"/>
  <c r="AD310" i="12"/>
  <c r="AB310" i="12"/>
  <c r="D310" i="12"/>
  <c r="AD309" i="12"/>
  <c r="AB309" i="12"/>
  <c r="D309" i="12"/>
  <c r="AD308" i="12"/>
  <c r="AB308" i="12"/>
  <c r="D308" i="12"/>
  <c r="AD307" i="12"/>
  <c r="AB307" i="12"/>
  <c r="D307" i="12"/>
  <c r="AD306" i="12"/>
  <c r="AB306" i="12"/>
  <c r="D306" i="12"/>
  <c r="AD305" i="12"/>
  <c r="AB305" i="12"/>
  <c r="D305" i="12"/>
  <c r="AD304" i="12"/>
  <c r="AB304" i="12"/>
  <c r="D304" i="12"/>
  <c r="AD303" i="12"/>
  <c r="AB303" i="12"/>
  <c r="D303" i="12"/>
  <c r="AD302" i="12"/>
  <c r="AB302" i="12"/>
  <c r="D302" i="12"/>
  <c r="AD301" i="12"/>
  <c r="AB301" i="12"/>
  <c r="D301" i="12"/>
  <c r="AD300" i="12"/>
  <c r="AB300" i="12"/>
  <c r="D300" i="12"/>
  <c r="AD299" i="12"/>
  <c r="AB299" i="12"/>
  <c r="D299" i="12"/>
  <c r="AD298" i="12"/>
  <c r="AB298" i="12"/>
  <c r="D298" i="12"/>
  <c r="AD297" i="12"/>
  <c r="AB297" i="12"/>
  <c r="D297" i="12"/>
  <c r="AD296" i="12"/>
  <c r="AB296" i="12"/>
  <c r="D296" i="12"/>
  <c r="AD295" i="12"/>
  <c r="AB295" i="12"/>
  <c r="D295" i="12"/>
  <c r="AD294" i="12"/>
  <c r="AB294" i="12"/>
  <c r="D294" i="12"/>
  <c r="AD293" i="12"/>
  <c r="AB293" i="12"/>
  <c r="D293" i="12"/>
  <c r="AD292" i="12"/>
  <c r="AB292" i="12"/>
  <c r="D292" i="12"/>
  <c r="AD291" i="12"/>
  <c r="AB291" i="12"/>
  <c r="D291" i="12"/>
  <c r="AD290" i="12"/>
  <c r="AB290" i="12"/>
  <c r="D290" i="12"/>
  <c r="AD289" i="12"/>
  <c r="AB289" i="12"/>
  <c r="D289" i="12"/>
  <c r="AD288" i="12"/>
  <c r="AB288" i="12"/>
  <c r="D288" i="12"/>
  <c r="AD287" i="12"/>
  <c r="AB287" i="12"/>
  <c r="D287" i="12"/>
  <c r="AD286" i="12"/>
  <c r="AB286" i="12"/>
  <c r="D286" i="12"/>
  <c r="AD285" i="12"/>
  <c r="AB285" i="12"/>
  <c r="D285" i="12"/>
  <c r="AD284" i="12"/>
  <c r="AB284" i="12"/>
  <c r="D284" i="12"/>
  <c r="AD283" i="12"/>
  <c r="AB283" i="12"/>
  <c r="D283" i="12"/>
  <c r="AD282" i="12"/>
  <c r="AB282" i="12"/>
  <c r="D282" i="12"/>
  <c r="AD281" i="12"/>
  <c r="AB281" i="12"/>
  <c r="D281" i="12"/>
  <c r="AD280" i="12"/>
  <c r="AB280" i="12"/>
  <c r="D280" i="12"/>
  <c r="AD279" i="12"/>
  <c r="AB279" i="12"/>
  <c r="D279" i="12"/>
  <c r="AD278" i="12"/>
  <c r="AB278" i="12"/>
  <c r="D278" i="12"/>
  <c r="AD277" i="12"/>
  <c r="AB277" i="12"/>
  <c r="D277" i="12"/>
  <c r="AD276" i="12"/>
  <c r="AB276" i="12"/>
  <c r="D276" i="12"/>
  <c r="AD275" i="12"/>
  <c r="AB275" i="12"/>
  <c r="D275" i="12"/>
  <c r="AD274" i="12"/>
  <c r="AB274" i="12"/>
  <c r="D274" i="12"/>
  <c r="AD273" i="12"/>
  <c r="AB273" i="12"/>
  <c r="D273" i="12"/>
  <c r="AD272" i="12"/>
  <c r="AB272" i="12"/>
  <c r="D272" i="12"/>
  <c r="AD271" i="12"/>
  <c r="AB271" i="12"/>
  <c r="D271" i="12"/>
  <c r="AD270" i="12"/>
  <c r="AB270" i="12"/>
  <c r="D270" i="12"/>
  <c r="AD269" i="12"/>
  <c r="AB269" i="12"/>
  <c r="D269" i="12"/>
  <c r="AD268" i="12"/>
  <c r="AB268" i="12"/>
  <c r="D268" i="12"/>
  <c r="AD267" i="12"/>
  <c r="AB267" i="12"/>
  <c r="D267" i="12"/>
  <c r="AD266" i="12"/>
  <c r="AB266" i="12"/>
  <c r="D266" i="12"/>
  <c r="AD265" i="12"/>
  <c r="AB265" i="12"/>
  <c r="D265" i="12"/>
  <c r="AD264" i="12"/>
  <c r="AB264" i="12"/>
  <c r="D264" i="12"/>
  <c r="AD263" i="12"/>
  <c r="AB263" i="12"/>
  <c r="D263" i="12"/>
  <c r="AD262" i="12"/>
  <c r="AB262" i="12"/>
  <c r="D262" i="12"/>
  <c r="AD261" i="12"/>
  <c r="AB261" i="12"/>
  <c r="D261" i="12"/>
  <c r="AD260" i="12"/>
  <c r="AB260" i="12"/>
  <c r="D260" i="12"/>
  <c r="AD259" i="12"/>
  <c r="AB259" i="12"/>
  <c r="D259" i="12"/>
  <c r="AD258" i="12"/>
  <c r="AB258" i="12"/>
  <c r="D258" i="12"/>
  <c r="AD257" i="12"/>
  <c r="AB257" i="12"/>
  <c r="D257" i="12"/>
  <c r="AD256" i="12"/>
  <c r="AB256" i="12"/>
  <c r="D256" i="12"/>
  <c r="AD255" i="12"/>
  <c r="AB255" i="12"/>
  <c r="D255" i="12"/>
  <c r="AD254" i="12"/>
  <c r="AB254" i="12"/>
  <c r="D254" i="12"/>
  <c r="AD253" i="12"/>
  <c r="AB253" i="12"/>
  <c r="D253" i="12"/>
  <c r="AD252" i="12"/>
  <c r="AB252" i="12"/>
  <c r="D252" i="12"/>
  <c r="AD251" i="12"/>
  <c r="AB251" i="12"/>
  <c r="D251" i="12"/>
  <c r="AD250" i="12"/>
  <c r="AB250" i="12"/>
  <c r="D250" i="12"/>
  <c r="AD249" i="12"/>
  <c r="AB249" i="12"/>
  <c r="D249" i="12"/>
  <c r="AD248" i="12"/>
  <c r="AB248" i="12"/>
  <c r="D248" i="12"/>
  <c r="AD247" i="12"/>
  <c r="AB247" i="12"/>
  <c r="D247" i="12"/>
  <c r="AD246" i="12"/>
  <c r="AB246" i="12"/>
  <c r="D246" i="12"/>
  <c r="AD245" i="12"/>
  <c r="AB245" i="12"/>
  <c r="D245" i="12"/>
  <c r="AD244" i="12"/>
  <c r="AB244" i="12"/>
  <c r="D244" i="12"/>
  <c r="AD243" i="12"/>
  <c r="AB243" i="12"/>
  <c r="D243" i="12"/>
  <c r="AD242" i="12"/>
  <c r="AB242" i="12"/>
  <c r="D242" i="12"/>
  <c r="AD241" i="12"/>
  <c r="AB241" i="12"/>
  <c r="D241" i="12"/>
  <c r="AD240" i="12"/>
  <c r="AB240" i="12"/>
  <c r="D240" i="12"/>
  <c r="AD239" i="12"/>
  <c r="AB239" i="12"/>
  <c r="D239" i="12"/>
  <c r="AD238" i="12"/>
  <c r="AB238" i="12"/>
  <c r="D238" i="12"/>
  <c r="AD237" i="12"/>
  <c r="AB237" i="12"/>
  <c r="D237" i="12"/>
  <c r="AD236" i="12"/>
  <c r="AB236" i="12"/>
  <c r="D236" i="12"/>
  <c r="AD235" i="12"/>
  <c r="AB235" i="12"/>
  <c r="D235" i="12"/>
  <c r="AD234" i="12"/>
  <c r="AB234" i="12"/>
  <c r="D234" i="12"/>
  <c r="AD233" i="12"/>
  <c r="AB233" i="12"/>
  <c r="D233" i="12"/>
  <c r="AD232" i="12"/>
  <c r="AB232" i="12"/>
  <c r="D232" i="12"/>
  <c r="AD231" i="12"/>
  <c r="AB231" i="12"/>
  <c r="D231" i="12"/>
  <c r="AD230" i="12"/>
  <c r="AB230" i="12"/>
  <c r="D230" i="12"/>
  <c r="AD229" i="12"/>
  <c r="AB229" i="12"/>
  <c r="D229" i="12"/>
  <c r="AD228" i="12"/>
  <c r="AB228" i="12"/>
  <c r="D228" i="12"/>
  <c r="AD227" i="12"/>
  <c r="AB227" i="12"/>
  <c r="D227" i="12"/>
  <c r="AD226" i="12"/>
  <c r="AB226" i="12"/>
  <c r="D226" i="12"/>
  <c r="AD225" i="12"/>
  <c r="AB225" i="12"/>
  <c r="D225" i="12"/>
  <c r="AD224" i="12"/>
  <c r="AB224" i="12"/>
  <c r="D224" i="12"/>
  <c r="AD223" i="12"/>
  <c r="AB223" i="12"/>
  <c r="D223" i="12"/>
  <c r="AD222" i="12"/>
  <c r="AB222" i="12"/>
  <c r="D222" i="12"/>
  <c r="AD221" i="12"/>
  <c r="AB221" i="12"/>
  <c r="D221" i="12"/>
  <c r="AD220" i="12"/>
  <c r="AB220" i="12"/>
  <c r="D220" i="12"/>
  <c r="AD219" i="12"/>
  <c r="AB219" i="12"/>
  <c r="D219" i="12"/>
  <c r="AD218" i="12"/>
  <c r="AB218" i="12"/>
  <c r="D218" i="12"/>
  <c r="AD217" i="12"/>
  <c r="AB217" i="12"/>
  <c r="D217" i="12"/>
  <c r="AD216" i="12"/>
  <c r="AB216" i="12"/>
  <c r="D216" i="12"/>
  <c r="AD215" i="12"/>
  <c r="AB215" i="12"/>
  <c r="D215" i="12"/>
  <c r="AD214" i="12"/>
  <c r="AB214" i="12"/>
  <c r="D214" i="12"/>
  <c r="AD213" i="12"/>
  <c r="AB213" i="12"/>
  <c r="D213" i="12"/>
  <c r="AD212" i="12"/>
  <c r="AB212" i="12"/>
  <c r="D212" i="12"/>
  <c r="AD211" i="12"/>
  <c r="AB211" i="12"/>
  <c r="D211" i="12"/>
  <c r="AD210" i="12"/>
  <c r="AB210" i="12"/>
  <c r="D210" i="12"/>
  <c r="AD209" i="12"/>
  <c r="AB209" i="12"/>
  <c r="D209" i="12"/>
  <c r="AD208" i="12"/>
  <c r="AB208" i="12"/>
  <c r="D208" i="12"/>
  <c r="AD207" i="12"/>
  <c r="AB207" i="12"/>
  <c r="D207" i="12"/>
  <c r="AD206" i="12"/>
  <c r="AB206" i="12"/>
  <c r="D206" i="12"/>
  <c r="AD205" i="12"/>
  <c r="AB205" i="12"/>
  <c r="D205" i="12"/>
  <c r="AD204" i="12"/>
  <c r="AB204" i="12"/>
  <c r="D204" i="12"/>
  <c r="AD203" i="12"/>
  <c r="AB203" i="12"/>
  <c r="D203" i="12"/>
  <c r="AD202" i="12"/>
  <c r="AB202" i="12"/>
  <c r="D202" i="12"/>
  <c r="AD201" i="12"/>
  <c r="AB201" i="12"/>
  <c r="D201" i="12"/>
  <c r="AD200" i="12"/>
  <c r="AB200" i="12"/>
  <c r="D200" i="12"/>
  <c r="AD199" i="12"/>
  <c r="AB199" i="12"/>
  <c r="D199" i="12"/>
  <c r="AD198" i="12"/>
  <c r="AB198" i="12"/>
  <c r="D198" i="12"/>
  <c r="AD197" i="12"/>
  <c r="AB197" i="12"/>
  <c r="D197" i="12"/>
  <c r="AD196" i="12"/>
  <c r="AB196" i="12"/>
  <c r="D196" i="12"/>
  <c r="AD195" i="12"/>
  <c r="AB195" i="12"/>
  <c r="D195" i="12"/>
  <c r="AD194" i="12"/>
  <c r="AB194" i="12"/>
  <c r="D194" i="12"/>
  <c r="AD193" i="12"/>
  <c r="AB193" i="12"/>
  <c r="D193" i="12"/>
  <c r="AD192" i="12"/>
  <c r="AB192" i="12"/>
  <c r="D192" i="12"/>
  <c r="AD191" i="12"/>
  <c r="AB191" i="12"/>
  <c r="D191" i="12"/>
  <c r="AD190" i="12"/>
  <c r="AB190" i="12"/>
  <c r="D190" i="12"/>
  <c r="AD189" i="12"/>
  <c r="AB189" i="12"/>
  <c r="D189" i="12"/>
  <c r="AD188" i="12"/>
  <c r="AB188" i="12"/>
  <c r="D188" i="12"/>
  <c r="AD187" i="12"/>
  <c r="AB187" i="12"/>
  <c r="D187" i="12"/>
  <c r="AD186" i="12"/>
  <c r="AB186" i="12"/>
  <c r="D186" i="12"/>
  <c r="AD185" i="12"/>
  <c r="AB185" i="12"/>
  <c r="D185" i="12"/>
  <c r="AD184" i="12"/>
  <c r="AB184" i="12"/>
  <c r="D184" i="12"/>
  <c r="AD183" i="12"/>
  <c r="AB183" i="12"/>
  <c r="D183" i="12"/>
  <c r="AD182" i="12"/>
  <c r="AB182" i="12"/>
  <c r="D182" i="12"/>
  <c r="AD181" i="12"/>
  <c r="AB181" i="12"/>
  <c r="D181" i="12"/>
  <c r="AD180" i="12"/>
  <c r="AB180" i="12"/>
  <c r="D180" i="12"/>
  <c r="AD179" i="12"/>
  <c r="AB179" i="12"/>
  <c r="D179" i="12"/>
  <c r="AD178" i="12"/>
  <c r="AB178" i="12"/>
  <c r="D178" i="12"/>
  <c r="AD177" i="12"/>
  <c r="AB177" i="12"/>
  <c r="D177" i="12"/>
  <c r="AD176" i="12"/>
  <c r="AB176" i="12"/>
  <c r="D176" i="12"/>
  <c r="AD175" i="12"/>
  <c r="AB175" i="12"/>
  <c r="D175" i="12"/>
  <c r="AD174" i="12"/>
  <c r="AB174" i="12"/>
  <c r="D174" i="12"/>
  <c r="AD173" i="12"/>
  <c r="AB173" i="12"/>
  <c r="D173" i="12"/>
  <c r="AD172" i="12"/>
  <c r="AB172" i="12"/>
  <c r="D172" i="12"/>
  <c r="AD171" i="12"/>
  <c r="AB171" i="12"/>
  <c r="D171" i="12"/>
  <c r="AD170" i="12"/>
  <c r="AB170" i="12"/>
  <c r="D170" i="12"/>
  <c r="AD169" i="12"/>
  <c r="AB169" i="12"/>
  <c r="D169" i="12"/>
  <c r="AD168" i="12"/>
  <c r="AB168" i="12"/>
  <c r="D168" i="12"/>
  <c r="AD167" i="12"/>
  <c r="AB167" i="12"/>
  <c r="D167" i="12"/>
  <c r="AD166" i="12"/>
  <c r="AB166" i="12"/>
  <c r="D166" i="12"/>
  <c r="AD165" i="12"/>
  <c r="AB165" i="12"/>
  <c r="D165" i="12"/>
  <c r="AD164" i="12"/>
  <c r="AB164" i="12"/>
  <c r="D164" i="12"/>
  <c r="AD163" i="12"/>
  <c r="AB163" i="12"/>
  <c r="D163" i="12"/>
  <c r="AD162" i="12"/>
  <c r="AB162" i="12"/>
  <c r="D162" i="12"/>
  <c r="AD161" i="12"/>
  <c r="AB161" i="12"/>
  <c r="D161" i="12"/>
  <c r="AD160" i="12"/>
  <c r="AB160" i="12"/>
  <c r="D160" i="12"/>
  <c r="AD159" i="12"/>
  <c r="AB159" i="12"/>
  <c r="D159" i="12"/>
  <c r="AD158" i="12"/>
  <c r="AB158" i="12"/>
  <c r="D158" i="12"/>
  <c r="AD157" i="12"/>
  <c r="AB157" i="12"/>
  <c r="D157" i="12"/>
  <c r="AD156" i="12"/>
  <c r="AB156" i="12"/>
  <c r="D156" i="12"/>
  <c r="AD155" i="12"/>
  <c r="AB155" i="12"/>
  <c r="D155" i="12"/>
  <c r="AD154" i="12"/>
  <c r="AB154" i="12"/>
  <c r="D154" i="12"/>
  <c r="AD153" i="12"/>
  <c r="AB153" i="12"/>
  <c r="D153" i="12"/>
  <c r="AD152" i="12"/>
  <c r="AB152" i="12"/>
  <c r="D152" i="12"/>
  <c r="AD151" i="12"/>
  <c r="AB151" i="12"/>
  <c r="D151" i="12"/>
  <c r="AD150" i="12"/>
  <c r="AB150" i="12"/>
  <c r="D150" i="12"/>
  <c r="AD149" i="12"/>
  <c r="AB149" i="12"/>
  <c r="D149" i="12"/>
  <c r="AD148" i="12"/>
  <c r="AB148" i="12"/>
  <c r="D148" i="12"/>
  <c r="AD147" i="12"/>
  <c r="AB147" i="12"/>
  <c r="D147" i="12"/>
  <c r="AD146" i="12"/>
  <c r="AB146" i="12"/>
  <c r="D146" i="12"/>
  <c r="AD145" i="12"/>
  <c r="AB145" i="12"/>
  <c r="D145" i="12"/>
  <c r="AD144" i="12"/>
  <c r="AB144" i="12"/>
  <c r="D144" i="12"/>
  <c r="AD143" i="12"/>
  <c r="AB143" i="12"/>
  <c r="D143" i="12"/>
  <c r="AD142" i="12"/>
  <c r="AB142" i="12"/>
  <c r="D142" i="12"/>
  <c r="AD141" i="12"/>
  <c r="AB141" i="12"/>
  <c r="D141" i="12"/>
  <c r="AD140" i="12"/>
  <c r="AB140" i="12"/>
  <c r="D140" i="12"/>
  <c r="AD139" i="12"/>
  <c r="AB139" i="12"/>
  <c r="D139" i="12"/>
  <c r="AD138" i="12"/>
  <c r="AB138" i="12"/>
  <c r="D138" i="12"/>
  <c r="AD137" i="12"/>
  <c r="AB137" i="12"/>
  <c r="D137" i="12"/>
  <c r="AD136" i="12"/>
  <c r="AB136" i="12"/>
  <c r="D136" i="12"/>
  <c r="AD135" i="12"/>
  <c r="AB135" i="12"/>
  <c r="D135" i="12"/>
  <c r="AD134" i="12"/>
  <c r="AB134" i="12"/>
  <c r="D134" i="12"/>
  <c r="AD133" i="12"/>
  <c r="AB133" i="12"/>
  <c r="D133" i="12"/>
  <c r="AD132" i="12"/>
  <c r="AB132" i="12"/>
  <c r="D132" i="12"/>
  <c r="AD131" i="12"/>
  <c r="AB131" i="12"/>
  <c r="D131" i="12"/>
  <c r="AD130" i="12"/>
  <c r="AB130" i="12"/>
  <c r="D130" i="12"/>
  <c r="AD129" i="12"/>
  <c r="AB129" i="12"/>
  <c r="D129" i="12"/>
  <c r="AD128" i="12"/>
  <c r="AB128" i="12"/>
  <c r="D128" i="12"/>
  <c r="AD127" i="12"/>
  <c r="AB127" i="12"/>
  <c r="D127" i="12"/>
  <c r="AD126" i="12"/>
  <c r="AB126" i="12"/>
  <c r="D126" i="12"/>
  <c r="AD125" i="12"/>
  <c r="AB125" i="12"/>
  <c r="D125" i="12"/>
  <c r="AD124" i="12"/>
  <c r="AB124" i="12"/>
  <c r="D124" i="12"/>
  <c r="AD123" i="12"/>
  <c r="AB123" i="12"/>
  <c r="D123" i="12"/>
  <c r="AD122" i="12"/>
  <c r="AB122" i="12"/>
  <c r="D122" i="12"/>
  <c r="AD121" i="12"/>
  <c r="AB121" i="12"/>
  <c r="D121" i="12"/>
  <c r="AD120" i="12"/>
  <c r="AB120" i="12"/>
  <c r="D120" i="12"/>
  <c r="AD119" i="12"/>
  <c r="AB119" i="12"/>
  <c r="D119" i="12"/>
  <c r="AD118" i="12"/>
  <c r="AB118" i="12"/>
  <c r="D118" i="12"/>
  <c r="AD117" i="12"/>
  <c r="AB117" i="12"/>
  <c r="D117" i="12"/>
  <c r="AD116" i="12"/>
  <c r="AB116" i="12"/>
  <c r="D116" i="12"/>
  <c r="AD115" i="12"/>
  <c r="AB115" i="12"/>
  <c r="D115" i="12"/>
  <c r="AD114" i="12"/>
  <c r="AB114" i="12"/>
  <c r="D114" i="12"/>
  <c r="AD113" i="12"/>
  <c r="AB113" i="12"/>
  <c r="D113" i="12"/>
  <c r="AD112" i="12"/>
  <c r="AB112" i="12"/>
  <c r="D112" i="12"/>
  <c r="AD111" i="12"/>
  <c r="AB111" i="12"/>
  <c r="D111" i="12"/>
  <c r="AD110" i="12"/>
  <c r="AB110" i="12"/>
  <c r="D110" i="12"/>
  <c r="AD109" i="12"/>
  <c r="AB109" i="12"/>
  <c r="D109" i="12"/>
  <c r="AD108" i="12"/>
  <c r="AB108" i="12"/>
  <c r="D108" i="12"/>
  <c r="AD107" i="12"/>
  <c r="AB107" i="12"/>
  <c r="D107" i="12"/>
  <c r="AD106" i="12"/>
  <c r="AB106" i="12"/>
  <c r="D106" i="12"/>
  <c r="AD105" i="12"/>
  <c r="AB105" i="12"/>
  <c r="D105" i="12"/>
  <c r="AD104" i="12"/>
  <c r="AB104" i="12"/>
  <c r="D104" i="12"/>
  <c r="AD103" i="12"/>
  <c r="AB103" i="12"/>
  <c r="D103" i="12"/>
  <c r="AD102" i="12"/>
  <c r="AB102" i="12"/>
  <c r="D102" i="12"/>
  <c r="AD101" i="12"/>
  <c r="AB101" i="12"/>
  <c r="D101" i="12"/>
  <c r="AD100" i="12"/>
  <c r="AB100" i="12"/>
  <c r="D100" i="12"/>
  <c r="AD99" i="12"/>
  <c r="AB99" i="12"/>
  <c r="D99" i="12"/>
  <c r="AD98" i="12"/>
  <c r="AB98" i="12"/>
  <c r="D98" i="12"/>
  <c r="AD97" i="12"/>
  <c r="AB97" i="12"/>
  <c r="D97" i="12"/>
  <c r="AD96" i="12"/>
  <c r="AB96" i="12"/>
  <c r="D96" i="12"/>
  <c r="AD95" i="12"/>
  <c r="AB95" i="12"/>
  <c r="D95" i="12"/>
  <c r="AD94" i="12"/>
  <c r="AB94" i="12"/>
  <c r="D94" i="12"/>
  <c r="AD93" i="12"/>
  <c r="AB93" i="12"/>
  <c r="D93" i="12"/>
  <c r="AD92" i="12"/>
  <c r="AB92" i="12"/>
  <c r="D92" i="12"/>
  <c r="AD91" i="12"/>
  <c r="AB91" i="12"/>
  <c r="D91" i="12"/>
  <c r="AD90" i="12"/>
  <c r="AB90" i="12"/>
  <c r="D90" i="12"/>
  <c r="AD89" i="12"/>
  <c r="AB89" i="12"/>
  <c r="D89" i="12"/>
  <c r="AD88" i="12"/>
  <c r="AB88" i="12"/>
  <c r="D88" i="12"/>
  <c r="AD87" i="12"/>
  <c r="AB87" i="12"/>
  <c r="D87" i="12"/>
  <c r="AD86" i="12"/>
  <c r="AB86" i="12"/>
  <c r="D86" i="12"/>
  <c r="AD85" i="12"/>
  <c r="AB85" i="12"/>
  <c r="D85" i="12"/>
  <c r="AD84" i="12"/>
  <c r="AB84" i="12"/>
  <c r="D84" i="12"/>
  <c r="AD83" i="12"/>
  <c r="AB83" i="12"/>
  <c r="D83" i="12"/>
  <c r="AD82" i="12"/>
  <c r="AB82" i="12"/>
  <c r="D82" i="12"/>
  <c r="AD81" i="12"/>
  <c r="AB81" i="12"/>
  <c r="D81" i="12"/>
  <c r="AD80" i="12"/>
  <c r="AB80" i="12"/>
  <c r="D80" i="12"/>
  <c r="AD79" i="12"/>
  <c r="AB79" i="12"/>
  <c r="D79" i="12"/>
  <c r="AD78" i="12"/>
  <c r="AB78" i="12"/>
  <c r="D78" i="12"/>
  <c r="AD77" i="12"/>
  <c r="AB77" i="12"/>
  <c r="D77" i="12"/>
  <c r="AD76" i="12"/>
  <c r="AB76" i="12"/>
  <c r="D76" i="12"/>
  <c r="AD75" i="12"/>
  <c r="AB75" i="12"/>
  <c r="D75" i="12"/>
  <c r="AD74" i="12"/>
  <c r="AB74" i="12"/>
  <c r="D74" i="12"/>
  <c r="AD73" i="12"/>
  <c r="AB73" i="12"/>
  <c r="D73" i="12"/>
  <c r="AD72" i="12"/>
  <c r="AB72" i="12"/>
  <c r="D72" i="12"/>
  <c r="AD71" i="12"/>
  <c r="AB71" i="12"/>
  <c r="D71" i="12"/>
  <c r="AD70" i="12"/>
  <c r="AB70" i="12"/>
  <c r="D70" i="12"/>
  <c r="AD69" i="12"/>
  <c r="AB69" i="12"/>
  <c r="D69" i="12"/>
  <c r="AD68" i="12"/>
  <c r="AB68" i="12"/>
  <c r="D68" i="12"/>
  <c r="AD67" i="12"/>
  <c r="AB67" i="12"/>
  <c r="D67" i="12"/>
  <c r="AD66" i="12"/>
  <c r="AB66" i="12"/>
  <c r="D66" i="12"/>
  <c r="AD65" i="12"/>
  <c r="AB65" i="12"/>
  <c r="D65" i="12"/>
  <c r="AD64" i="12"/>
  <c r="AB64" i="12"/>
  <c r="D64" i="12"/>
  <c r="AD63" i="12"/>
  <c r="AB63" i="12"/>
  <c r="D63" i="12"/>
  <c r="AD62" i="12"/>
  <c r="AB62" i="12"/>
  <c r="D62" i="12"/>
  <c r="AD61" i="12"/>
  <c r="AB61" i="12"/>
  <c r="D61" i="12"/>
  <c r="AD60" i="12"/>
  <c r="AB60" i="12"/>
  <c r="D60" i="12"/>
  <c r="AD59" i="12"/>
  <c r="AB59" i="12"/>
  <c r="D59" i="12"/>
  <c r="AD58" i="12"/>
  <c r="AB58" i="12"/>
  <c r="D58" i="12"/>
  <c r="AD57" i="12"/>
  <c r="AB57" i="12"/>
  <c r="D57" i="12"/>
  <c r="AD56" i="12"/>
  <c r="AB56" i="12"/>
  <c r="D56" i="12"/>
  <c r="AD55" i="12"/>
  <c r="AB55" i="12"/>
  <c r="D55" i="12"/>
  <c r="AD54" i="12"/>
  <c r="AB54" i="12"/>
  <c r="D54" i="12"/>
  <c r="AD53" i="12"/>
  <c r="AB53" i="12"/>
  <c r="D53" i="12"/>
  <c r="AD52" i="12"/>
  <c r="AB52" i="12"/>
  <c r="D52" i="12"/>
  <c r="AD51" i="12"/>
  <c r="AB51" i="12"/>
  <c r="D51" i="12"/>
  <c r="AD50" i="12"/>
  <c r="AB50" i="12"/>
  <c r="D50" i="12"/>
  <c r="AD49" i="12"/>
  <c r="AB49" i="12"/>
  <c r="D49" i="12"/>
  <c r="AD48" i="12"/>
  <c r="AB48" i="12"/>
  <c r="D48" i="12"/>
  <c r="AD47" i="12"/>
  <c r="AB47" i="12"/>
  <c r="D47" i="12"/>
  <c r="AD46" i="12"/>
  <c r="AB46" i="12"/>
  <c r="D46" i="12"/>
  <c r="AD45" i="12"/>
  <c r="AB45" i="12"/>
  <c r="D45" i="12"/>
  <c r="AD44" i="12"/>
  <c r="AB44" i="12"/>
  <c r="D44" i="12"/>
  <c r="AD43" i="12"/>
  <c r="AB43" i="12"/>
  <c r="D43" i="12"/>
  <c r="AD42" i="12"/>
  <c r="AB42" i="12"/>
  <c r="D42" i="12"/>
  <c r="AD41" i="12"/>
  <c r="AB41" i="12"/>
  <c r="D41" i="12"/>
  <c r="AD40" i="12"/>
  <c r="AB40" i="12"/>
  <c r="D40" i="12"/>
  <c r="AD39" i="12"/>
  <c r="AB39" i="12"/>
  <c r="D39" i="12"/>
  <c r="AD38" i="12"/>
  <c r="AB38" i="12"/>
  <c r="D38" i="12"/>
  <c r="AD37" i="12"/>
  <c r="AB37" i="12"/>
  <c r="D37" i="12"/>
  <c r="AD36" i="12"/>
  <c r="AB36" i="12"/>
  <c r="D36" i="12"/>
  <c r="AD35" i="12"/>
  <c r="AB35" i="12"/>
  <c r="D35" i="12"/>
  <c r="AD34" i="12"/>
  <c r="AB34" i="12"/>
  <c r="D34" i="12"/>
  <c r="AD33" i="12"/>
  <c r="AB33" i="12"/>
  <c r="D33" i="12"/>
  <c r="AD32" i="12"/>
  <c r="AB32" i="12"/>
  <c r="D32" i="12"/>
  <c r="AD31" i="12"/>
  <c r="AB31" i="12"/>
  <c r="D31" i="12"/>
  <c r="AD30" i="12"/>
  <c r="AB30" i="12"/>
  <c r="D30" i="12"/>
  <c r="AD29" i="12"/>
  <c r="AB29" i="12"/>
  <c r="D29" i="12"/>
  <c r="AD28" i="12"/>
  <c r="AB28" i="12"/>
  <c r="D28" i="12"/>
  <c r="AD27" i="12"/>
  <c r="AB27" i="12"/>
  <c r="D27" i="12"/>
  <c r="AD26" i="12"/>
  <c r="AB26" i="12"/>
  <c r="D26" i="12"/>
  <c r="AD25" i="12"/>
  <c r="AB25" i="12"/>
  <c r="D25" i="12"/>
  <c r="AD24" i="12"/>
  <c r="AB24" i="12"/>
  <c r="D24" i="12"/>
  <c r="AD23" i="12"/>
  <c r="AB23" i="12"/>
  <c r="D23" i="12"/>
  <c r="AD22" i="12"/>
  <c r="AB22" i="12"/>
  <c r="D22" i="12"/>
  <c r="AD21" i="12"/>
  <c r="AB21" i="12"/>
  <c r="D21" i="12"/>
  <c r="AD20" i="12"/>
  <c r="AB20" i="12"/>
  <c r="D20" i="12"/>
  <c r="AD19" i="12"/>
  <c r="AB19" i="12"/>
  <c r="D19" i="12"/>
  <c r="AD18" i="12"/>
  <c r="AB18" i="12"/>
  <c r="D18" i="12"/>
  <c r="AD17" i="12"/>
  <c r="AB17" i="12"/>
  <c r="D17" i="12"/>
  <c r="AD16" i="12"/>
  <c r="AB16" i="12"/>
  <c r="D16" i="12"/>
  <c r="AD15" i="12"/>
  <c r="AB15" i="12"/>
  <c r="D15" i="12"/>
  <c r="AD14" i="12"/>
  <c r="AB14" i="12"/>
  <c r="D14" i="12"/>
  <c r="AD13" i="12"/>
  <c r="AB13" i="12"/>
  <c r="D13" i="12"/>
  <c r="AD12" i="12"/>
  <c r="AB12" i="12"/>
  <c r="D12" i="12"/>
  <c r="AD11" i="12"/>
  <c r="AB11" i="12"/>
  <c r="D11" i="12"/>
  <c r="AD10" i="12"/>
  <c r="AB10" i="12"/>
  <c r="D10" i="12"/>
  <c r="AD9" i="12"/>
  <c r="AB9" i="12"/>
  <c r="D9" i="12"/>
  <c r="AD8" i="12"/>
  <c r="AB8" i="12"/>
  <c r="D8" i="12"/>
  <c r="AD7" i="12"/>
  <c r="AB7" i="12"/>
  <c r="D7" i="12"/>
  <c r="AD6" i="12"/>
  <c r="AB6" i="12"/>
  <c r="D6" i="12"/>
  <c r="AD5" i="12"/>
  <c r="AB5" i="12"/>
  <c r="D5" i="12"/>
  <c r="AD4" i="12"/>
  <c r="AB4" i="12"/>
  <c r="D4" i="12"/>
  <c r="AD3" i="12"/>
  <c r="AB3" i="12"/>
  <c r="D3" i="12"/>
  <c r="A1" i="23" l="1" a="1"/>
  <c r="A1" i="23" s="1"/>
  <c r="K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BCFB83-05AF-451F-99D4-376F6CD5DEC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598D335-61BE-482E-9C86-E59059B206BD}" name="WorksheetConnection_Auto_Loan_Collections_MIS_May2026 (Repaired)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Auto_Loan_Collections_MIS_May2026Repaired.xlsxTable21"/>
        </x15:connection>
      </ext>
    </extLst>
  </connection>
  <connection id="3" xr16:uid="{BD4409FB-ACFE-442D-92BB-9D7BA3BEB492}" name="WorksheetConnection_Auto_Loan_Collections_MIS_May2026 (Repaired)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Auto_Loan_Collections_MIS_May2026Repaired.xlsxTable31"/>
        </x15:connection>
      </ext>
    </extLst>
  </connection>
  <connection id="4" xr16:uid="{817C243C-43A1-402F-9D0A-05B9A10FBD3B}" name="WorksheetConnection_vstack!$A$1:$N$97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vstackA1N970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<sst xmlns="http://schemas.openxmlformats.org/spreadsheetml/2006/main" count="11212" uniqueCount="3153">
  <si>
    <t>Customer_Name</t>
  </si>
  <si>
    <t>Mobile</t>
  </si>
  <si>
    <t>Alternate_Mobile</t>
  </si>
  <si>
    <t>Address</t>
  </si>
  <si>
    <t>Branch_Code</t>
  </si>
  <si>
    <t>Branch_Name</t>
  </si>
  <si>
    <t>Vehicle_Model</t>
  </si>
  <si>
    <t>Vehicle_Type</t>
  </si>
  <si>
    <t>Vehicle_Cost</t>
  </si>
  <si>
    <t>Loan_Amount</t>
  </si>
  <si>
    <t>Tenure_Months</t>
  </si>
  <si>
    <t>Interest_Rate_%</t>
  </si>
  <si>
    <t>EMI_Amount</t>
  </si>
  <si>
    <t>Disbursement_Date</t>
  </si>
  <si>
    <t>RM_Name</t>
  </si>
  <si>
    <t>BR003</t>
  </si>
  <si>
    <t>Jabalpur</t>
  </si>
  <si>
    <t>Two-Wheeler</t>
  </si>
  <si>
    <t>Amit Joshi</t>
  </si>
  <si>
    <t>Meena Rajput</t>
  </si>
  <si>
    <t>BR001</t>
  </si>
  <si>
    <t>Indore</t>
  </si>
  <si>
    <t>Sedan</t>
  </si>
  <si>
    <t>Amit Singh</t>
  </si>
  <si>
    <t>BR002</t>
  </si>
  <si>
    <t>Bhopal</t>
  </si>
  <si>
    <t>Kavita Yadav</t>
  </si>
  <si>
    <t>Rajesh Patel</t>
  </si>
  <si>
    <t>BR004</t>
  </si>
  <si>
    <t>Gwalior</t>
  </si>
  <si>
    <t>Hatchback</t>
  </si>
  <si>
    <t>Priya Pandey</t>
  </si>
  <si>
    <t>Sumit Verma</t>
  </si>
  <si>
    <t>BR005</t>
  </si>
  <si>
    <t>Rewa</t>
  </si>
  <si>
    <t>Suresh Shukla</t>
  </si>
  <si>
    <t>Meena Malviya</t>
  </si>
  <si>
    <t>Umesh Jain</t>
  </si>
  <si>
    <t>Anita Agarwal</t>
  </si>
  <si>
    <t>SUV</t>
  </si>
  <si>
    <t>Geeta Gupta</t>
  </si>
  <si>
    <t>Sunita Pandey</t>
  </si>
  <si>
    <t>Pushpa Tiwari</t>
  </si>
  <si>
    <t>Dinesh Mishra</t>
  </si>
  <si>
    <t>Vikas Patel</t>
  </si>
  <si>
    <t>Kavita Jain</t>
  </si>
  <si>
    <t>Umesh Soni</t>
  </si>
  <si>
    <t>Asha Mishra</t>
  </si>
  <si>
    <t>MUV</t>
  </si>
  <si>
    <t>Umesh Dwivedi</t>
  </si>
  <si>
    <t>Deepak Malviya</t>
  </si>
  <si>
    <t>Vikas Agarwal</t>
  </si>
  <si>
    <t>Neha Singh</t>
  </si>
  <si>
    <t>Deepak Joshi</t>
  </si>
  <si>
    <t>Rohit Gupta</t>
  </si>
  <si>
    <t>Suresh Mishra</t>
  </si>
  <si>
    <t>Pushpa Rajput</t>
  </si>
  <si>
    <t>Pooja Mishra</t>
  </si>
  <si>
    <t>Mohit Pandey</t>
  </si>
  <si>
    <t>Deepak Patel</t>
  </si>
  <si>
    <t>Rajesh Malviya</t>
  </si>
  <si>
    <t>Sanjay Yadav</t>
  </si>
  <si>
    <t>Pankaj Pandey</t>
  </si>
  <si>
    <t>Lalit Pandey</t>
  </si>
  <si>
    <t>Deepak Dwivedi</t>
  </si>
  <si>
    <t>Ramesh Yadav</t>
  </si>
  <si>
    <t>Ramesh Chauhan</t>
  </si>
  <si>
    <t>Suresh Dwivedi</t>
  </si>
  <si>
    <t>Usha Pandey</t>
  </si>
  <si>
    <t>Manoj Mishra</t>
  </si>
  <si>
    <t>Dinesh Rajput</t>
  </si>
  <si>
    <t>Naresh Joshi</t>
  </si>
  <si>
    <t>Lalit Malviya</t>
  </si>
  <si>
    <t>Rajesh Shukla</t>
  </si>
  <si>
    <t>Anita Dubey</t>
  </si>
  <si>
    <t>Priya Chauhan</t>
  </si>
  <si>
    <t>Naresh Tiwari</t>
  </si>
  <si>
    <t>Sanjay Singh</t>
  </si>
  <si>
    <t>Shanta Patel</t>
  </si>
  <si>
    <t>Ramesh Thakur</t>
  </si>
  <si>
    <t>Sunita Dubey</t>
  </si>
  <si>
    <t>Pankaj Chauhan</t>
  </si>
  <si>
    <t>Mahesh Pandey</t>
  </si>
  <si>
    <t>Mohit Shukla</t>
  </si>
  <si>
    <t>Geeta Singh</t>
  </si>
  <si>
    <t>Mahesh Singh</t>
  </si>
  <si>
    <t>Pankaj Patel</t>
  </si>
  <si>
    <t>Lalit Joshi</t>
  </si>
  <si>
    <t>Usha Chauhan</t>
  </si>
  <si>
    <t>Rekha Joshi</t>
  </si>
  <si>
    <t>Manoj Jain</t>
  </si>
  <si>
    <t>Sanjay Rajput</t>
  </si>
  <si>
    <t>Dinesh Pandey</t>
  </si>
  <si>
    <t>Manoj Singh</t>
  </si>
  <si>
    <t>Rekha Dwivedi</t>
  </si>
  <si>
    <t>Ajay Malviya</t>
  </si>
  <si>
    <t>Pooja Thakur</t>
  </si>
  <si>
    <t>Pooja Soni</t>
  </si>
  <si>
    <t>Amit Sharma</t>
  </si>
  <si>
    <t>Shanta Jain</t>
  </si>
  <si>
    <t>Shanta Soni</t>
  </si>
  <si>
    <t>Vijay Mishra</t>
  </si>
  <si>
    <t>Geeta Rajput</t>
  </si>
  <si>
    <t>Dinesh Malviya</t>
  </si>
  <si>
    <t>Anil Singh</t>
  </si>
  <si>
    <t>Lata Chauhan</t>
  </si>
  <si>
    <t>Sunita Patel</t>
  </si>
  <si>
    <t>Rohit Shukla</t>
  </si>
  <si>
    <t>Suresh Chauhan</t>
  </si>
  <si>
    <t>Sanjay Malviya</t>
  </si>
  <si>
    <t>Amit Pandey</t>
  </si>
  <si>
    <t>Deepak Rajput</t>
  </si>
  <si>
    <t>Lalit Chauhan</t>
  </si>
  <si>
    <t>Pooja Dubey</t>
  </si>
  <si>
    <t>Suresh Pandey</t>
  </si>
  <si>
    <t>Dinesh Patel</t>
  </si>
  <si>
    <t>Anil Chauhan</t>
  </si>
  <si>
    <t>Kavita Thakur</t>
  </si>
  <si>
    <t>Neha Malviya</t>
  </si>
  <si>
    <t>Shanta Verma</t>
  </si>
  <si>
    <t>Umesh Thakur</t>
  </si>
  <si>
    <t>Vikas Gupta</t>
  </si>
  <si>
    <t>Geeta Joshi</t>
  </si>
  <si>
    <t>Pankaj Mishra</t>
  </si>
  <si>
    <t>Manoj Gupta</t>
  </si>
  <si>
    <t>Manoj Joshi</t>
  </si>
  <si>
    <t>Deepak Agarwal</t>
  </si>
  <si>
    <t>Vikas Joshi</t>
  </si>
  <si>
    <t>Amit Chauhan</t>
  </si>
  <si>
    <t>Geeta Yadav</t>
  </si>
  <si>
    <t>Sunita Shukla</t>
  </si>
  <si>
    <t>Pushpa Soni</t>
  </si>
  <si>
    <t>130, Civil Lines, Rewa</t>
  </si>
  <si>
    <t>Vijay Gupta</t>
  </si>
  <si>
    <t>Ajay Pandey</t>
  </si>
  <si>
    <t>Pankaj Joshi</t>
  </si>
  <si>
    <t>Sumit Malviya</t>
  </si>
  <si>
    <t>Mahesh Mishra</t>
  </si>
  <si>
    <t>Lalit Thakur</t>
  </si>
  <si>
    <t>Sumit Gupta</t>
  </si>
  <si>
    <t>Dinesh Shukla</t>
  </si>
  <si>
    <t>Naresh Malviya</t>
  </si>
  <si>
    <t>Naresh Verma</t>
  </si>
  <si>
    <t>Rajesh Verma</t>
  </si>
  <si>
    <t>Priya Verma</t>
  </si>
  <si>
    <t>Mohit Dubey</t>
  </si>
  <si>
    <t>Asha Malviya</t>
  </si>
  <si>
    <t>Manoj Dubey</t>
  </si>
  <si>
    <t>Vikas Mishra</t>
  </si>
  <si>
    <t>Pooja Chauhan</t>
  </si>
  <si>
    <t>Anil Joshi</t>
  </si>
  <si>
    <t>Asha Singh</t>
  </si>
  <si>
    <t>Pankaj Agarwal</t>
  </si>
  <si>
    <t>Sunita Sharma</t>
  </si>
  <si>
    <t>Naresh Mishra</t>
  </si>
  <si>
    <t>Naresh Singh</t>
  </si>
  <si>
    <t>Suresh Sharma</t>
  </si>
  <si>
    <t>Vikas Singh</t>
  </si>
  <si>
    <t>Priya Jain</t>
  </si>
  <si>
    <t>Deepak Jain</t>
  </si>
  <si>
    <t>Asha Jain</t>
  </si>
  <si>
    <t>Naresh Chauhan</t>
  </si>
  <si>
    <t>Naresh Dwivedi</t>
  </si>
  <si>
    <t>Ramesh Shukla</t>
  </si>
  <si>
    <t>Mahesh Sharma</t>
  </si>
  <si>
    <t>Ajay Thakur</t>
  </si>
  <si>
    <t>Mahesh Yadav</t>
  </si>
  <si>
    <t>Vikas Soni</t>
  </si>
  <si>
    <t>Dinesh Dubey</t>
  </si>
  <si>
    <t>Sanjay Soni</t>
  </si>
  <si>
    <t>Pankaj Dubey</t>
  </si>
  <si>
    <t>Dinesh Sharma</t>
  </si>
  <si>
    <t>Anil Mishra</t>
  </si>
  <si>
    <t>Vijay Verma</t>
  </si>
  <si>
    <t>Amit Jain</t>
  </si>
  <si>
    <t>Lalit Dwivedi</t>
  </si>
  <si>
    <t>Vijay Agarwal</t>
  </si>
  <si>
    <t>Meena Thakur</t>
  </si>
  <si>
    <t>Pooja Sharma</t>
  </si>
  <si>
    <t>Rohit Chauhan</t>
  </si>
  <si>
    <t>Rekha Mishra</t>
  </si>
  <si>
    <t>Amit Tiwari</t>
  </si>
  <si>
    <t>Rohit Yadav</t>
  </si>
  <si>
    <t>Ajay Soni</t>
  </si>
  <si>
    <t>Shanta Yadav</t>
  </si>
  <si>
    <t>Vijay Pandey</t>
  </si>
  <si>
    <t>Geeta Patel</t>
  </si>
  <si>
    <t>Rajesh Rajput</t>
  </si>
  <si>
    <t>Ajay Chauhan</t>
  </si>
  <si>
    <t>Manoj Sharma</t>
  </si>
  <si>
    <t>Neha Patel</t>
  </si>
  <si>
    <t>Sumit Jain</t>
  </si>
  <si>
    <t>Deepak Gupta</t>
  </si>
  <si>
    <t>Ramesh Singh</t>
  </si>
  <si>
    <t>Mahesh Dwivedi</t>
  </si>
  <si>
    <t>Geeta Malviya</t>
  </si>
  <si>
    <t>Ajay Shukla</t>
  </si>
  <si>
    <t>Manoj Verma</t>
  </si>
  <si>
    <t>Lata Gupta</t>
  </si>
  <si>
    <t>Mahesh Chauhan</t>
  </si>
  <si>
    <t>Neha Shukla</t>
  </si>
  <si>
    <t>Sumit Tiwari</t>
  </si>
  <si>
    <t>Deepak Soni</t>
  </si>
  <si>
    <t>Mohit Joshi</t>
  </si>
  <si>
    <t>Mahesh Patel</t>
  </si>
  <si>
    <t>Deepak Dubey</t>
  </si>
  <si>
    <t>Sumit Yadav</t>
  </si>
  <si>
    <t>Pooja Dwivedi</t>
  </si>
  <si>
    <t>Vijay Dwivedi</t>
  </si>
  <si>
    <t>Meena Shukla</t>
  </si>
  <si>
    <t>Priya Shukla</t>
  </si>
  <si>
    <t>Usha Verma</t>
  </si>
  <si>
    <t>Sunita Dwivedi</t>
  </si>
  <si>
    <t>Priya Dwivedi</t>
  </si>
  <si>
    <t>Rajesh Pandey</t>
  </si>
  <si>
    <t>Meena Dwivedi</t>
  </si>
  <si>
    <t>Sanjay Verma</t>
  </si>
  <si>
    <t>Ramesh Mishra</t>
  </si>
  <si>
    <t>Amit Gupta</t>
  </si>
  <si>
    <t>Sanjay Thakur</t>
  </si>
  <si>
    <t>Neha Gupta</t>
  </si>
  <si>
    <t>Anita Mishra</t>
  </si>
  <si>
    <t>Sunita Chauhan</t>
  </si>
  <si>
    <t>Lalit Rajput</t>
  </si>
  <si>
    <t>Umesh Shukla</t>
  </si>
  <si>
    <t>Usha Soni</t>
  </si>
  <si>
    <t>Ajay Yadav</t>
  </si>
  <si>
    <t>Kavita Agarwal</t>
  </si>
  <si>
    <t>Ramesh Verma</t>
  </si>
  <si>
    <t>Sanjay Jain</t>
  </si>
  <si>
    <t>Naresh Soni</t>
  </si>
  <si>
    <t>Naresh Sharma</t>
  </si>
  <si>
    <t>Vikas Rajput</t>
  </si>
  <si>
    <t>Deepak Shukla</t>
  </si>
  <si>
    <t>EMI_Due_May26</t>
  </si>
  <si>
    <t>Amount_Received_May26</t>
  </si>
  <si>
    <t>Overdue_Amount</t>
  </si>
  <si>
    <t>Days_Past_Due</t>
  </si>
  <si>
    <t>DPD_Bucket</t>
  </si>
  <si>
    <t>Loan_Status</t>
  </si>
  <si>
    <t>Active</t>
  </si>
  <si>
    <t>Log_ID</t>
  </si>
  <si>
    <t>Activity_Date</t>
  </si>
  <si>
    <t>Activity_Type</t>
  </si>
  <si>
    <t>Agent_Code</t>
  </si>
  <si>
    <t>Agent_Name</t>
  </si>
  <si>
    <t>Channel</t>
  </si>
  <si>
    <t>Contact_Result</t>
  </si>
  <si>
    <t>Amount_Collected</t>
  </si>
  <si>
    <t>Remarks</t>
  </si>
  <si>
    <t>LOG00001</t>
  </si>
  <si>
    <t>Yes</t>
  </si>
  <si>
    <t>Not Reachable</t>
  </si>
  <si>
    <t>LOG00002</t>
  </si>
  <si>
    <t>Kavita Tiwari</t>
  </si>
  <si>
    <t>Field</t>
  </si>
  <si>
    <t>LOG00003</t>
  </si>
  <si>
    <t>WhatsApp Message</t>
  </si>
  <si>
    <t>Pankaj Verma</t>
  </si>
  <si>
    <t>LOG00004</t>
  </si>
  <si>
    <t>Mohit Mishra</t>
  </si>
  <si>
    <t>LOG00005</t>
  </si>
  <si>
    <t>LOG00006</t>
  </si>
  <si>
    <t>LOG00007</t>
  </si>
  <si>
    <t>LOG00008</t>
  </si>
  <si>
    <t>Field Visit</t>
  </si>
  <si>
    <t>Pooja Shukla</t>
  </si>
  <si>
    <t>LOG00009</t>
  </si>
  <si>
    <t>LOG00010</t>
  </si>
  <si>
    <t>LOG00011</t>
  </si>
  <si>
    <t>Tele-Call</t>
  </si>
  <si>
    <t>Amit Thakur</t>
  </si>
  <si>
    <t>LOG00012</t>
  </si>
  <si>
    <t>Will Pay Next Week</t>
  </si>
  <si>
    <t>LOG00013</t>
  </si>
  <si>
    <t>LOG00014</t>
  </si>
  <si>
    <t>LOG00015</t>
  </si>
  <si>
    <t>Rekha Gupta</t>
  </si>
  <si>
    <t>LOG00016</t>
  </si>
  <si>
    <t>Part Payment Done</t>
  </si>
  <si>
    <t>LOG00017</t>
  </si>
  <si>
    <t>Umesh Gupta</t>
  </si>
  <si>
    <t>LOG00018</t>
  </si>
  <si>
    <t>LOG00019</t>
  </si>
  <si>
    <t>Pushpa Jain</t>
  </si>
  <si>
    <t>LOG00020</t>
  </si>
  <si>
    <t>LOG00021</t>
  </si>
  <si>
    <t>Suresh Malviya</t>
  </si>
  <si>
    <t>LOG00022</t>
  </si>
  <si>
    <t>LOG00023</t>
  </si>
  <si>
    <t>LOG00024</t>
  </si>
  <si>
    <t>LOG00025</t>
  </si>
  <si>
    <t>Vijay Tiwari</t>
  </si>
  <si>
    <t>LOG00026</t>
  </si>
  <si>
    <t>LOG00027</t>
  </si>
  <si>
    <t>LOG00028</t>
  </si>
  <si>
    <t>LOG00029</t>
  </si>
  <si>
    <t>Pushpa Gupta</t>
  </si>
  <si>
    <t>LOG00030</t>
  </si>
  <si>
    <t>LOG00031</t>
  </si>
  <si>
    <t>LOG00032</t>
  </si>
  <si>
    <t>LOG00033</t>
  </si>
  <si>
    <t>LOG00034</t>
  </si>
  <si>
    <t>LOG00035</t>
  </si>
  <si>
    <t>LOG00036</t>
  </si>
  <si>
    <t>LOG00037</t>
  </si>
  <si>
    <t>LOG00038</t>
  </si>
  <si>
    <t>LOG00039</t>
  </si>
  <si>
    <t>LOG00040</t>
  </si>
  <si>
    <t>LOG00041</t>
  </si>
  <si>
    <t>LOG00042</t>
  </si>
  <si>
    <t>LOG00043</t>
  </si>
  <si>
    <t>LOG00044</t>
  </si>
  <si>
    <t>LOG00045</t>
  </si>
  <si>
    <t>LOG00046</t>
  </si>
  <si>
    <t>LOG00047</t>
  </si>
  <si>
    <t>LOG00048</t>
  </si>
  <si>
    <t>LOG00049</t>
  </si>
  <si>
    <t>LOG00050</t>
  </si>
  <si>
    <t>LOG00051</t>
  </si>
  <si>
    <t>LOG00052</t>
  </si>
  <si>
    <t>LOG00053</t>
  </si>
  <si>
    <t>LOG00054</t>
  </si>
  <si>
    <t>LOG00055</t>
  </si>
  <si>
    <t>LOG00056</t>
  </si>
  <si>
    <t>LOG00057</t>
  </si>
  <si>
    <t>LOG00058</t>
  </si>
  <si>
    <t>LOG00059</t>
  </si>
  <si>
    <t>LOG00060</t>
  </si>
  <si>
    <t>LOG00061</t>
  </si>
  <si>
    <t>LOG00062</t>
  </si>
  <si>
    <t>LOG00063</t>
  </si>
  <si>
    <t>LOG00064</t>
  </si>
  <si>
    <t>LOG00065</t>
  </si>
  <si>
    <t>LOG00066</t>
  </si>
  <si>
    <t>LOG00067</t>
  </si>
  <si>
    <t>LOG00068</t>
  </si>
  <si>
    <t>LOG00069</t>
  </si>
  <si>
    <t>LOG00070</t>
  </si>
  <si>
    <t>LOG00071</t>
  </si>
  <si>
    <t>LOG00072</t>
  </si>
  <si>
    <t>LOG00073</t>
  </si>
  <si>
    <t>LOG00074</t>
  </si>
  <si>
    <t>LOG00075</t>
  </si>
  <si>
    <t>LOG00076</t>
  </si>
  <si>
    <t>LOG00077</t>
  </si>
  <si>
    <t>LOG00078</t>
  </si>
  <si>
    <t>LOG00079</t>
  </si>
  <si>
    <t>LOG00080</t>
  </si>
  <si>
    <t>LOG00081</t>
  </si>
  <si>
    <t>LOG00082</t>
  </si>
  <si>
    <t>LOG00083</t>
  </si>
  <si>
    <t>LOG00084</t>
  </si>
  <si>
    <t>LOG00085</t>
  </si>
  <si>
    <t>LOG00086</t>
  </si>
  <si>
    <t>LOG00087</t>
  </si>
  <si>
    <t>LOG00088</t>
  </si>
  <si>
    <t>LOG00089</t>
  </si>
  <si>
    <t>LOG00090</t>
  </si>
  <si>
    <t>LOG00091</t>
  </si>
  <si>
    <t>LOG00092</t>
  </si>
  <si>
    <t>LOG00093</t>
  </si>
  <si>
    <t>LOG00094</t>
  </si>
  <si>
    <t>LOG00095</t>
  </si>
  <si>
    <t>LOG00096</t>
  </si>
  <si>
    <t>LOG00097</t>
  </si>
  <si>
    <t>LOG00098</t>
  </si>
  <si>
    <t>LOG00099</t>
  </si>
  <si>
    <t>LOG00100</t>
  </si>
  <si>
    <t>LOG00101</t>
  </si>
  <si>
    <t>LOG00102</t>
  </si>
  <si>
    <t>LOG00103</t>
  </si>
  <si>
    <t>LOG00104</t>
  </si>
  <si>
    <t>LOG00105</t>
  </si>
  <si>
    <t>LOG00106</t>
  </si>
  <si>
    <t>LOG00107</t>
  </si>
  <si>
    <t>LOG00108</t>
  </si>
  <si>
    <t>LOG00109</t>
  </si>
  <si>
    <t>LOG00110</t>
  </si>
  <si>
    <t>LOG00111</t>
  </si>
  <si>
    <t>LOG00112</t>
  </si>
  <si>
    <t>LOG00113</t>
  </si>
  <si>
    <t>LOG00114</t>
  </si>
  <si>
    <t>LOG00115</t>
  </si>
  <si>
    <t>LOG00116</t>
  </si>
  <si>
    <t>LOG00117</t>
  </si>
  <si>
    <t>LOG00118</t>
  </si>
  <si>
    <t>LOG00119</t>
  </si>
  <si>
    <t>LOG00120</t>
  </si>
  <si>
    <t>LOG00121</t>
  </si>
  <si>
    <t>LOG00122</t>
  </si>
  <si>
    <t>LOG00123</t>
  </si>
  <si>
    <t>LOG00124</t>
  </si>
  <si>
    <t>LOG00125</t>
  </si>
  <si>
    <t>LOG00126</t>
  </si>
  <si>
    <t>LOG00127</t>
  </si>
  <si>
    <t>LOG00128</t>
  </si>
  <si>
    <t>LOG00129</t>
  </si>
  <si>
    <t>LOG00130</t>
  </si>
  <si>
    <t>LOG00131</t>
  </si>
  <si>
    <t>LOG00132</t>
  </si>
  <si>
    <t>LOG00133</t>
  </si>
  <si>
    <t>LOG00134</t>
  </si>
  <si>
    <t>LOG00135</t>
  </si>
  <si>
    <t>LOG00136</t>
  </si>
  <si>
    <t>LOG00137</t>
  </si>
  <si>
    <t>LOG00138</t>
  </si>
  <si>
    <t>LOG00139</t>
  </si>
  <si>
    <t>LOG00140</t>
  </si>
  <si>
    <t>LOG00141</t>
  </si>
  <si>
    <t>LOG00142</t>
  </si>
  <si>
    <t>LOG00143</t>
  </si>
  <si>
    <t>LOG00144</t>
  </si>
  <si>
    <t>LOG00145</t>
  </si>
  <si>
    <t>LOG00146</t>
  </si>
  <si>
    <t>LOG00147</t>
  </si>
  <si>
    <t>LOG00148</t>
  </si>
  <si>
    <t>LOG00149</t>
  </si>
  <si>
    <t>LOG00150</t>
  </si>
  <si>
    <t>LOG00151</t>
  </si>
  <si>
    <t>LOG00152</t>
  </si>
  <si>
    <t>LOG00153</t>
  </si>
  <si>
    <t>LOG00154</t>
  </si>
  <si>
    <t>LOG00155</t>
  </si>
  <si>
    <t>LOG00156</t>
  </si>
  <si>
    <t>LOG00157</t>
  </si>
  <si>
    <t>LOG00158</t>
  </si>
  <si>
    <t>LOG00159</t>
  </si>
  <si>
    <t>LOG00160</t>
  </si>
  <si>
    <t>LOG00161</t>
  </si>
  <si>
    <t>LOG00162</t>
  </si>
  <si>
    <t>LOG00163</t>
  </si>
  <si>
    <t>LOG00164</t>
  </si>
  <si>
    <t>LOG00165</t>
  </si>
  <si>
    <t>LOG00166</t>
  </si>
  <si>
    <t>LOG00167</t>
  </si>
  <si>
    <t>LOG00168</t>
  </si>
  <si>
    <t>LOG00169</t>
  </si>
  <si>
    <t>LOG00170</t>
  </si>
  <si>
    <t>LOG00171</t>
  </si>
  <si>
    <t>LOG00172</t>
  </si>
  <si>
    <t>LOG00173</t>
  </si>
  <si>
    <t>LOG00174</t>
  </si>
  <si>
    <t>LOG00175</t>
  </si>
  <si>
    <t>LOG00176</t>
  </si>
  <si>
    <t>LOG00177</t>
  </si>
  <si>
    <t>LOG00178</t>
  </si>
  <si>
    <t>LOG00179</t>
  </si>
  <si>
    <t>LOG00180</t>
  </si>
  <si>
    <t>LOG00181</t>
  </si>
  <si>
    <t>LOG00182</t>
  </si>
  <si>
    <t>LOG00183</t>
  </si>
  <si>
    <t>LOG00184</t>
  </si>
  <si>
    <t>LOG00185</t>
  </si>
  <si>
    <t>LOG00186</t>
  </si>
  <si>
    <t>LOG00187</t>
  </si>
  <si>
    <t>LOG00188</t>
  </si>
  <si>
    <t>LOG00189</t>
  </si>
  <si>
    <t>LOG00190</t>
  </si>
  <si>
    <t>LOG00191</t>
  </si>
  <si>
    <t>LOG00192</t>
  </si>
  <si>
    <t>LOG00193</t>
  </si>
  <si>
    <t>LOG00194</t>
  </si>
  <si>
    <t>LOG00195</t>
  </si>
  <si>
    <t>LOG00196</t>
  </si>
  <si>
    <t>LOG00197</t>
  </si>
  <si>
    <t>LOG00198</t>
  </si>
  <si>
    <t>LOG00199</t>
  </si>
  <si>
    <t>LOG00200</t>
  </si>
  <si>
    <t>LOG00201</t>
  </si>
  <si>
    <t>LOG00202</t>
  </si>
  <si>
    <t>LOG00203</t>
  </si>
  <si>
    <t>LOG00204</t>
  </si>
  <si>
    <t>LOG00205</t>
  </si>
  <si>
    <t>LOG00206</t>
  </si>
  <si>
    <t>LOG00207</t>
  </si>
  <si>
    <t>LOG00208</t>
  </si>
  <si>
    <t>LOG00209</t>
  </si>
  <si>
    <t>LOG00210</t>
  </si>
  <si>
    <t>LOG00211</t>
  </si>
  <si>
    <t>LOG00212</t>
  </si>
  <si>
    <t>LOG00213</t>
  </si>
  <si>
    <t>LOG00214</t>
  </si>
  <si>
    <t>LOG00215</t>
  </si>
  <si>
    <t>LOG00216</t>
  </si>
  <si>
    <t>LOG00217</t>
  </si>
  <si>
    <t>LOG00218</t>
  </si>
  <si>
    <t>LOG00219</t>
  </si>
  <si>
    <t>LOG00220</t>
  </si>
  <si>
    <t>LOG00221</t>
  </si>
  <si>
    <t>LOG00222</t>
  </si>
  <si>
    <t>LOG00223</t>
  </si>
  <si>
    <t>LOG00224</t>
  </si>
  <si>
    <t>LOG00225</t>
  </si>
  <si>
    <t>LOG00226</t>
  </si>
  <si>
    <t>LOG00227</t>
  </si>
  <si>
    <t>LOG00228</t>
  </si>
  <si>
    <t>LOG00229</t>
  </si>
  <si>
    <t>LOG00230</t>
  </si>
  <si>
    <t>LOG00231</t>
  </si>
  <si>
    <t>LOG00232</t>
  </si>
  <si>
    <t>LOG00233</t>
  </si>
  <si>
    <t>LOG00234</t>
  </si>
  <si>
    <t>LOG00235</t>
  </si>
  <si>
    <t>LOG00236</t>
  </si>
  <si>
    <t>LOG00237</t>
  </si>
  <si>
    <t>LOG00238</t>
  </si>
  <si>
    <t>LOG00239</t>
  </si>
  <si>
    <t>LOG00240</t>
  </si>
  <si>
    <t>LOG00241</t>
  </si>
  <si>
    <t>LOG00242</t>
  </si>
  <si>
    <t>LOG00243</t>
  </si>
  <si>
    <t>LOG00244</t>
  </si>
  <si>
    <t>LOG00245</t>
  </si>
  <si>
    <t>LOG00246</t>
  </si>
  <si>
    <t>LOG00247</t>
  </si>
  <si>
    <t>LOG00248</t>
  </si>
  <si>
    <t>LOG00249</t>
  </si>
  <si>
    <t>LOG00250</t>
  </si>
  <si>
    <t>LOG00251</t>
  </si>
  <si>
    <t>LOG00252</t>
  </si>
  <si>
    <t>LOG00253</t>
  </si>
  <si>
    <t>LOG00254</t>
  </si>
  <si>
    <t>LOG00255</t>
  </si>
  <si>
    <t>LOG00256</t>
  </si>
  <si>
    <t>LOG00257</t>
  </si>
  <si>
    <t>LOG00258</t>
  </si>
  <si>
    <t>LOG00259</t>
  </si>
  <si>
    <t>LOG00260</t>
  </si>
  <si>
    <t>LOG00261</t>
  </si>
  <si>
    <t>LOG00262</t>
  </si>
  <si>
    <t>LOG00263</t>
  </si>
  <si>
    <t>LOG00264</t>
  </si>
  <si>
    <t>LOG00265</t>
  </si>
  <si>
    <t>LOG00266</t>
  </si>
  <si>
    <t>LOG00267</t>
  </si>
  <si>
    <t>LOG00268</t>
  </si>
  <si>
    <t>LOG00269</t>
  </si>
  <si>
    <t>LOG00270</t>
  </si>
  <si>
    <t>LOG00271</t>
  </si>
  <si>
    <t>LOG00272</t>
  </si>
  <si>
    <t>LOG00273</t>
  </si>
  <si>
    <t>LOG00274</t>
  </si>
  <si>
    <t>LOG00275</t>
  </si>
  <si>
    <t>LOG00276</t>
  </si>
  <si>
    <t>LOG00277</t>
  </si>
  <si>
    <t>LOG00278</t>
  </si>
  <si>
    <t>LOG00279</t>
  </si>
  <si>
    <t>LOG00280</t>
  </si>
  <si>
    <t>LOG00281</t>
  </si>
  <si>
    <t>LOG00282</t>
  </si>
  <si>
    <t>LOG00283</t>
  </si>
  <si>
    <t>LOG00284</t>
  </si>
  <si>
    <t>LOG00285</t>
  </si>
  <si>
    <t>LOG00286</t>
  </si>
  <si>
    <t>LOG00287</t>
  </si>
  <si>
    <t>LOG00288</t>
  </si>
  <si>
    <t>LOG00289</t>
  </si>
  <si>
    <t>LOG00290</t>
  </si>
  <si>
    <t>LOG00291</t>
  </si>
  <si>
    <t>LOG00292</t>
  </si>
  <si>
    <t>LOG00293</t>
  </si>
  <si>
    <t>LOG00294</t>
  </si>
  <si>
    <t>LOG00295</t>
  </si>
  <si>
    <t>LOG00296</t>
  </si>
  <si>
    <t>LOG00297</t>
  </si>
  <si>
    <t>LOG00298</t>
  </si>
  <si>
    <t>LOG00299</t>
  </si>
  <si>
    <t>LOG00300</t>
  </si>
  <si>
    <t>LOG00301</t>
  </si>
  <si>
    <t>LOG00302</t>
  </si>
  <si>
    <t>LOG00303</t>
  </si>
  <si>
    <t>LOG00304</t>
  </si>
  <si>
    <t>LOG00305</t>
  </si>
  <si>
    <t>LOG00306</t>
  </si>
  <si>
    <t>LOG00307</t>
  </si>
  <si>
    <t>LOG00308</t>
  </si>
  <si>
    <t>LOG00309</t>
  </si>
  <si>
    <t>LOG00310</t>
  </si>
  <si>
    <t>LOG00311</t>
  </si>
  <si>
    <t>LOG00312</t>
  </si>
  <si>
    <t>LOG00313</t>
  </si>
  <si>
    <t>LOG00314</t>
  </si>
  <si>
    <t>LOG00315</t>
  </si>
  <si>
    <t>LOG00316</t>
  </si>
  <si>
    <t>LOG00317</t>
  </si>
  <si>
    <t>LOG00318</t>
  </si>
  <si>
    <t>LOG00319</t>
  </si>
  <si>
    <t>LOG00320</t>
  </si>
  <si>
    <t>LOG00321</t>
  </si>
  <si>
    <t>LOG00322</t>
  </si>
  <si>
    <t>LOG00323</t>
  </si>
  <si>
    <t>LOG00324</t>
  </si>
  <si>
    <t>LOG00325</t>
  </si>
  <si>
    <t>LOG00326</t>
  </si>
  <si>
    <t>LOG00327</t>
  </si>
  <si>
    <t>LOG00328</t>
  </si>
  <si>
    <t>LOG00329</t>
  </si>
  <si>
    <t>LOG00330</t>
  </si>
  <si>
    <t>LOG00331</t>
  </si>
  <si>
    <t>LOG00332</t>
  </si>
  <si>
    <t>LOG00333</t>
  </si>
  <si>
    <t>LOG00334</t>
  </si>
  <si>
    <t>LOG00335</t>
  </si>
  <si>
    <t>LOG00336</t>
  </si>
  <si>
    <t>LOG00337</t>
  </si>
  <si>
    <t>LOG00338</t>
  </si>
  <si>
    <t>LOG00339</t>
  </si>
  <si>
    <t>LOG00340</t>
  </si>
  <si>
    <t>LOG00341</t>
  </si>
  <si>
    <t>LOG00342</t>
  </si>
  <si>
    <t>LOG00343</t>
  </si>
  <si>
    <t>LOG00344</t>
  </si>
  <si>
    <t>LOG00345</t>
  </si>
  <si>
    <t>LOG00346</t>
  </si>
  <si>
    <t>LOG00347</t>
  </si>
  <si>
    <t>LOG00348</t>
  </si>
  <si>
    <t>LOG00349</t>
  </si>
  <si>
    <t>LOG00350</t>
  </si>
  <si>
    <t>LOG00351</t>
  </si>
  <si>
    <t>LOG00352</t>
  </si>
  <si>
    <t>LOG00353</t>
  </si>
  <si>
    <t>LOG00354</t>
  </si>
  <si>
    <t>LOG00355</t>
  </si>
  <si>
    <t>LOG00356</t>
  </si>
  <si>
    <t>LOG00357</t>
  </si>
  <si>
    <t>LOG00358</t>
  </si>
  <si>
    <t>LOG00359</t>
  </si>
  <si>
    <t>LOG00360</t>
  </si>
  <si>
    <t>LOG00361</t>
  </si>
  <si>
    <t>LOG00362</t>
  </si>
  <si>
    <t>LOG00363</t>
  </si>
  <si>
    <t>LOG00364</t>
  </si>
  <si>
    <t>LOG00365</t>
  </si>
  <si>
    <t>LOG00366</t>
  </si>
  <si>
    <t>LOG00367</t>
  </si>
  <si>
    <t>LOG00368</t>
  </si>
  <si>
    <t>LOG00369</t>
  </si>
  <si>
    <t>LOG00370</t>
  </si>
  <si>
    <t>LOG00371</t>
  </si>
  <si>
    <t>LOG00372</t>
  </si>
  <si>
    <t>LOG00373</t>
  </si>
  <si>
    <t>LOG00374</t>
  </si>
  <si>
    <t>LOG00375</t>
  </si>
  <si>
    <t>LOG00376</t>
  </si>
  <si>
    <t>LOG00377</t>
  </si>
  <si>
    <t>LOG00378</t>
  </si>
  <si>
    <t>LOG00379</t>
  </si>
  <si>
    <t>LOG00380</t>
  </si>
  <si>
    <t>LOG00381</t>
  </si>
  <si>
    <t>LOG00382</t>
  </si>
  <si>
    <t>LOG00383</t>
  </si>
  <si>
    <t>LOG00384</t>
  </si>
  <si>
    <t>LOG00385</t>
  </si>
  <si>
    <t>LOG00386</t>
  </si>
  <si>
    <t>LOG00387</t>
  </si>
  <si>
    <t>LOG00388</t>
  </si>
  <si>
    <t>LOG00389</t>
  </si>
  <si>
    <t>LOG00390</t>
  </si>
  <si>
    <t>LOG00391</t>
  </si>
  <si>
    <t>LOG00392</t>
  </si>
  <si>
    <t>LOG00393</t>
  </si>
  <si>
    <t>LOG00394</t>
  </si>
  <si>
    <t>LOG00395</t>
  </si>
  <si>
    <t>LOG00396</t>
  </si>
  <si>
    <t>LOG00397</t>
  </si>
  <si>
    <t>LOG00398</t>
  </si>
  <si>
    <t>LOG00399</t>
  </si>
  <si>
    <t>LOG00400</t>
  </si>
  <si>
    <t>LOG00401</t>
  </si>
  <si>
    <t>LOG00402</t>
  </si>
  <si>
    <t>LOG00403</t>
  </si>
  <si>
    <t>LOG00404</t>
  </si>
  <si>
    <t>LOG00405</t>
  </si>
  <si>
    <t>LOG00406</t>
  </si>
  <si>
    <t>LOG00407</t>
  </si>
  <si>
    <t>LOG00408</t>
  </si>
  <si>
    <t>LOG00409</t>
  </si>
  <si>
    <t>LOG00410</t>
  </si>
  <si>
    <t>LOG00411</t>
  </si>
  <si>
    <t>LOG00412</t>
  </si>
  <si>
    <t>LOG00413</t>
  </si>
  <si>
    <t>LOG00414</t>
  </si>
  <si>
    <t>LOG00415</t>
  </si>
  <si>
    <t>LOG00416</t>
  </si>
  <si>
    <t>LOG00417</t>
  </si>
  <si>
    <t>LOG00418</t>
  </si>
  <si>
    <t>LOG00419</t>
  </si>
  <si>
    <t>LOG00420</t>
  </si>
  <si>
    <t>LOG00421</t>
  </si>
  <si>
    <t>LOG00422</t>
  </si>
  <si>
    <t>LOG00423</t>
  </si>
  <si>
    <t>LOG00424</t>
  </si>
  <si>
    <t>LOG00425</t>
  </si>
  <si>
    <t>LOG00426</t>
  </si>
  <si>
    <t>LOG00427</t>
  </si>
  <si>
    <t>LOG00428</t>
  </si>
  <si>
    <t>LOG00429</t>
  </si>
  <si>
    <t>LOG00430</t>
  </si>
  <si>
    <t>LOG00431</t>
  </si>
  <si>
    <t>LOG00432</t>
  </si>
  <si>
    <t>LOG00433</t>
  </si>
  <si>
    <t>LOG00434</t>
  </si>
  <si>
    <t>LOG00435</t>
  </si>
  <si>
    <t>LOG00436</t>
  </si>
  <si>
    <t>LOG00437</t>
  </si>
  <si>
    <t>LOG00438</t>
  </si>
  <si>
    <t>LOG00439</t>
  </si>
  <si>
    <t>LOG00440</t>
  </si>
  <si>
    <t>LOG00441</t>
  </si>
  <si>
    <t>LOG00442</t>
  </si>
  <si>
    <t>LOG00443</t>
  </si>
  <si>
    <t>LOG00444</t>
  </si>
  <si>
    <t>LOG00445</t>
  </si>
  <si>
    <t>LOG00446</t>
  </si>
  <si>
    <t>LOG00447</t>
  </si>
  <si>
    <t>LOG00448</t>
  </si>
  <si>
    <t>LOG00449</t>
  </si>
  <si>
    <t>LOG00450</t>
  </si>
  <si>
    <t>LOG00451</t>
  </si>
  <si>
    <t>LOG00452</t>
  </si>
  <si>
    <t>LOG00453</t>
  </si>
  <si>
    <t>LOG00454</t>
  </si>
  <si>
    <t>LOG00455</t>
  </si>
  <si>
    <t>LOG00456</t>
  </si>
  <si>
    <t>LOG00457</t>
  </si>
  <si>
    <t>LOG00458</t>
  </si>
  <si>
    <t>LOG00459</t>
  </si>
  <si>
    <t>LOG00460</t>
  </si>
  <si>
    <t>LOG00461</t>
  </si>
  <si>
    <t>LOG00462</t>
  </si>
  <si>
    <t>LOG00463</t>
  </si>
  <si>
    <t>LOG00464</t>
  </si>
  <si>
    <t>LOG00465</t>
  </si>
  <si>
    <t>LOG00466</t>
  </si>
  <si>
    <t>LOG00467</t>
  </si>
  <si>
    <t>LOG00468</t>
  </si>
  <si>
    <t>LOG00469</t>
  </si>
  <si>
    <t>LOG00470</t>
  </si>
  <si>
    <t>LOG00471</t>
  </si>
  <si>
    <t>LOG00472</t>
  </si>
  <si>
    <t>LOG00473</t>
  </si>
  <si>
    <t>LOG00474</t>
  </si>
  <si>
    <t>LOG00475</t>
  </si>
  <si>
    <t>LOG00476</t>
  </si>
  <si>
    <t>LOG00477</t>
  </si>
  <si>
    <t>LOG00478</t>
  </si>
  <si>
    <t>LOG00479</t>
  </si>
  <si>
    <t>LOG00480</t>
  </si>
  <si>
    <t>LOG00481</t>
  </si>
  <si>
    <t>LOG00482</t>
  </si>
  <si>
    <t>LOG00483</t>
  </si>
  <si>
    <t>LOG00484</t>
  </si>
  <si>
    <t>LOG00485</t>
  </si>
  <si>
    <t>LOG00486</t>
  </si>
  <si>
    <t>LOG00487</t>
  </si>
  <si>
    <t>LOG00488</t>
  </si>
  <si>
    <t>LOG00489</t>
  </si>
  <si>
    <t>LOG00490</t>
  </si>
  <si>
    <t>LOG00491</t>
  </si>
  <si>
    <t>LOG00492</t>
  </si>
  <si>
    <t>LOG00493</t>
  </si>
  <si>
    <t>LOG00494</t>
  </si>
  <si>
    <t>LOG00495</t>
  </si>
  <si>
    <t>LOG00496</t>
  </si>
  <si>
    <t>LOG00497</t>
  </si>
  <si>
    <t>LOG00498</t>
  </si>
  <si>
    <t>LOG00499</t>
  </si>
  <si>
    <t>LOG00500</t>
  </si>
  <si>
    <t>LOG00501</t>
  </si>
  <si>
    <t>LOG00502</t>
  </si>
  <si>
    <t>LOG00503</t>
  </si>
  <si>
    <t>LOG00504</t>
  </si>
  <si>
    <t>LOG00505</t>
  </si>
  <si>
    <t>LOG00506</t>
  </si>
  <si>
    <t>LOG00507</t>
  </si>
  <si>
    <t>LOG00508</t>
  </si>
  <si>
    <t>LOG00509</t>
  </si>
  <si>
    <t>LOG00510</t>
  </si>
  <si>
    <t>LOG00511</t>
  </si>
  <si>
    <t>LOG00512</t>
  </si>
  <si>
    <t>LOG00513</t>
  </si>
  <si>
    <t>LOG00514</t>
  </si>
  <si>
    <t>LOG00515</t>
  </si>
  <si>
    <t>LOG00516</t>
  </si>
  <si>
    <t>LOG00517</t>
  </si>
  <si>
    <t>LOG00518</t>
  </si>
  <si>
    <t>LOG00519</t>
  </si>
  <si>
    <t>LOG00520</t>
  </si>
  <si>
    <t>LOG00521</t>
  </si>
  <si>
    <t>LOG00522</t>
  </si>
  <si>
    <t>LOG00523</t>
  </si>
  <si>
    <t>LOG00524</t>
  </si>
  <si>
    <t>LOG00525</t>
  </si>
  <si>
    <t>LOG00526</t>
  </si>
  <si>
    <t>LOG00527</t>
  </si>
  <si>
    <t>LOG00528</t>
  </si>
  <si>
    <t>LOG00529</t>
  </si>
  <si>
    <t>LOG00530</t>
  </si>
  <si>
    <t>LOG00531</t>
  </si>
  <si>
    <t>LOG00532</t>
  </si>
  <si>
    <t>LOG00533</t>
  </si>
  <si>
    <t>LOG00534</t>
  </si>
  <si>
    <t>LOG00535</t>
  </si>
  <si>
    <t>LOG00536</t>
  </si>
  <si>
    <t>LOG00537</t>
  </si>
  <si>
    <t>LOG00538</t>
  </si>
  <si>
    <t>LOG00539</t>
  </si>
  <si>
    <t>LOG00540</t>
  </si>
  <si>
    <t>LOG00541</t>
  </si>
  <si>
    <t>LOG00542</t>
  </si>
  <si>
    <t>LOG00543</t>
  </si>
  <si>
    <t>LOG00544</t>
  </si>
  <si>
    <t>LOG00545</t>
  </si>
  <si>
    <t>LOG00546</t>
  </si>
  <si>
    <t>Team_Leader</t>
  </si>
  <si>
    <t>Joining_Date</t>
  </si>
  <si>
    <t>Status</t>
  </si>
  <si>
    <t>CUST0001</t>
  </si>
  <si>
    <t>CUST0003</t>
  </si>
  <si>
    <t>CUST0004</t>
  </si>
  <si>
    <t>CUST0005</t>
  </si>
  <si>
    <t>CUST0006</t>
  </si>
  <si>
    <t>CUST0008</t>
  </si>
  <si>
    <t>CUST0009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</si>
  <si>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</si>
  <si>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</si>
  <si>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</si>
  <si>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</si>
  <si>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</si>
  <si>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</si>
  <si>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</si>
  <si>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</si>
  <si>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</si>
  <si>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</si>
  <si>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</si>
  <si>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</si>
  <si>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</si>
  <si>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</si>
  <si>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</si>
  <si>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</si>
  <si>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</si>
  <si>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</si>
  <si>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</si>
  <si>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</si>
  <si>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</si>
  <si>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</si>
  <si>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</si>
  <si>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</si>
  <si>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</si>
  <si>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</si>
  <si>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</si>
  <si>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</si>
  <si>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</si>
  <si>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</si>
  <si>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</si>
  <si>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</si>
  <si>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</si>
  <si>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</si>
  <si>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</si>
  <si>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</si>
  <si>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</si>
  <si>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</si>
  <si>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</si>
  <si>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</si>
  <si>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</si>
  <si>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</si>
  <si>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</si>
  <si>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</si>
  <si>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</si>
  <si>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</si>
  <si>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</si>
  <si>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</si>
  <si>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</si>
  <si>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</si>
  <si>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</si>
  <si>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</si>
  <si>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</si>
  <si>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</si>
  <si>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</si>
  <si>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CUST0071</t>
  </si>
  <si>
    <t>CUST0072</t>
  </si>
  <si>
    <t>CUST0073</t>
  </si>
  <si>
    <t>CUST0074</t>
  </si>
  <si>
    <t>CUST0075</t>
  </si>
  <si>
    <t>CUST0076</t>
  </si>
  <si>
    <t>CUST0078</t>
  </si>
  <si>
    <t>CUST0079</t>
  </si>
  <si>
    <t>CUST0080</t>
  </si>
  <si>
    <t>CUST0081</t>
  </si>
  <si>
    <t>CUST0082</t>
  </si>
  <si>
    <t>CUST0083</t>
  </si>
  <si>
    <t>CUST0084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</si>
  <si>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</si>
  <si>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</si>
  <si>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</si>
  <si>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</si>
  <si>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</si>
  <si>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</si>
  <si>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</si>
  <si>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</si>
  <si>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</si>
  <si>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</si>
  <si>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</si>
  <si>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</si>
  <si>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</si>
  <si>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</si>
  <si>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</si>
  <si>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</si>
  <si>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</si>
  <si>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</si>
  <si>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</si>
  <si>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</si>
  <si>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</si>
  <si>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</si>
  <si>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</si>
  <si>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</si>
  <si>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</si>
  <si>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</si>
  <si>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</si>
  <si>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</si>
  <si>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</si>
  <si>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</si>
  <si>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</si>
  <si>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</si>
  <si>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</si>
  <si>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</si>
  <si>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</si>
  <si>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</si>
  <si>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</si>
  <si>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</si>
  <si>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</si>
  <si>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</si>
  <si>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</si>
  <si>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CUST0130</t>
  </si>
  <si>
    <t>CUST0132</t>
  </si>
  <si>
    <t>CUST0133</t>
  </si>
  <si>
    <t>CUST0134</t>
  </si>
  <si>
    <t>CUST0135</t>
  </si>
  <si>
    <t>CUST0136</t>
  </si>
  <si>
    <t>CUST0137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</si>
  <si>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</si>
  <si>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</si>
  <si>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</si>
  <si>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</si>
  <si>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</si>
  <si>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</si>
  <si>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</si>
  <si>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</si>
  <si>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</si>
  <si>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</si>
  <si>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</si>
  <si>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CUST0151</t>
  </si>
  <si>
    <t>CUST0153</t>
  </si>
  <si>
    <t>CUST0154</t>
  </si>
  <si>
    <t>CUST0156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</si>
  <si>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</si>
  <si>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</si>
  <si>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</si>
  <si>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</si>
  <si>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</si>
  <si>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</si>
  <si>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</si>
  <si>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</si>
  <si>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</si>
  <si>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</si>
  <si>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CUST0170</t>
  </si>
  <si>
    <t>CUST0171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</si>
  <si>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</si>
  <si>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</si>
  <si>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</si>
  <si>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</si>
  <si>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</si>
  <si>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</si>
  <si>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</si>
  <si>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</si>
  <si>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</si>
  <si>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</si>
  <si>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CUST0184</t>
  </si>
  <si>
    <t>CUST0185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</si>
  <si>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</si>
  <si>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</si>
  <si>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</si>
  <si>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</si>
  <si>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</si>
  <si>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</si>
  <si>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</si>
  <si>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</si>
  <si>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</si>
  <si>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CUST0197</t>
  </si>
  <si>
    <t>CUST0199</t>
  </si>
  <si>
    <t>CUST0200</t>
  </si>
  <si>
    <t>CUST0201</t>
  </si>
  <si>
    <t>CUST0204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</si>
  <si>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</si>
  <si>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</si>
  <si>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</si>
  <si>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</si>
  <si>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</si>
  <si>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</si>
  <si>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</si>
  <si>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</si>
  <si>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</si>
  <si>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CUST0216</t>
  </si>
  <si>
    <t>CUST0217</t>
  </si>
  <si>
    <t>CUST0218</t>
  </si>
  <si>
    <t>CUST0219</t>
  </si>
  <si>
    <t>CUST0220</t>
  </si>
  <si>
    <t>CUST0221</t>
  </si>
  <si>
    <t>CUST0222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</si>
  <si>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</si>
  <si>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</si>
  <si>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</si>
  <si>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</si>
  <si>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</si>
  <si>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</si>
  <si>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</si>
  <si>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</si>
  <si>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</si>
  <si>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</si>
  <si>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CUST0236</t>
  </si>
  <si>
    <t>CUST0237</t>
  </si>
  <si>
    <t>CUST0238</t>
  </si>
  <si>
    <t>CUST0239</t>
  </si>
  <si>
    <t>CUST0240</t>
  </si>
  <si>
    <t>CUST0241</t>
  </si>
  <si>
    <t>CUST0243</t>
  </si>
  <si>
    <t>CUST0245</t>
  </si>
  <si>
    <t>CUST0247</t>
  </si>
  <si>
    <t>CUST0248</t>
  </si>
  <si>
    <t>CUST0249</t>
  </si>
  <si>
    <t>CUST0250</t>
  </si>
  <si>
    <t>CUST0252</t>
  </si>
  <si>
    <t>CUST0254</t>
  </si>
  <si>
    <t>CUST0255</t>
  </si>
  <si>
    <t>CUST0256</t>
  </si>
  <si>
    <t>CUST0257</t>
  </si>
  <si>
    <t>CUST0258</t>
  </si>
  <si>
    <t>CUST0259</t>
  </si>
  <si>
    <t>CUST0260</t>
  </si>
  <si>
    <t>CUST0262</t>
  </si>
  <si>
    <t>CUST0263</t>
  </si>
  <si>
    <t>CUST0264</t>
  </si>
  <si>
    <t>CUST0265</t>
  </si>
  <si>
    <t>CUST0266</t>
  </si>
  <si>
    <t>CUST0267</t>
  </si>
  <si>
    <t>CUST0268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</si>
  <si>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</si>
  <si>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</si>
  <si>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</si>
  <si>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</si>
  <si>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</si>
  <si>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</si>
  <si>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</si>
  <si>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</si>
  <si>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CUST0279</t>
  </si>
  <si>
    <t>CUST0280</t>
  </si>
  <si>
    <t>CUST0281</t>
  </si>
  <si>
    <t>CUST0282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</si>
  <si>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</si>
  <si>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</si>
  <si>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</si>
  <si>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</si>
  <si>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</si>
  <si>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</si>
  <si>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</si>
  <si>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</si>
  <si>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CUST0293</t>
  </si>
  <si>
    <t>CUST0294</t>
  </si>
  <si>
    <t>CUST0295</t>
  </si>
  <si>
    <t>CUST0296</t>
  </si>
  <si>
    <t>CUST0297</t>
  </si>
  <si>
    <t>CUST0298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</si>
  <si>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</si>
  <si>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</si>
  <si>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</si>
  <si>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</si>
  <si>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</si>
  <si>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</si>
  <si>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</si>
  <si>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</si>
  <si>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CUST0310</t>
  </si>
  <si>
    <t>CUST0311</t>
  </si>
  <si>
    <t>CUST0313</t>
  </si>
  <si>
    <t>CUST0314</t>
  </si>
  <si>
    <t>CUST0315</t>
  </si>
  <si>
    <t>CUST0316</t>
  </si>
  <si>
    <t>CUST0318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</si>
  <si>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</si>
  <si>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</si>
  <si>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</si>
  <si>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</si>
  <si>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</si>
  <si>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</si>
  <si>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</si>
  <si>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</si>
  <si>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</si>
  <si>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</si>
  <si>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CUST0331</t>
  </si>
  <si>
    <t>CUST0332</t>
  </si>
  <si>
    <t>CUST0333</t>
  </si>
  <si>
    <t>CUST0334</t>
  </si>
  <si>
    <t>CUST0335</t>
  </si>
  <si>
    <t>CUST0337</t>
  </si>
  <si>
    <t>CUST0338</t>
  </si>
  <si>
    <t>CUST0339</t>
  </si>
  <si>
    <t>CUST0340</t>
  </si>
  <si>
    <t>CUST0341</t>
  </si>
  <si>
    <t>CUST0342</t>
  </si>
  <si>
    <t>CUST0343</t>
  </si>
  <si>
    <t>CUST0346</t>
  </si>
  <si>
    <t>CUST0347</t>
  </si>
  <si>
    <t>CUST0349</t>
  </si>
  <si>
    <t>CUST0350</t>
  </si>
  <si>
    <t>CUST0351</t>
  </si>
  <si>
    <t>CUST0353</t>
  </si>
  <si>
    <t>CUST0354</t>
  </si>
  <si>
    <t>CUST0355</t>
  </si>
  <si>
    <t>CUST0356</t>
  </si>
  <si>
    <t>CUST0357</t>
  </si>
  <si>
    <t>CUST0359</t>
  </si>
  <si>
    <t>CUST0360</t>
  </si>
  <si>
    <t>CUST0363</t>
  </si>
  <si>
    <t>CUST0364</t>
  </si>
  <si>
    <t>CUST0365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</si>
  <si>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</si>
  <si>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</si>
  <si>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</si>
  <si>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</si>
  <si>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</si>
  <si>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</si>
  <si>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</si>
  <si>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</si>
  <si>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</si>
  <si>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</si>
  <si>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</si>
  <si>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</si>
  <si>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CUST0380</t>
  </si>
  <si>
    <t>CUST0381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</si>
  <si>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</si>
  <si>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</si>
  <si>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</si>
  <si>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</si>
  <si>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</si>
  <si>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</si>
  <si>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</si>
  <si>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</si>
  <si>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</si>
  <si>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</si>
  <si>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</si>
  <si>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</si>
  <si>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</si>
  <si>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</si>
  <si>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</si>
  <si>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</si>
  <si>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</si>
  <si>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</si>
  <si>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</si>
  <si>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</si>
  <si>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</si>
  <si>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</si>
  <si>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</si>
  <si>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</si>
  <si>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</si>
  <si>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</si>
  <si>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</si>
  <si>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</si>
  <si>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</si>
  <si>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</si>
  <si>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</si>
  <si>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</si>
  <si>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</si>
  <si>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</si>
  <si>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</si>
  <si>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</si>
  <si>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</si>
  <si>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</si>
  <si>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</si>
  <si>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</si>
  <si>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CUST0426</t>
  </si>
  <si>
    <t>CUST0427</t>
  </si>
  <si>
    <t>CUST0428</t>
  </si>
  <si>
    <t>CUST0430</t>
  </si>
  <si>
    <t>CUST0431</t>
  </si>
  <si>
    <t>CUST0432</t>
  </si>
  <si>
    <t>CUST0433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</si>
  <si>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</si>
  <si>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</si>
  <si>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</si>
  <si>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</si>
  <si>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</si>
  <si>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</si>
  <si>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</si>
  <si>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</si>
  <si>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</si>
  <si>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</si>
  <si>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</si>
  <si>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CUST0448</t>
  </si>
  <si>
    <t>CUST0449</t>
  </si>
  <si>
    <t>CUST0450</t>
  </si>
  <si>
    <t>CUST0451</t>
  </si>
  <si>
    <t>CUST0455</t>
  </si>
  <si>
    <t>CUST0456</t>
  </si>
  <si>
    <t>CUST0457</t>
  </si>
  <si>
    <t>CUST0458</t>
  </si>
  <si>
    <t>CUST0459</t>
  </si>
  <si>
    <t>CUST0460</t>
  </si>
  <si>
    <t>CUST0461</t>
  </si>
  <si>
    <t>CUST0463</t>
  </si>
  <si>
    <t>CUST0464</t>
  </si>
  <si>
    <t>CUST0465</t>
  </si>
  <si>
    <t>CUST0466</t>
  </si>
  <si>
    <t>CUST0467</t>
  </si>
  <si>
    <t>CUST0468</t>
  </si>
  <si>
    <t>CUST0469</t>
  </si>
  <si>
    <t>CUST0471</t>
  </si>
  <si>
    <t>CUST0472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</si>
  <si>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</si>
  <si>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</si>
  <si>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</si>
  <si>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</si>
  <si>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</si>
  <si>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</si>
  <si>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</si>
  <si>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</si>
  <si>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</si>
  <si>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</si>
  <si>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</si>
  <si>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</si>
  <si>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CUST0487</t>
  </si>
  <si>
    <t>CUST0488</t>
  </si>
  <si>
    <t>CUST0489</t>
  </si>
  <si>
    <t>CUST0491</t>
  </si>
  <si>
    <t>CUST0492</t>
  </si>
  <si>
    <t>CUST0494</t>
  </si>
  <si>
    <t>CUST0495</t>
  </si>
  <si>
    <t>CUST0496</t>
  </si>
  <si>
    <t>CUST0497</t>
  </si>
  <si>
    <t>CUST0499</t>
  </si>
  <si>
    <t>CUST0500</t>
  </si>
  <si>
    <t>Customer_ID</t>
  </si>
  <si>
    <t>Date_of_Birth</t>
  </si>
  <si>
    <t>Age</t>
  </si>
  <si>
    <t>Gender</t>
  </si>
  <si>
    <t>City</t>
  </si>
  <si>
    <t>PIN_Code</t>
  </si>
  <si>
    <t>Aadhaar_Number</t>
  </si>
  <si>
    <t>PAN_Number</t>
  </si>
  <si>
    <t>KYC_Status</t>
  </si>
  <si>
    <t>Occupation_Type</t>
  </si>
  <si>
    <t>Monthly_Income</t>
  </si>
  <si>
    <t>Vehicle_Make</t>
  </si>
  <si>
    <t>Registration_Number</t>
  </si>
  <si>
    <t>Maturity_Date</t>
  </si>
  <si>
    <t>Repayment_Mode</t>
  </si>
  <si>
    <t>CIBIL_Score</t>
  </si>
  <si>
    <t>Male</t>
  </si>
  <si>
    <t>433, MG Road, Indore</t>
  </si>
  <si>
    <t>XXXX-XXXX-9290</t>
  </si>
  <si>
    <t>GPOSS7873H</t>
  </si>
  <si>
    <t>Pending</t>
  </si>
  <si>
    <t>Business</t>
  </si>
  <si>
    <t>Bajaj</t>
  </si>
  <si>
    <t>Pulsar</t>
  </si>
  <si>
    <t>UP99GF5552</t>
  </si>
  <si>
    <t>NACH</t>
  </si>
  <si>
    <t>Expired</t>
  </si>
  <si>
    <t>Female</t>
  </si>
  <si>
    <t>Self-Employed</t>
  </si>
  <si>
    <t>Maruti</t>
  </si>
  <si>
    <t>Brezza</t>
  </si>
  <si>
    <t>PDC</t>
  </si>
  <si>
    <t>Mamta Dwivedi</t>
  </si>
  <si>
    <t>614, Adhartal, Jabalpur</t>
  </si>
  <si>
    <t>XXXX-XXXX-6258</t>
  </si>
  <si>
    <t>YWVHB2290C</t>
  </si>
  <si>
    <t>Salaried</t>
  </si>
  <si>
    <t>RJ80CE9645</t>
  </si>
  <si>
    <t>670, Lashkar, Gwalior</t>
  </si>
  <si>
    <t>XXXX-XXXX-2298</t>
  </si>
  <si>
    <t>IWGEL7912F</t>
  </si>
  <si>
    <t>Complete</t>
  </si>
  <si>
    <t>Hero</t>
  </si>
  <si>
    <t>Splendor</t>
  </si>
  <si>
    <t>RJ80BA9856</t>
  </si>
  <si>
    <t>Neha Mishra</t>
  </si>
  <si>
    <t>Santosh Mishra</t>
  </si>
  <si>
    <t>958, Chorhata, Rewa</t>
  </si>
  <si>
    <t>XXXX-XXXX-6331</t>
  </si>
  <si>
    <t>IGDQL2188A</t>
  </si>
  <si>
    <t>Dzire</t>
  </si>
  <si>
    <t>CG37EC6718</t>
  </si>
  <si>
    <t>ECS</t>
  </si>
  <si>
    <t>855, Adhartal, Jabalpur</t>
  </si>
  <si>
    <t>XXXX-XXXX-7170</t>
  </si>
  <si>
    <t>LBJYZ1653L</t>
  </si>
  <si>
    <t>Honda</t>
  </si>
  <si>
    <t>Activa</t>
  </si>
  <si>
    <t>MH81GC4878</t>
  </si>
  <si>
    <t>Mahesh Dubey</t>
  </si>
  <si>
    <t>736, TT Nagar, Bhopal</t>
  </si>
  <si>
    <t>XXXX-XXXX-8323</t>
  </si>
  <si>
    <t>DRXWX7965H</t>
  </si>
  <si>
    <t>CG41BH3184</t>
  </si>
  <si>
    <t>Meena Gupta</t>
  </si>
  <si>
    <t>927, Habibganj, Bhopal</t>
  </si>
  <si>
    <t>XXXX-XXXX-4309</t>
  </si>
  <si>
    <t>OMYHK7865R</t>
  </si>
  <si>
    <t>MH65HA7371</t>
  </si>
  <si>
    <t>Tata</t>
  </si>
  <si>
    <t>Tiago</t>
  </si>
  <si>
    <t>349, Kolar Road, Bhopal</t>
  </si>
  <si>
    <t>XXXX-XXXX-0529</t>
  </si>
  <si>
    <t>AYCSM4937W</t>
  </si>
  <si>
    <t>MP47DG4986</t>
  </si>
  <si>
    <t>989, MG Road, Indore</t>
  </si>
  <si>
    <t>XXXX-XXXX-2836</t>
  </si>
  <si>
    <t>VKBQB3444Z</t>
  </si>
  <si>
    <t>Hyundai</t>
  </si>
  <si>
    <t>i20</t>
  </si>
  <si>
    <t>CG63DJ7232</t>
  </si>
  <si>
    <t>717, Gorakhpur, Jabalpur</t>
  </si>
  <si>
    <t>XXXX-XXXX-8490</t>
  </si>
  <si>
    <t>MCBLI5102A</t>
  </si>
  <si>
    <t>Swift</t>
  </si>
  <si>
    <t>MH83AC8708</t>
  </si>
  <si>
    <t>566, Purani Basti, Rewa</t>
  </si>
  <si>
    <t>XXXX-XXXX-2733</t>
  </si>
  <si>
    <t>YQEYH5479N</t>
  </si>
  <si>
    <t>UP59DJ3236</t>
  </si>
  <si>
    <t>Seema Joshi</t>
  </si>
  <si>
    <t>77, TT Nagar, Bhopal</t>
  </si>
  <si>
    <t>XXXX-XXXX-9489</t>
  </si>
  <si>
    <t>SQWWW7226K</t>
  </si>
  <si>
    <t>Renault</t>
  </si>
  <si>
    <t>Kwid</t>
  </si>
  <si>
    <t>UP90ED2480</t>
  </si>
  <si>
    <t>243, Gorakhpur, Jabalpur</t>
  </si>
  <si>
    <t>XXXX-XXXX-0353</t>
  </si>
  <si>
    <t>HSAVK1132S</t>
  </si>
  <si>
    <t>UP87FD4115</t>
  </si>
  <si>
    <t>599, Thatipur, Gwalior</t>
  </si>
  <si>
    <t>XXXX-XXXX-6063</t>
  </si>
  <si>
    <t>CGAWO4626U</t>
  </si>
  <si>
    <t>TVS</t>
  </si>
  <si>
    <t>Jupiter</t>
  </si>
  <si>
    <t>RJ24CA1609</t>
  </si>
  <si>
    <t>Kiran Sharma</t>
  </si>
  <si>
    <t>784, Habibganj, Bhopal</t>
  </si>
  <si>
    <t>XXXX-XXXX-7466</t>
  </si>
  <si>
    <t>VGUUP5542E</t>
  </si>
  <si>
    <t>MP94AC1243</t>
  </si>
  <si>
    <t>Nexon</t>
  </si>
  <si>
    <t>Kiran Dwivedi</t>
  </si>
  <si>
    <t>280, Morar, Gwalior</t>
  </si>
  <si>
    <t>XXXX-XXXX-1424</t>
  </si>
  <si>
    <t>EDRBT1502C</t>
  </si>
  <si>
    <t>UP57EF2391</t>
  </si>
  <si>
    <t>Renu Soni</t>
  </si>
  <si>
    <t>944, MP Nagar, Bhopal</t>
  </si>
  <si>
    <t>XXXX-XXXX-2032</t>
  </si>
  <si>
    <t>OSKCA6321F</t>
  </si>
  <si>
    <t>MP41GG9584</t>
  </si>
  <si>
    <t>Pradeep Pandey</t>
  </si>
  <si>
    <t>378, Morar, Gwalior</t>
  </si>
  <si>
    <t>XXXX-XXXX-6009</t>
  </si>
  <si>
    <t>PJPYT1672O</t>
  </si>
  <si>
    <t>RJ74CA8381</t>
  </si>
  <si>
    <t>Mohit Agarwal</t>
  </si>
  <si>
    <t>662, Malviya Nagar, Indore</t>
  </si>
  <si>
    <t>XXXX-XXXX-9032</t>
  </si>
  <si>
    <t>JEFYM4711E</t>
  </si>
  <si>
    <t>Mahindra</t>
  </si>
  <si>
    <t>Bolero</t>
  </si>
  <si>
    <t>CG14FC7172</t>
  </si>
  <si>
    <t>Mohit Patel</t>
  </si>
  <si>
    <t>851, Thatipur, Gwalior</t>
  </si>
  <si>
    <t>XXXX-XXXX-0842</t>
  </si>
  <si>
    <t>LJABN4862M</t>
  </si>
  <si>
    <t>MP93FC3254</t>
  </si>
  <si>
    <t>Sanjay Tiwari</t>
  </si>
  <si>
    <t>Pushpa Yadav</t>
  </si>
  <si>
    <t>400, TT Nagar, Bhopal</t>
  </si>
  <si>
    <t>XXXX-XXXX-7563</t>
  </si>
  <si>
    <t>ZGAUI2698Y</t>
  </si>
  <si>
    <t>MH79FC8612</t>
  </si>
  <si>
    <t>82, Adhartal, Jabalpur</t>
  </si>
  <si>
    <t>XXXX-XXXX-3022</t>
  </si>
  <si>
    <t>LSELL6776T</t>
  </si>
  <si>
    <t>RJ56CA3339</t>
  </si>
  <si>
    <t>556, Palasia, Indore</t>
  </si>
  <si>
    <t>XXXX-XXXX-4013</t>
  </si>
  <si>
    <t>SYQUN2988G</t>
  </si>
  <si>
    <t>CG57HJ3126</t>
  </si>
  <si>
    <t>Renu Dubey</t>
  </si>
  <si>
    <t>176, Habibganj, Bhopal</t>
  </si>
  <si>
    <t>XXXX-XXXX-7914</t>
  </si>
  <si>
    <t>IYBWC5336U</t>
  </si>
  <si>
    <t>MP73EE8912</t>
  </si>
  <si>
    <t>Nisha Rajput</t>
  </si>
  <si>
    <t>598, Morar, Gwalior</t>
  </si>
  <si>
    <t>XXXX-XXXX-4700</t>
  </si>
  <si>
    <t>MWRMN2761N</t>
  </si>
  <si>
    <t>MH15GA4189</t>
  </si>
  <si>
    <t>Renu Rajput</t>
  </si>
  <si>
    <t>598, Chorhata, Rewa</t>
  </si>
  <si>
    <t>XXXX-XXXX-1269</t>
  </si>
  <si>
    <t>QPGRZ4728X</t>
  </si>
  <si>
    <t>CG58CD1517</t>
  </si>
  <si>
    <t>911, Civil Lines, Jabalpur</t>
  </si>
  <si>
    <t>XXXX-XXXX-7342</t>
  </si>
  <si>
    <t>FCELG4050A</t>
  </si>
  <si>
    <t>UP32GG9442</t>
  </si>
  <si>
    <t>Vikas Malviya</t>
  </si>
  <si>
    <t>539, Purani Basti, Rewa</t>
  </si>
  <si>
    <t>XXXX-XXXX-3734</t>
  </si>
  <si>
    <t>COBON9792E</t>
  </si>
  <si>
    <t>UP84HB9361</t>
  </si>
  <si>
    <t>306, Malviya Nagar, Indore</t>
  </si>
  <si>
    <t>XXXX-XXXX-9243</t>
  </si>
  <si>
    <t>LJFLE4088X</t>
  </si>
  <si>
    <t>UP36BB1550</t>
  </si>
  <si>
    <t>Pradeep Agarwal</t>
  </si>
  <si>
    <t>247, Vijay Nagar, Indore</t>
  </si>
  <si>
    <t>XXXX-XXXX-2156</t>
  </si>
  <si>
    <t>DMBKK9683E</t>
  </si>
  <si>
    <t>MP67FB9775</t>
  </si>
  <si>
    <t>Savita Chauhan</t>
  </si>
  <si>
    <t>577, Civil Lines, Jabalpur</t>
  </si>
  <si>
    <t>XXXX-XXXX-2466</t>
  </si>
  <si>
    <t>GYPKD6404H</t>
  </si>
  <si>
    <t>MH42HH8550</t>
  </si>
  <si>
    <t>274, Malviya Nagar, Indore</t>
  </si>
  <si>
    <t>XXXX-XXXX-8076</t>
  </si>
  <si>
    <t>OZFRW1519C</t>
  </si>
  <si>
    <t>MP91AC2354</t>
  </si>
  <si>
    <t>620, Habibganj, Bhopal</t>
  </si>
  <si>
    <t>XXXX-XXXX-8633</t>
  </si>
  <si>
    <t>AHZMJ7150N</t>
  </si>
  <si>
    <t>MP89ED2204</t>
  </si>
  <si>
    <t>802, MP Nagar, Bhopal</t>
  </si>
  <si>
    <t>XXXX-XXXX-8722</t>
  </si>
  <si>
    <t>QPFCH7483K</t>
  </si>
  <si>
    <t>RJ93CE6253</t>
  </si>
  <si>
    <t>Santosh Singh</t>
  </si>
  <si>
    <t>645, Vijay Nagar, Indore</t>
  </si>
  <si>
    <t>XXXX-XXXX-1537</t>
  </si>
  <si>
    <t>LAPFP7370A</t>
  </si>
  <si>
    <t>CG33FF4228</t>
  </si>
  <si>
    <t>419, TT Nagar, Bhopal</t>
  </si>
  <si>
    <t>XXXX-XXXX-0733</t>
  </si>
  <si>
    <t>EOUFA4683R</t>
  </si>
  <si>
    <t>CG75BB5389</t>
  </si>
  <si>
    <t>139, Purani Basti, Rewa</t>
  </si>
  <si>
    <t>XXXX-XXXX-6605</t>
  </si>
  <si>
    <t>WDWGS5055Y</t>
  </si>
  <si>
    <t>MH90GG8405</t>
  </si>
  <si>
    <t>163, Morar, Gwalior</t>
  </si>
  <si>
    <t>XXXX-XXXX-5144</t>
  </si>
  <si>
    <t>GJXEK6005X</t>
  </si>
  <si>
    <t>MP37HB3174</t>
  </si>
  <si>
    <t>Mahesh Shukla</t>
  </si>
  <si>
    <t>567, AB Road, Indore</t>
  </si>
  <si>
    <t>XXXX-XXXX-3842</t>
  </si>
  <si>
    <t>HYAWW4366Q</t>
  </si>
  <si>
    <t>MH92AD9108</t>
  </si>
  <si>
    <t>748, Arera Colony, Bhopal</t>
  </si>
  <si>
    <t>XXXX-XXXX-3082</t>
  </si>
  <si>
    <t>YDPBR3877D</t>
  </si>
  <si>
    <t>UP73FJ9474</t>
  </si>
  <si>
    <t>123, Habibganj, Bhopal</t>
  </si>
  <si>
    <t>XXXX-XXXX-2002</t>
  </si>
  <si>
    <t>EUZYB8620J</t>
  </si>
  <si>
    <t>MP57DE5979</t>
  </si>
  <si>
    <t>446, Indira Nagar, Rewa</t>
  </si>
  <si>
    <t>XXXX-XXXX-0530</t>
  </si>
  <si>
    <t>WYKVI8417I</t>
  </si>
  <si>
    <t>MP29BC8365</t>
  </si>
  <si>
    <t>601, Palasia, Indore</t>
  </si>
  <si>
    <t>XXXX-XXXX-0085</t>
  </si>
  <si>
    <t>XLDXV6432D</t>
  </si>
  <si>
    <t>RJ60HA7270</t>
  </si>
  <si>
    <t>103, Civil Lines, Jabalpur</t>
  </si>
  <si>
    <t>XXXX-XXXX-9507</t>
  </si>
  <si>
    <t>NUTTY7363L</t>
  </si>
  <si>
    <t>MH85AF3328</t>
  </si>
  <si>
    <t>388, Kolar Road, Bhopal</t>
  </si>
  <si>
    <t>XXXX-XXXX-5497</t>
  </si>
  <si>
    <t>DSYYK1530F</t>
  </si>
  <si>
    <t>CG23HC6425</t>
  </si>
  <si>
    <t>Vijay Patel</t>
  </si>
  <si>
    <t>965, MG Road, Indore</t>
  </si>
  <si>
    <t>XXXX-XXXX-1981</t>
  </si>
  <si>
    <t>AYEXE2659K</t>
  </si>
  <si>
    <t>CG43EE4891</t>
  </si>
  <si>
    <t>Santosh Patel</t>
  </si>
  <si>
    <t>861, Malviya Nagar, Indore</t>
  </si>
  <si>
    <t>XXXX-XXXX-3672</t>
  </si>
  <si>
    <t>WMWMC1568Q</t>
  </si>
  <si>
    <t>UP25HC3738</t>
  </si>
  <si>
    <t>40, Gorakhpur, Jabalpur</t>
  </si>
  <si>
    <t>XXXX-XXXX-1768</t>
  </si>
  <si>
    <t>BMGJI5965J</t>
  </si>
  <si>
    <t>UP48HF5414</t>
  </si>
  <si>
    <t>292, MP Nagar, Bhopal</t>
  </si>
  <si>
    <t>XXXX-XXXX-8764</t>
  </si>
  <si>
    <t>WUFFF4387I</t>
  </si>
  <si>
    <t>MP70CC1138</t>
  </si>
  <si>
    <t>510, Chorhata, Rewa</t>
  </si>
  <si>
    <t>XXXX-XXXX-6182</t>
  </si>
  <si>
    <t>KTPZV6622X</t>
  </si>
  <si>
    <t>MH74EC3967</t>
  </si>
  <si>
    <t>Geeta Tiwari</t>
  </si>
  <si>
    <t>898, Kolar Road, Bhopal</t>
  </si>
  <si>
    <t>XXXX-XXXX-1069</t>
  </si>
  <si>
    <t>PBCVB2897N</t>
  </si>
  <si>
    <t>RJ99CD1152</t>
  </si>
  <si>
    <t>369, Chorhata, Rewa</t>
  </si>
  <si>
    <t>XXXX-XXXX-7596</t>
  </si>
  <si>
    <t>CTBWR3793K</t>
  </si>
  <si>
    <t>Creta</t>
  </si>
  <si>
    <t>MP57FC2865</t>
  </si>
  <si>
    <t>Mamta Shukla</t>
  </si>
  <si>
    <t>678, Vijay Nagar, Indore</t>
  </si>
  <si>
    <t>XXXX-XXXX-5774</t>
  </si>
  <si>
    <t>RKVOZ1894A</t>
  </si>
  <si>
    <t>UP19HF4946</t>
  </si>
  <si>
    <t>719, Lashkar, Gwalior</t>
  </si>
  <si>
    <t>XXXX-XXXX-4348</t>
  </si>
  <si>
    <t>MVTKG4209G</t>
  </si>
  <si>
    <t>MH23GA3018</t>
  </si>
  <si>
    <t>944, Indira Nagar, Rewa</t>
  </si>
  <si>
    <t>XXXX-XXXX-9112</t>
  </si>
  <si>
    <t>NSIDJ8870S</t>
  </si>
  <si>
    <t>CG46GA9564</t>
  </si>
  <si>
    <t>460, Indira Nagar, Rewa</t>
  </si>
  <si>
    <t>XXXX-XXXX-4805</t>
  </si>
  <si>
    <t>ZTDBH5329E</t>
  </si>
  <si>
    <t>RJ29AC6285</t>
  </si>
  <si>
    <t>304, City Centre, Gwalior</t>
  </si>
  <si>
    <t>XXXX-XXXX-4145</t>
  </si>
  <si>
    <t>YEYNA2072G</t>
  </si>
  <si>
    <t>UP78GB3519</t>
  </si>
  <si>
    <t>306, Morar, Gwalior</t>
  </si>
  <si>
    <t>XXXX-XXXX-9063</t>
  </si>
  <si>
    <t>DAPNY5992G</t>
  </si>
  <si>
    <t>UP38ED2877</t>
  </si>
  <si>
    <t>662, Maharajpura, Gwalior</t>
  </si>
  <si>
    <t>XXXX-XXXX-1403</t>
  </si>
  <si>
    <t>WDOGX2252X</t>
  </si>
  <si>
    <t>CG61DA5269</t>
  </si>
  <si>
    <t>721, AB Road, Indore</t>
  </si>
  <si>
    <t>XXXX-XXXX-8115</t>
  </si>
  <si>
    <t>VGOEQ6985S</t>
  </si>
  <si>
    <t>CG61FF8976</t>
  </si>
  <si>
    <t>Seema Sharma</t>
  </si>
  <si>
    <t>XXXX-XXXX-5037</t>
  </si>
  <si>
    <t>PTQNE6614O</t>
  </si>
  <si>
    <t>RJ26BA4315</t>
  </si>
  <si>
    <t>Sanjay Gupta</t>
  </si>
  <si>
    <t>762, Napier Town, Jabalpur</t>
  </si>
  <si>
    <t>XXXX-XXXX-3808</t>
  </si>
  <si>
    <t>NJFUK2746E</t>
  </si>
  <si>
    <t>CG64FE7511</t>
  </si>
  <si>
    <t>Savita Mishra</t>
  </si>
  <si>
    <t>392, City Centre, Gwalior</t>
  </si>
  <si>
    <t>XXXX-XXXX-1599</t>
  </si>
  <si>
    <t>UKJNS5314H</t>
  </si>
  <si>
    <t>UP70FF4580</t>
  </si>
  <si>
    <t>Suresh Thakur</t>
  </si>
  <si>
    <t>124, Station Road, Rewa</t>
  </si>
  <si>
    <t>XXXX-XXXX-5967</t>
  </si>
  <si>
    <t>ARJCJ5254F</t>
  </si>
  <si>
    <t>CG53FC9171</t>
  </si>
  <si>
    <t>Pradeep Patel</t>
  </si>
  <si>
    <t>21, Gorakhpur, Jabalpur</t>
  </si>
  <si>
    <t>XXXX-XXXX-4053</t>
  </si>
  <si>
    <t>OQNZH6326V</t>
  </si>
  <si>
    <t>CG46HC3745</t>
  </si>
  <si>
    <t>317, City Centre, Gwalior</t>
  </si>
  <si>
    <t>XXXX-XXXX-4107</t>
  </si>
  <si>
    <t>LDNEA6846K</t>
  </si>
  <si>
    <t>RJ27CH8126</t>
  </si>
  <si>
    <t>292, Maharajpura, Gwalior</t>
  </si>
  <si>
    <t>XXXX-XXXX-8868</t>
  </si>
  <si>
    <t>WEHQQ5458W</t>
  </si>
  <si>
    <t>UP16AC2675</t>
  </si>
  <si>
    <t>260, Malviya Nagar, Indore</t>
  </si>
  <si>
    <t>XXXX-XXXX-7243</t>
  </si>
  <si>
    <t>JBRZG8113K</t>
  </si>
  <si>
    <t>UP11AH3539</t>
  </si>
  <si>
    <t>104, City Centre, Gwalior</t>
  </si>
  <si>
    <t>XXXX-XXXX-4636</t>
  </si>
  <si>
    <t>FROYO7802X</t>
  </si>
  <si>
    <t>RJ99GB3733</t>
  </si>
  <si>
    <t>Rajesh Dubey</t>
  </si>
  <si>
    <t>472, Kolar Road, Bhopal</t>
  </si>
  <si>
    <t>XXXX-XXXX-7506</t>
  </si>
  <si>
    <t>JPGVC7550S</t>
  </si>
  <si>
    <t>RJ32HB5921</t>
  </si>
  <si>
    <t>514, TT Nagar, Bhopal</t>
  </si>
  <si>
    <t>XXXX-XXXX-9822</t>
  </si>
  <si>
    <t>DOMQF9589H</t>
  </si>
  <si>
    <t>CG21BG7939</t>
  </si>
  <si>
    <t>Mamta Dubey</t>
  </si>
  <si>
    <t>597, Habibganj, Bhopal</t>
  </si>
  <si>
    <t>XXXX-XXXX-0380</t>
  </si>
  <si>
    <t>BFSHM1136C</t>
  </si>
  <si>
    <t>MH23AE7332</t>
  </si>
  <si>
    <t>437, Morar, Gwalior</t>
  </si>
  <si>
    <t>XXXX-XXXX-8930</t>
  </si>
  <si>
    <t>OFDOU3262J</t>
  </si>
  <si>
    <t>UP50BJ9732</t>
  </si>
  <si>
    <t>974, TT Nagar, Bhopal</t>
  </si>
  <si>
    <t>XXXX-XXXX-8157</t>
  </si>
  <si>
    <t>ZTBYZ9027W</t>
  </si>
  <si>
    <t>MP87GF7457</t>
  </si>
  <si>
    <t>Amit Shukla</t>
  </si>
  <si>
    <t>605, Indira Nagar, Rewa</t>
  </si>
  <si>
    <t>XXXX-XXXX-5649</t>
  </si>
  <si>
    <t>IQSET2494D</t>
  </si>
  <si>
    <t>RJ75CG7235</t>
  </si>
  <si>
    <t>Renu Tiwari</t>
  </si>
  <si>
    <t>424, Napier Town, Jabalpur</t>
  </si>
  <si>
    <t>XXXX-XXXX-8820</t>
  </si>
  <si>
    <t>UFQRG2111J</t>
  </si>
  <si>
    <t>MP97FF7488</t>
  </si>
  <si>
    <t>Renu Yadav</t>
  </si>
  <si>
    <t>727, Lashkar, Gwalior</t>
  </si>
  <si>
    <t>XXXX-XXXX-6781</t>
  </si>
  <si>
    <t>MGLYF5953F</t>
  </si>
  <si>
    <t>MP66AH9192</t>
  </si>
  <si>
    <t>212, Station Road, Rewa</t>
  </si>
  <si>
    <t>XXXX-XXXX-8516</t>
  </si>
  <si>
    <t>HYUOE6101T</t>
  </si>
  <si>
    <t>MP70AB7284</t>
  </si>
  <si>
    <t>619, Wright Town, Jabalpur</t>
  </si>
  <si>
    <t>XXXX-XXXX-6898</t>
  </si>
  <si>
    <t>KSCOB5949R</t>
  </si>
  <si>
    <t>CG41CH7288</t>
  </si>
  <si>
    <t>584, Kolar Road, Bhopal</t>
  </si>
  <si>
    <t>XXXX-XXXX-3581</t>
  </si>
  <si>
    <t>ZPPNW5819B</t>
  </si>
  <si>
    <t>CG55BE1510</t>
  </si>
  <si>
    <t>Pankaj Soni</t>
  </si>
  <si>
    <t>730, Station Road, Rewa</t>
  </si>
  <si>
    <t>XXXX-XXXX-8731</t>
  </si>
  <si>
    <t>JZOSC8889W</t>
  </si>
  <si>
    <t>MP76BD8740</t>
  </si>
  <si>
    <t>619, Vijay Nagar, Indore</t>
  </si>
  <si>
    <t>XXXX-XXXX-7355</t>
  </si>
  <si>
    <t>RJEUG3962Z</t>
  </si>
  <si>
    <t>UP73GG4898</t>
  </si>
  <si>
    <t>Vijay Dubey</t>
  </si>
  <si>
    <t>533, Adhartal, Jabalpur</t>
  </si>
  <si>
    <t>XXXX-XXXX-9812</t>
  </si>
  <si>
    <t>ORVAC2702V</t>
  </si>
  <si>
    <t>MH34AA2506</t>
  </si>
  <si>
    <t>224, Wright Town, Jabalpur</t>
  </si>
  <si>
    <t>XXXX-XXXX-4153</t>
  </si>
  <si>
    <t>GABSU1307P</t>
  </si>
  <si>
    <t>RJ44CF7411</t>
  </si>
  <si>
    <t>198, Napier Town, Jabalpur</t>
  </si>
  <si>
    <t>XXXX-XXXX-6488</t>
  </si>
  <si>
    <t>GKUQM8361A</t>
  </si>
  <si>
    <t>MP61BD9570</t>
  </si>
  <si>
    <t>173, Chorhata, Rewa</t>
  </si>
  <si>
    <t>XXXX-XXXX-3065</t>
  </si>
  <si>
    <t>GPDUQ7162Y</t>
  </si>
  <si>
    <t>UP21EG8798</t>
  </si>
  <si>
    <t>Amit Verma</t>
  </si>
  <si>
    <t>45, Lashkar, Gwalior</t>
  </si>
  <si>
    <t>XXXX-XXXX-4716</t>
  </si>
  <si>
    <t>EANBG8287S</t>
  </si>
  <si>
    <t>MH39BF4731</t>
  </si>
  <si>
    <t>Vikas Thakur</t>
  </si>
  <si>
    <t>439, Arera Colony, Bhopal</t>
  </si>
  <si>
    <t>XXXX-XXXX-5243</t>
  </si>
  <si>
    <t>PXPDO1083N</t>
  </si>
  <si>
    <t>CG60HB8412</t>
  </si>
  <si>
    <t>393, Chorhata, Rewa</t>
  </si>
  <si>
    <t>XXXX-XXXX-0887</t>
  </si>
  <si>
    <t>JEOBS4354E</t>
  </si>
  <si>
    <t>CG99DD6250</t>
  </si>
  <si>
    <t>299, Arera Colony, Bhopal</t>
  </si>
  <si>
    <t>XXXX-XXXX-7445</t>
  </si>
  <si>
    <t>VNIPR6346P</t>
  </si>
  <si>
    <t>RJ68EC6021</t>
  </si>
  <si>
    <t>994, Station Road, Rewa</t>
  </si>
  <si>
    <t>XXXX-XXXX-3367</t>
  </si>
  <si>
    <t>SMHYZ3409Z</t>
  </si>
  <si>
    <t>MP71AC2914</t>
  </si>
  <si>
    <t>143, Maharajpura, Gwalior</t>
  </si>
  <si>
    <t>XXXX-XXXX-4753</t>
  </si>
  <si>
    <t>FMWZB7156C</t>
  </si>
  <si>
    <t>CG69CD4047</t>
  </si>
  <si>
    <t>366, Civil Lines, Jabalpur</t>
  </si>
  <si>
    <t>XXXX-XXXX-1483</t>
  </si>
  <si>
    <t>KXJHN2258Q</t>
  </si>
  <si>
    <t>CG31FF5932</t>
  </si>
  <si>
    <t>878, Civil Lines, Jabalpur</t>
  </si>
  <si>
    <t>XXXX-XXXX-8878</t>
  </si>
  <si>
    <t>DDCRU2273A</t>
  </si>
  <si>
    <t>MP94AH2948</t>
  </si>
  <si>
    <t>Naresh Yadav</t>
  </si>
  <si>
    <t>418, Lashkar, Gwalior</t>
  </si>
  <si>
    <t>XXXX-XXXX-2337</t>
  </si>
  <si>
    <t>CDTSO1665C</t>
  </si>
  <si>
    <t>RJ86EH4700</t>
  </si>
  <si>
    <t>111, Napier Town, Jabalpur</t>
  </si>
  <si>
    <t>XXXX-XXXX-1817</t>
  </si>
  <si>
    <t>GYATV9161V</t>
  </si>
  <si>
    <t>UP48BB9518</t>
  </si>
  <si>
    <t>Savita Rajput</t>
  </si>
  <si>
    <t>785, Chorhata, Rewa</t>
  </si>
  <si>
    <t>XXXX-XXXX-5053</t>
  </si>
  <si>
    <t>PDJVP6591M</t>
  </si>
  <si>
    <t>MH17DD4844</t>
  </si>
  <si>
    <t>Kiran Mishra</t>
  </si>
  <si>
    <t>498, Wright Town, Jabalpur</t>
  </si>
  <si>
    <t>XXXX-XXXX-2180</t>
  </si>
  <si>
    <t>XFHAU5551V</t>
  </si>
  <si>
    <t>MP20FE2041</t>
  </si>
  <si>
    <t>372, Purani Basti, Rewa</t>
  </si>
  <si>
    <t>XXXX-XXXX-2567</t>
  </si>
  <si>
    <t>QXATU1895W</t>
  </si>
  <si>
    <t>MH97BJ4872</t>
  </si>
  <si>
    <t>4, Purani Basti, Rewa</t>
  </si>
  <si>
    <t>XXXX-XXXX-1041</t>
  </si>
  <si>
    <t>ICENZ3131T</t>
  </si>
  <si>
    <t>UP43CF5616</t>
  </si>
  <si>
    <t>429, Arera Colony, Bhopal</t>
  </si>
  <si>
    <t>XXXX-XXXX-4924</t>
  </si>
  <si>
    <t>AZGLG8506C</t>
  </si>
  <si>
    <t>RJ97DG7935</t>
  </si>
  <si>
    <t>Lalit Dubey</t>
  </si>
  <si>
    <t>447, Vijay Nagar, Indore</t>
  </si>
  <si>
    <t>XXXX-XXXX-1826</t>
  </si>
  <si>
    <t>YOXQL4095E</t>
  </si>
  <si>
    <t>UP69GB9108</t>
  </si>
  <si>
    <t>333, AB Road, Indore</t>
  </si>
  <si>
    <t>XXXX-XXXX-4338</t>
  </si>
  <si>
    <t>QIBBY7248C</t>
  </si>
  <si>
    <t>MP12DC7365</t>
  </si>
  <si>
    <t>536, Purani Basti, Rewa</t>
  </si>
  <si>
    <t>XXXX-XXXX-9752</t>
  </si>
  <si>
    <t>OXNNK8612V</t>
  </si>
  <si>
    <t>MP74AB8583</t>
  </si>
  <si>
    <t>493, City Centre, Gwalior</t>
  </si>
  <si>
    <t>XXXX-XXXX-7970</t>
  </si>
  <si>
    <t>VWOCU3427P</t>
  </si>
  <si>
    <t>RJ72HA8364</t>
  </si>
  <si>
    <t>161, Morar, Gwalior</t>
  </si>
  <si>
    <t>XXXX-XXXX-7695</t>
  </si>
  <si>
    <t>NTCQI3257D</t>
  </si>
  <si>
    <t>UP70FE9274</t>
  </si>
  <si>
    <t>287, Station Road, Rewa</t>
  </si>
  <si>
    <t>XXXX-XXXX-5164</t>
  </si>
  <si>
    <t>SLFOU8244W</t>
  </si>
  <si>
    <t>MH20AJ6480</t>
  </si>
  <si>
    <t>533, Indira Nagar, Rewa</t>
  </si>
  <si>
    <t>XXXX-XXXX-5055</t>
  </si>
  <si>
    <t>PVJCS7751C</t>
  </si>
  <si>
    <t>RJ19FJ7598</t>
  </si>
  <si>
    <t>960, Palasia, Indore</t>
  </si>
  <si>
    <t>XXXX-XXXX-0942</t>
  </si>
  <si>
    <t>VMDJW7841P</t>
  </si>
  <si>
    <t>RJ70CC9270</t>
  </si>
  <si>
    <t>Santosh Malviya</t>
  </si>
  <si>
    <t>87, AB Road, Indore</t>
  </si>
  <si>
    <t>XXXX-XXXX-5548</t>
  </si>
  <si>
    <t>PMYIE1394Q</t>
  </si>
  <si>
    <t>MP79CE3359</t>
  </si>
  <si>
    <t>86, AB Road, Indore</t>
  </si>
  <si>
    <t>XXXX-XXXX-4870</t>
  </si>
  <si>
    <t>OEGYY8401B</t>
  </si>
  <si>
    <t>UP10AH5477</t>
  </si>
  <si>
    <t>781, TT Nagar, Bhopal</t>
  </si>
  <si>
    <t>XXXX-XXXX-7882</t>
  </si>
  <si>
    <t>WQOXV8293V</t>
  </si>
  <si>
    <t>MH59CA3044</t>
  </si>
  <si>
    <t>698, Wright Town, Jabalpur</t>
  </si>
  <si>
    <t>XXXX-XXXX-9249</t>
  </si>
  <si>
    <t>RQWIV7666I</t>
  </si>
  <si>
    <t>MH76AD1769</t>
  </si>
  <si>
    <t>802, Indira Nagar, Rewa</t>
  </si>
  <si>
    <t>XXXX-XXXX-7916</t>
  </si>
  <si>
    <t>LHQBR1855J</t>
  </si>
  <si>
    <t>RJ39AH7290</t>
  </si>
  <si>
    <t>520, Wright Town, Jabalpur</t>
  </si>
  <si>
    <t>XXXX-XXXX-0857</t>
  </si>
  <si>
    <t>FFXUI8794W</t>
  </si>
  <si>
    <t>CG52EG6384</t>
  </si>
  <si>
    <t>671, Civil Lines, Rewa</t>
  </si>
  <si>
    <t>XXXX-XXXX-6154</t>
  </si>
  <si>
    <t>HGVRY8106W</t>
  </si>
  <si>
    <t>UP78GF6209</t>
  </si>
  <si>
    <t>486, City Centre, Gwalior</t>
  </si>
  <si>
    <t>XXXX-XXXX-7905</t>
  </si>
  <si>
    <t>OMVIC4077N</t>
  </si>
  <si>
    <t>MP57CC6006</t>
  </si>
  <si>
    <t>Pushpa Chauhan</t>
  </si>
  <si>
    <t>907, Arera Colony, Bhopal</t>
  </si>
  <si>
    <t>XXXX-XXXX-5795</t>
  </si>
  <si>
    <t>NRBSX9085N</t>
  </si>
  <si>
    <t>CG51GH3700</t>
  </si>
  <si>
    <t>857, AB Road, Indore</t>
  </si>
  <si>
    <t>XXXX-XXXX-2547</t>
  </si>
  <si>
    <t>RCRLP1797Y</t>
  </si>
  <si>
    <t>MP12GA1238</t>
  </si>
  <si>
    <t>Ajay Dwivedi</t>
  </si>
  <si>
    <t>983, MP Nagar, Bhopal</t>
  </si>
  <si>
    <t>XXXX-XXXX-1538</t>
  </si>
  <si>
    <t>KYUDE6209V</t>
  </si>
  <si>
    <t>RJ58DJ1217</t>
  </si>
  <si>
    <t>504, MP Nagar, Bhopal</t>
  </si>
  <si>
    <t>XXXX-XXXX-9200</t>
  </si>
  <si>
    <t>ZYDEO4348H</t>
  </si>
  <si>
    <t>UP41GC5079</t>
  </si>
  <si>
    <t>Savita Tiwari</t>
  </si>
  <si>
    <t>948, TT Nagar, Bhopal</t>
  </si>
  <si>
    <t>XXXX-XXXX-0359</t>
  </si>
  <si>
    <t>JMQPK1636D</t>
  </si>
  <si>
    <t>MH54HF1945</t>
  </si>
  <si>
    <t>Kavita Patel</t>
  </si>
  <si>
    <t>716, Morar, Gwalior</t>
  </si>
  <si>
    <t>XXXX-XXXX-5965</t>
  </si>
  <si>
    <t>VABSN5724X</t>
  </si>
  <si>
    <t>UP35HC9234</t>
  </si>
  <si>
    <t>772, MG Road, Indore</t>
  </si>
  <si>
    <t>XXXX-XXXX-9019</t>
  </si>
  <si>
    <t>EYXTF5220V</t>
  </si>
  <si>
    <t>CG91HB6452</t>
  </si>
  <si>
    <t>Kiran Shukla</t>
  </si>
  <si>
    <t>512, TT Nagar, Bhopal</t>
  </si>
  <si>
    <t>XXXX-XXXX-9608</t>
  </si>
  <si>
    <t>DRUSP6060Q</t>
  </si>
  <si>
    <t>UP73EG1963</t>
  </si>
  <si>
    <t>Pradeep Yadav</t>
  </si>
  <si>
    <t>753, Napier Town, Jabalpur</t>
  </si>
  <si>
    <t>XXXX-XXXX-5474</t>
  </si>
  <si>
    <t>RZDYL3756B</t>
  </si>
  <si>
    <t>MP75FG3434</t>
  </si>
  <si>
    <t>404, Maharajpura, Gwalior</t>
  </si>
  <si>
    <t>XXXX-XXXX-7846</t>
  </si>
  <si>
    <t>NBVOV3033Y</t>
  </si>
  <si>
    <t>UP10HF3015</t>
  </si>
  <si>
    <t>262, Kolar Road, Bhopal</t>
  </si>
  <si>
    <t>XXXX-XXXX-5568</t>
  </si>
  <si>
    <t>LYRYD4338C</t>
  </si>
  <si>
    <t>CG94CG3514</t>
  </si>
  <si>
    <t>Amit Soni</t>
  </si>
  <si>
    <t>674, Civil Lines, Jabalpur</t>
  </si>
  <si>
    <t>XXXX-XXXX-4389</t>
  </si>
  <si>
    <t>TBSZS5081V</t>
  </si>
  <si>
    <t>MH69EE8008</t>
  </si>
  <si>
    <t>622, TT Nagar, Bhopal</t>
  </si>
  <si>
    <t>XXXX-XXXX-5636</t>
  </si>
  <si>
    <t>NFBVN1834N</t>
  </si>
  <si>
    <t>MH96DJ2931</t>
  </si>
  <si>
    <t>450, TT Nagar, Bhopal</t>
  </si>
  <si>
    <t>XXXX-XXXX-2638</t>
  </si>
  <si>
    <t>TAWSC5667B</t>
  </si>
  <si>
    <t>MP30DH5354</t>
  </si>
  <si>
    <t>194, Habibganj, Bhopal</t>
  </si>
  <si>
    <t>XXXX-XXXX-6054</t>
  </si>
  <si>
    <t>FDAZY7984A</t>
  </si>
  <si>
    <t>CG49DD6507</t>
  </si>
  <si>
    <t>Shanta Gupta</t>
  </si>
  <si>
    <t>198, TT Nagar, Bhopal</t>
  </si>
  <si>
    <t>XXXX-XXXX-1792</t>
  </si>
  <si>
    <t>ISZFS1717E</t>
  </si>
  <si>
    <t>CG54FH2923</t>
  </si>
  <si>
    <t>230, Civil Lines, Rewa</t>
  </si>
  <si>
    <t>XXXX-XXXX-3154</t>
  </si>
  <si>
    <t>BDWYH1844U</t>
  </si>
  <si>
    <t>MH90FF2363</t>
  </si>
  <si>
    <t>Ramesh Rajput</t>
  </si>
  <si>
    <t>232, Gorakhpur, Jabalpur</t>
  </si>
  <si>
    <t>XXXX-XXXX-7964</t>
  </si>
  <si>
    <t>VCECC5617L</t>
  </si>
  <si>
    <t>MP15CC8022</t>
  </si>
  <si>
    <t>767, Wright Town, Jabalpur</t>
  </si>
  <si>
    <t>XXXX-XXXX-2442</t>
  </si>
  <si>
    <t>MSLQA2822E</t>
  </si>
  <si>
    <t>UP74CA7494</t>
  </si>
  <si>
    <t>67, Arera Colony, Bhopal</t>
  </si>
  <si>
    <t>XXXX-XXXX-4024</t>
  </si>
  <si>
    <t>XEFYG2393S</t>
  </si>
  <si>
    <t>MH21EA6843</t>
  </si>
  <si>
    <t>358, Malviya Nagar, Indore</t>
  </si>
  <si>
    <t>XXXX-XXXX-2082</t>
  </si>
  <si>
    <t>XMCTX7503Y</t>
  </si>
  <si>
    <t>MH87HD8802</t>
  </si>
  <si>
    <t>XXXX-XXXX-7650</t>
  </si>
  <si>
    <t>132, Purani Basti, Rewa</t>
  </si>
  <si>
    <t>XXXX-XXXX-1474</t>
  </si>
  <si>
    <t>XNLCU9261D</t>
  </si>
  <si>
    <t>UP51DB2528</t>
  </si>
  <si>
    <t>XXXX-XXXX-3744</t>
  </si>
  <si>
    <t>BRJIX3639F</t>
  </si>
  <si>
    <t>MP25FF8928</t>
  </si>
  <si>
    <t>434, Wright Town, Jabalpur</t>
  </si>
  <si>
    <t>XXXX-XXXX-8162</t>
  </si>
  <si>
    <t>ICJFJ2052O</t>
  </si>
  <si>
    <t>MH87FG1490</t>
  </si>
  <si>
    <t>19, AB Road, Indore</t>
  </si>
  <si>
    <t>XXXX-XXXX-8419</t>
  </si>
  <si>
    <t>HVKXX1640K</t>
  </si>
  <si>
    <t>MH45FF7559</t>
  </si>
  <si>
    <t>685, Lashkar, Gwalior</t>
  </si>
  <si>
    <t>XXXX-XXXX-2258</t>
  </si>
  <si>
    <t>PRZIT4700C</t>
  </si>
  <si>
    <t>UP94DB2231</t>
  </si>
  <si>
    <t>272, MG Road, Indore</t>
  </si>
  <si>
    <t>XXXX-XXXX-0669</t>
  </si>
  <si>
    <t>LDNNB5466L</t>
  </si>
  <si>
    <t>UP61CE9676</t>
  </si>
  <si>
    <t>998, Palasia, Indore</t>
  </si>
  <si>
    <t>XXXX-XXXX-0968</t>
  </si>
  <si>
    <t>TAJMA5055P</t>
  </si>
  <si>
    <t>UP77CC2538</t>
  </si>
  <si>
    <t>Pradeep Malviya</t>
  </si>
  <si>
    <t>968, Palasia, Indore</t>
  </si>
  <si>
    <t>XXXX-XXXX-6324</t>
  </si>
  <si>
    <t>PSVDU6685J</t>
  </si>
  <si>
    <t>UP76EJ3664</t>
  </si>
  <si>
    <t>700, City Centre, Gwalior</t>
  </si>
  <si>
    <t>XXXX-XXXX-0708</t>
  </si>
  <si>
    <t>OHCOQ9942F</t>
  </si>
  <si>
    <t>RJ98FJ6858</t>
  </si>
  <si>
    <t>210, Maharajpura, Gwalior</t>
  </si>
  <si>
    <t>XXXX-XXXX-2097</t>
  </si>
  <si>
    <t>ZDXQE6093X</t>
  </si>
  <si>
    <t>MP18AC2983</t>
  </si>
  <si>
    <t>782, Kolar Road, Bhopal</t>
  </si>
  <si>
    <t>XXXX-XXXX-1388</t>
  </si>
  <si>
    <t>CLDQO4206I</t>
  </si>
  <si>
    <t>UP65DB1397</t>
  </si>
  <si>
    <t>Renu Joshi</t>
  </si>
  <si>
    <t>894, Vijay Nagar, Indore</t>
  </si>
  <si>
    <t>XXXX-XXXX-7550</t>
  </si>
  <si>
    <t>OWYNK1928R</t>
  </si>
  <si>
    <t>MP14FG5274</t>
  </si>
  <si>
    <t>Manoj Malviya</t>
  </si>
  <si>
    <t>81, Indira Nagar, Rewa</t>
  </si>
  <si>
    <t>XXXX-XXXX-6726</t>
  </si>
  <si>
    <t>HODSU1587H</t>
  </si>
  <si>
    <t>RJ14EE7294</t>
  </si>
  <si>
    <t>764, City Centre, Gwalior</t>
  </si>
  <si>
    <t>XXXX-XXXX-7813</t>
  </si>
  <si>
    <t>HRHZU5846K</t>
  </si>
  <si>
    <t>MH44EA3036</t>
  </si>
  <si>
    <t>17, Chorhata, Rewa</t>
  </si>
  <si>
    <t>XXXX-XXXX-8165</t>
  </si>
  <si>
    <t>PJCLN4882G</t>
  </si>
  <si>
    <t>RJ19GE3344</t>
  </si>
  <si>
    <t>590, Palasia, Indore</t>
  </si>
  <si>
    <t>XXXX-XXXX-1540</t>
  </si>
  <si>
    <t>UZGIZ4949O</t>
  </si>
  <si>
    <t>CG19FH4774</t>
  </si>
  <si>
    <t>730, Palasia, Indore</t>
  </si>
  <si>
    <t>XXXX-XXXX-1567</t>
  </si>
  <si>
    <t>PCSBX8354N</t>
  </si>
  <si>
    <t>RJ99CC9345</t>
  </si>
  <si>
    <t>238, Adhartal, Jabalpur</t>
  </si>
  <si>
    <t>XXXX-XXXX-3244</t>
  </si>
  <si>
    <t>ONEPB9844R</t>
  </si>
  <si>
    <t>MH83GH9534</t>
  </si>
  <si>
    <t>834, Vijay Nagar, Indore</t>
  </si>
  <si>
    <t>XXXX-XXXX-8976</t>
  </si>
  <si>
    <t>DQCNS4509A</t>
  </si>
  <si>
    <t>UP14GE7230</t>
  </si>
  <si>
    <t>268, Morar, Gwalior</t>
  </si>
  <si>
    <t>LKXGS6567U</t>
  </si>
  <si>
    <t>CG31DB6401</t>
  </si>
  <si>
    <t>Ajay Sharma</t>
  </si>
  <si>
    <t>672, TT Nagar, Bhopal</t>
  </si>
  <si>
    <t>XXXX-XXXX-3004</t>
  </si>
  <si>
    <t>WWBNS7805A</t>
  </si>
  <si>
    <t>MP85GD6114</t>
  </si>
  <si>
    <t>Dinesh Gupta</t>
  </si>
  <si>
    <t>413, Wright Town, Jabalpur</t>
  </si>
  <si>
    <t>XXXX-XXXX-9977</t>
  </si>
  <si>
    <t>VTBMK6535E</t>
  </si>
  <si>
    <t>MP44DJ9007</t>
  </si>
  <si>
    <t>Neha Dwivedi</t>
  </si>
  <si>
    <t>823, Station Road, Rewa</t>
  </si>
  <si>
    <t>XXXX-XXXX-8405</t>
  </si>
  <si>
    <t>MACZD8203N</t>
  </si>
  <si>
    <t>MP40GG7316</t>
  </si>
  <si>
    <t>622, Morar, Gwalior</t>
  </si>
  <si>
    <t>XXXX-XXXX-1385</t>
  </si>
  <si>
    <t>QKZSH1937S</t>
  </si>
  <si>
    <t>RJ72CH9938</t>
  </si>
  <si>
    <t>Suresh Dubey</t>
  </si>
  <si>
    <t>526, Indira Nagar, Rewa</t>
  </si>
  <si>
    <t>XXXX-XXXX-5979</t>
  </si>
  <si>
    <t>GXNQM8655S</t>
  </si>
  <si>
    <t>CG14FB6879</t>
  </si>
  <si>
    <t>Mamta Tiwari</t>
  </si>
  <si>
    <t>821, Adhartal, Jabalpur</t>
  </si>
  <si>
    <t>XXXX-XXXX-7141</t>
  </si>
  <si>
    <t>LRFEH4024H</t>
  </si>
  <si>
    <t>UP97FA8820</t>
  </si>
  <si>
    <t>Pradeep Mishra</t>
  </si>
  <si>
    <t>670, City Centre, Gwalior</t>
  </si>
  <si>
    <t>XXXX-XXXX-1207</t>
  </si>
  <si>
    <t>IRMGY3941F</t>
  </si>
  <si>
    <t>RJ20FB7626</t>
  </si>
  <si>
    <t>Nisha Jain</t>
  </si>
  <si>
    <t>911, Station Road, Rewa</t>
  </si>
  <si>
    <t>XXXX-XXXX-2987</t>
  </si>
  <si>
    <t>LRTAG5804L</t>
  </si>
  <si>
    <t>MP86BF1599</t>
  </si>
  <si>
    <t>384, Wright Town, Jabalpur</t>
  </si>
  <si>
    <t>XXXX-XXXX-2171</t>
  </si>
  <si>
    <t>YHREN1749T</t>
  </si>
  <si>
    <t>UP12GC5501</t>
  </si>
  <si>
    <t>579, Purani Basti, Rewa</t>
  </si>
  <si>
    <t>XXXX-XXXX-2136</t>
  </si>
  <si>
    <t>AZOMG9807E</t>
  </si>
  <si>
    <t>UP37BE3926</t>
  </si>
  <si>
    <t>614, Maharajpura, Gwalior</t>
  </si>
  <si>
    <t>XXXX-XXXX-5221</t>
  </si>
  <si>
    <t>PEQRY1372X</t>
  </si>
  <si>
    <t>UP30HF4920</t>
  </si>
  <si>
    <t>373, Purani Basti, Rewa</t>
  </si>
  <si>
    <t>XXXX-XXXX-7779</t>
  </si>
  <si>
    <t>QLUCW2831X</t>
  </si>
  <si>
    <t>UP41HD5333</t>
  </si>
  <si>
    <t>489, Habibganj, Bhopal</t>
  </si>
  <si>
    <t>XXXX-XXXX-2481</t>
  </si>
  <si>
    <t>QPNNJ8950U</t>
  </si>
  <si>
    <t>RJ11BF4683</t>
  </si>
  <si>
    <t>883, Gorakhpur, Jabalpur</t>
  </si>
  <si>
    <t>XXXX-XXXX-3320</t>
  </si>
  <si>
    <t>OEUTF9221J</t>
  </si>
  <si>
    <t>MH88DC6304</t>
  </si>
  <si>
    <t>Sanjay Chauhan</t>
  </si>
  <si>
    <t>144, Napier Town, Jabalpur</t>
  </si>
  <si>
    <t>XXXX-XXXX-7432</t>
  </si>
  <si>
    <t>KMBNX9392L</t>
  </si>
  <si>
    <t>MH78HE6468</t>
  </si>
  <si>
    <t>Rajesh Mishra</t>
  </si>
  <si>
    <t>XXXX-XXXX-2741</t>
  </si>
  <si>
    <t>XSOED6054F</t>
  </si>
  <si>
    <t>UP79FB6365</t>
  </si>
  <si>
    <t>17, Civil Lines, Rewa</t>
  </si>
  <si>
    <t>XXXX-XXXX-7527</t>
  </si>
  <si>
    <t>KWJYV8113U</t>
  </si>
  <si>
    <t>MH92FA3305</t>
  </si>
  <si>
    <t>864, Indira Nagar, Rewa</t>
  </si>
  <si>
    <t>XXXX-XXXX-1575</t>
  </si>
  <si>
    <t>WHYYH9548N</t>
  </si>
  <si>
    <t>MH10BE6105</t>
  </si>
  <si>
    <t>121, Indira Nagar, Rewa</t>
  </si>
  <si>
    <t>XXXX-XXXX-0190</t>
  </si>
  <si>
    <t>SPVSB8212O</t>
  </si>
  <si>
    <t>RJ95AD3961</t>
  </si>
  <si>
    <t>360, Palasia, Indore</t>
  </si>
  <si>
    <t>XXXX-XXXX-8042</t>
  </si>
  <si>
    <t>TYICP9292W</t>
  </si>
  <si>
    <t>RJ89BD2529</t>
  </si>
  <si>
    <t>Rajesh Dwivedi</t>
  </si>
  <si>
    <t>191, Wright Town, Jabalpur</t>
  </si>
  <si>
    <t>XXXX-XXXX-8602</t>
  </si>
  <si>
    <t>OXKGU6963Z</t>
  </si>
  <si>
    <t>MH79FB3203</t>
  </si>
  <si>
    <t>Santosh Soni</t>
  </si>
  <si>
    <t>442, Arera Colony, Bhopal</t>
  </si>
  <si>
    <t>XXXX-XXXX-7749</t>
  </si>
  <si>
    <t>LNRIO9322N</t>
  </si>
  <si>
    <t>CG16FB2163</t>
  </si>
  <si>
    <t>98, Vijay Nagar, Indore</t>
  </si>
  <si>
    <t>XXXX-XXXX-9155</t>
  </si>
  <si>
    <t>AKAXO2136F</t>
  </si>
  <si>
    <t>CG37FB3534</t>
  </si>
  <si>
    <t>869, Wright Town, Jabalpur</t>
  </si>
  <si>
    <t>XXXX-XXXX-3336</t>
  </si>
  <si>
    <t>INONK9951U</t>
  </si>
  <si>
    <t>UP47GG8129</t>
  </si>
  <si>
    <t>47, Malviya Nagar, Indore</t>
  </si>
  <si>
    <t>XXXX-XXXX-2051</t>
  </si>
  <si>
    <t>DHXRX6419F</t>
  </si>
  <si>
    <t>UP86DE7927</t>
  </si>
  <si>
    <t>569, Thatipur, Gwalior</t>
  </si>
  <si>
    <t>XXXX-XXXX-7967</t>
  </si>
  <si>
    <t>ZMCFV4022C</t>
  </si>
  <si>
    <t>UP66AJ4096</t>
  </si>
  <si>
    <t>834, TT Nagar, Bhopal</t>
  </si>
  <si>
    <t>XXXX-XXXX-0499</t>
  </si>
  <si>
    <t>QOBQX7325J</t>
  </si>
  <si>
    <t>RJ88EF8454</t>
  </si>
  <si>
    <t>347, Arera Colony, Bhopal</t>
  </si>
  <si>
    <t>XXXX-XXXX-0338</t>
  </si>
  <si>
    <t>UEWED7712F</t>
  </si>
  <si>
    <t>UP24CH2590</t>
  </si>
  <si>
    <t>502, Morar, Gwalior</t>
  </si>
  <si>
    <t>XXXX-XXXX-6988</t>
  </si>
  <si>
    <t>GHLLB8505V</t>
  </si>
  <si>
    <t>CG11AE7236</t>
  </si>
  <si>
    <t>Rajesh Sharma</t>
  </si>
  <si>
    <t>628, MG Road, Indore</t>
  </si>
  <si>
    <t>XXXX-XXXX-6409</t>
  </si>
  <si>
    <t>FTCCY1062N</t>
  </si>
  <si>
    <t>CG34HD9115</t>
  </si>
  <si>
    <t>783, Malviya Nagar, Indore</t>
  </si>
  <si>
    <t>XXXX-XXXX-9400</t>
  </si>
  <si>
    <t>RIUXS2079S</t>
  </si>
  <si>
    <t>RJ57HE9013</t>
  </si>
  <si>
    <t>234, City Centre, Gwalior</t>
  </si>
  <si>
    <t>XXXX-XXXX-3274</t>
  </si>
  <si>
    <t>MLWMR6789D</t>
  </si>
  <si>
    <t>UP40HD7821</t>
  </si>
  <si>
    <t>Lalit Shukla</t>
  </si>
  <si>
    <t>84, Habibganj, Bhopal</t>
  </si>
  <si>
    <t>XXXX-XXXX-8846</t>
  </si>
  <si>
    <t>XYSBK4165Z</t>
  </si>
  <si>
    <t>RJ41DA6361</t>
  </si>
  <si>
    <t>167, Maharajpura, Gwalior</t>
  </si>
  <si>
    <t>XXXX-XXXX-2597</t>
  </si>
  <si>
    <t>BIMDV7144R</t>
  </si>
  <si>
    <t>RJ32FA5635</t>
  </si>
  <si>
    <t>524, Napier Town, Jabalpur</t>
  </si>
  <si>
    <t>XXXX-XXXX-8518</t>
  </si>
  <si>
    <t>VWFYK6363O</t>
  </si>
  <si>
    <t>CG86ED2272</t>
  </si>
  <si>
    <t>67, TT Nagar, Bhopal</t>
  </si>
  <si>
    <t>XXXX-XXXX-9219</t>
  </si>
  <si>
    <t>ALMEA1721V</t>
  </si>
  <si>
    <t>UP44AE4081</t>
  </si>
  <si>
    <t>912, Lashkar, Gwalior</t>
  </si>
  <si>
    <t>XXXX-XXXX-4293</t>
  </si>
  <si>
    <t>POVEU3285Z</t>
  </si>
  <si>
    <t>MP74AJ2700</t>
  </si>
  <si>
    <t>69, Adhartal, Jabalpur</t>
  </si>
  <si>
    <t>XXXX-XXXX-7155</t>
  </si>
  <si>
    <t>KJKSH7352L</t>
  </si>
  <si>
    <t>RJ91AH1516</t>
  </si>
  <si>
    <t>71, Maharajpura, Gwalior</t>
  </si>
  <si>
    <t>XXXX-XXXX-3569</t>
  </si>
  <si>
    <t>SKYQB2927W</t>
  </si>
  <si>
    <t>UP15EF7991</t>
  </si>
  <si>
    <t>411, AB Road, Indore</t>
  </si>
  <si>
    <t>XXXX-XXXX-0864</t>
  </si>
  <si>
    <t>DEORL9944L</t>
  </si>
  <si>
    <t>UP84GB1651</t>
  </si>
  <si>
    <t>198, Kolar Road, Bhopal</t>
  </si>
  <si>
    <t>XXXX-XXXX-8894</t>
  </si>
  <si>
    <t>VFXMY9348N</t>
  </si>
  <si>
    <t>MP65AG2086</t>
  </si>
  <si>
    <t>996, Adhartal, Jabalpur</t>
  </si>
  <si>
    <t>XXXX-XXXX-5919</t>
  </si>
  <si>
    <t>NKGLR3281Z</t>
  </si>
  <si>
    <t>UP69CB5775</t>
  </si>
  <si>
    <t>285, Lashkar, Gwalior</t>
  </si>
  <si>
    <t>XXXX-XXXX-9863</t>
  </si>
  <si>
    <t>DCTLB1981A</t>
  </si>
  <si>
    <t>MH65DD4611</t>
  </si>
  <si>
    <t>Deepak Tiwari</t>
  </si>
  <si>
    <t>872, Station Road, Rewa</t>
  </si>
  <si>
    <t>XXXX-XXXX-5290</t>
  </si>
  <si>
    <t>TFRLW6608K</t>
  </si>
  <si>
    <t>RJ87DF3367</t>
  </si>
  <si>
    <t>134, Thatipur, Gwalior</t>
  </si>
  <si>
    <t>XXXX-XXXX-2300</t>
  </si>
  <si>
    <t>JJXXW2279T</t>
  </si>
  <si>
    <t>MP71BF6430</t>
  </si>
  <si>
    <t>429, Habibganj, Bhopal</t>
  </si>
  <si>
    <t>XXXX-XXXX-9699</t>
  </si>
  <si>
    <t>VDOGX1009C</t>
  </si>
  <si>
    <t>UP69CH2871</t>
  </si>
  <si>
    <t>430, Habibganj, Bhopal</t>
  </si>
  <si>
    <t>XXXX-XXXX-4196</t>
  </si>
  <si>
    <t>GQYRU1932N</t>
  </si>
  <si>
    <t>MP52FB6046</t>
  </si>
  <si>
    <t>1, Vijay Nagar, Indore</t>
  </si>
  <si>
    <t>XXXX-XXXX-6366</t>
  </si>
  <si>
    <t>VMGHV2174T</t>
  </si>
  <si>
    <t>UP92BH4666</t>
  </si>
  <si>
    <t>161, Thatipur, Gwalior</t>
  </si>
  <si>
    <t>XXXX-XXXX-8290</t>
  </si>
  <si>
    <t>BVUKV8594V</t>
  </si>
  <si>
    <t>MH64FC1121</t>
  </si>
  <si>
    <t>Meena Jain</t>
  </si>
  <si>
    <t>292, Chorhata, Rewa</t>
  </si>
  <si>
    <t>XXXX-XXXX-0467</t>
  </si>
  <si>
    <t>QUMWY4783K</t>
  </si>
  <si>
    <t>MP39EG5347</t>
  </si>
  <si>
    <t>571, Thatipur, Gwalior</t>
  </si>
  <si>
    <t>XXXX-XXXX-5146</t>
  </si>
  <si>
    <t>JXAEO1280V</t>
  </si>
  <si>
    <t>MP50HB3196</t>
  </si>
  <si>
    <t>Santosh Thakur</t>
  </si>
  <si>
    <t>505, Habibganj, Bhopal</t>
  </si>
  <si>
    <t>XXXX-XXXX-1913</t>
  </si>
  <si>
    <t>FRFNI7627S</t>
  </si>
  <si>
    <t>CG25GE9153</t>
  </si>
  <si>
    <t>643, Malviya Nagar, Indore</t>
  </si>
  <si>
    <t>XXXX-XXXX-4889</t>
  </si>
  <si>
    <t>YIROO1023P</t>
  </si>
  <si>
    <t>MH99ED7585</t>
  </si>
  <si>
    <t>Vijay Sharma</t>
  </si>
  <si>
    <t>946, Vijay Nagar, Indore</t>
  </si>
  <si>
    <t>XXXX-XXXX-0172</t>
  </si>
  <si>
    <t>UUNQT1723P</t>
  </si>
  <si>
    <t>MP72DG6418</t>
  </si>
  <si>
    <t>864, TT Nagar, Bhopal</t>
  </si>
  <si>
    <t>XXXX-XXXX-3217</t>
  </si>
  <si>
    <t>EBKLS3722I</t>
  </si>
  <si>
    <t>CG84FH3578</t>
  </si>
  <si>
    <t>268, Kolar Road, Bhopal</t>
  </si>
  <si>
    <t>XXXX-XXXX-6131</t>
  </si>
  <si>
    <t>LWFUF2464Q</t>
  </si>
  <si>
    <t>CG20FH3697</t>
  </si>
  <si>
    <t>Mamta Sharma</t>
  </si>
  <si>
    <t>972, Malviya Nagar, Indore</t>
  </si>
  <si>
    <t>XXXX-XXXX-5780</t>
  </si>
  <si>
    <t>FSEQK4968E</t>
  </si>
  <si>
    <t>UP76EG5875</t>
  </si>
  <si>
    <t>831, MG Road, Indore</t>
  </si>
  <si>
    <t>XXXX-XXXX-9828</t>
  </si>
  <si>
    <t>UCDPY5004W</t>
  </si>
  <si>
    <t>RJ43EB7807</t>
  </si>
  <si>
    <t>376, MG Road, Indore</t>
  </si>
  <si>
    <t>XXXX-XXXX-2483</t>
  </si>
  <si>
    <t>YLZTN2572D</t>
  </si>
  <si>
    <t>MP76DF7399</t>
  </si>
  <si>
    <t>Rohit Joshi</t>
  </si>
  <si>
    <t>48, Indira Nagar, Rewa</t>
  </si>
  <si>
    <t>XXXX-XXXX-9333</t>
  </si>
  <si>
    <t>PDCJR1295T</t>
  </si>
  <si>
    <t>MP47EC1258</t>
  </si>
  <si>
    <t>800, Indira Nagar, Rewa</t>
  </si>
  <si>
    <t>XXXX-XXXX-8694</t>
  </si>
  <si>
    <t>OYKSZ8749E</t>
  </si>
  <si>
    <t>MP92HC4537</t>
  </si>
  <si>
    <t>829, Gorakhpur, Jabalpur</t>
  </si>
  <si>
    <t>XXXX-XXXX-2174</t>
  </si>
  <si>
    <t>ENOZT5127G</t>
  </si>
  <si>
    <t>CG49EA1482</t>
  </si>
  <si>
    <t>918, Purani Basti, Rewa</t>
  </si>
  <si>
    <t>XXXX-XXXX-6601</t>
  </si>
  <si>
    <t>HESLD7606Y</t>
  </si>
  <si>
    <t>MH12BH8768</t>
  </si>
  <si>
    <t>508, AB Road, Indore</t>
  </si>
  <si>
    <t>XXXX-XXXX-0316</t>
  </si>
  <si>
    <t>JELXO6031I</t>
  </si>
  <si>
    <t>UP60EJ1704</t>
  </si>
  <si>
    <t>XXXX-XXXX-6264</t>
  </si>
  <si>
    <t>YRFVL5108Q</t>
  </si>
  <si>
    <t>MH88BB5645</t>
  </si>
  <si>
    <t>Manoj Thakur</t>
  </si>
  <si>
    <t>409, Arera Colony, Bhopal</t>
  </si>
  <si>
    <t>XXXX-XXXX-8024</t>
  </si>
  <si>
    <t>GBHAX6904Y</t>
  </si>
  <si>
    <t>RJ82AA3045</t>
  </si>
  <si>
    <t>105, Civil Lines, Jabalpur</t>
  </si>
  <si>
    <t>XXXX-XXXX-4487</t>
  </si>
  <si>
    <t>SJAQN7328R</t>
  </si>
  <si>
    <t>MH43DA4181</t>
  </si>
  <si>
    <t>795, Morar, Gwalior</t>
  </si>
  <si>
    <t>XXXX-XXXX-8705</t>
  </si>
  <si>
    <t>QYDPM1985T</t>
  </si>
  <si>
    <t>UP40FG3667</t>
  </si>
  <si>
    <t>315, Palasia, Indore</t>
  </si>
  <si>
    <t>XXXX-XXXX-4591</t>
  </si>
  <si>
    <t>QGYDW2896Z</t>
  </si>
  <si>
    <t>MH53HA9548</t>
  </si>
  <si>
    <t>642, Kolar Road, Bhopal</t>
  </si>
  <si>
    <t>XXXX-XXXX-0976</t>
  </si>
  <si>
    <t>JACGG3623G</t>
  </si>
  <si>
    <t>UP70GJ2426</t>
  </si>
  <si>
    <t>Seema Yadav</t>
  </si>
  <si>
    <t>759, TT Nagar, Bhopal</t>
  </si>
  <si>
    <t>XXXX-XXXX-4944</t>
  </si>
  <si>
    <t>TURPQ4871R</t>
  </si>
  <si>
    <t>MH99DJ4329</t>
  </si>
  <si>
    <t>Savita Patel</t>
  </si>
  <si>
    <t>59, Station Road, Rewa</t>
  </si>
  <si>
    <t>XXXX-XXXX-3341</t>
  </si>
  <si>
    <t>OZCRM2886E</t>
  </si>
  <si>
    <t>UP25HG8644</t>
  </si>
  <si>
    <t>Amit Patel</t>
  </si>
  <si>
    <t>881, MP Nagar, Bhopal</t>
  </si>
  <si>
    <t>XXXX-XXXX-0182</t>
  </si>
  <si>
    <t>ZDHDV4172W</t>
  </si>
  <si>
    <t>MP37FC9135</t>
  </si>
  <si>
    <t>848, Civil Lines, Rewa</t>
  </si>
  <si>
    <t>XXXX-XXXX-5952</t>
  </si>
  <si>
    <t>WABAJ7644P</t>
  </si>
  <si>
    <t>MH89BF8255</t>
  </si>
  <si>
    <t>87, Civil Lines, Jabalpur</t>
  </si>
  <si>
    <t>XXXX-XXXX-2817</t>
  </si>
  <si>
    <t>LGMFC1783J</t>
  </si>
  <si>
    <t>UP61CB4220</t>
  </si>
  <si>
    <t>815, MG Road, Indore</t>
  </si>
  <si>
    <t>XXXX-XXXX-0052</t>
  </si>
  <si>
    <t>MMXAT5303S</t>
  </si>
  <si>
    <t>CG99EA6161</t>
  </si>
  <si>
    <t>597, Maharajpura, Gwalior</t>
  </si>
  <si>
    <t>LASXE8058V</t>
  </si>
  <si>
    <t>RJ79CB2458</t>
  </si>
  <si>
    <t>585, Thatipur, Gwalior</t>
  </si>
  <si>
    <t>XXXX-XXXX-2859</t>
  </si>
  <si>
    <t>YOBAO7861P</t>
  </si>
  <si>
    <t>UP58BE7606</t>
  </si>
  <si>
    <t>Renu Malviya</t>
  </si>
  <si>
    <t>187, Adhartal, Jabalpur</t>
  </si>
  <si>
    <t>XXXX-XXXX-3814</t>
  </si>
  <si>
    <t>QVJOS8033A</t>
  </si>
  <si>
    <t>MP66AC6538</t>
  </si>
  <si>
    <t>714, Habibganj, Bhopal</t>
  </si>
  <si>
    <t>XXXX-XXXX-0780</t>
  </si>
  <si>
    <t>YJIXC6575S</t>
  </si>
  <si>
    <t>CG27CA8827</t>
  </si>
  <si>
    <t>166, Napier Town, Jabalpur</t>
  </si>
  <si>
    <t>XXXX-XXXX-8631</t>
  </si>
  <si>
    <t>WMLNA8382Z</t>
  </si>
  <si>
    <t>CG13GC4973</t>
  </si>
  <si>
    <t>547, AB Road, Indore</t>
  </si>
  <si>
    <t>XXXX-XXXX-0556</t>
  </si>
  <si>
    <t>TZAMN7489P</t>
  </si>
  <si>
    <t>UP83FH1223</t>
  </si>
  <si>
    <t>Usha Dubey</t>
  </si>
  <si>
    <t>293, TT Nagar, Bhopal</t>
  </si>
  <si>
    <t>XXXX-XXXX-7245</t>
  </si>
  <si>
    <t>WVBDF8331J</t>
  </si>
  <si>
    <t>MP67HG4379</t>
  </si>
  <si>
    <t>136, Civil Lines, Jabalpur</t>
  </si>
  <si>
    <t>XXXX-XXXX-0351</t>
  </si>
  <si>
    <t>PEGOC2846U</t>
  </si>
  <si>
    <t>CG36CJ9432</t>
  </si>
  <si>
    <t>200, Adhartal, Jabalpur</t>
  </si>
  <si>
    <t>XXXX-XXXX-0651</t>
  </si>
  <si>
    <t>IRCAT1276O</t>
  </si>
  <si>
    <t>MH85GH2221</t>
  </si>
  <si>
    <t>553, TT Nagar, Bhopal</t>
  </si>
  <si>
    <t>XXXX-XXXX-4508</t>
  </si>
  <si>
    <t>XOMZR8951Z</t>
  </si>
  <si>
    <t>RJ33FH2270</t>
  </si>
  <si>
    <t>288, MG Road, Indore</t>
  </si>
  <si>
    <t>XXXX-XXXX-5983</t>
  </si>
  <si>
    <t>KDGEP8823K</t>
  </si>
  <si>
    <t>MH56EC2724</t>
  </si>
  <si>
    <t>Neha Sharma</t>
  </si>
  <si>
    <t>735, Gorakhpur, Jabalpur</t>
  </si>
  <si>
    <t>XXXX-XXXX-9383</t>
  </si>
  <si>
    <t>ZBYOY7113A</t>
  </si>
  <si>
    <t>MP21BF1016</t>
  </si>
  <si>
    <t>286, Purani Basti, Rewa</t>
  </si>
  <si>
    <t>XXXX-XXXX-3616</t>
  </si>
  <si>
    <t>YUNDM6093Z</t>
  </si>
  <si>
    <t>MH15CF7607</t>
  </si>
  <si>
    <t>403, Adhartal, Jabalpur</t>
  </si>
  <si>
    <t>XXXX-XXXX-1422</t>
  </si>
  <si>
    <t>JJKFE1159T</t>
  </si>
  <si>
    <t>MP15HE1451</t>
  </si>
  <si>
    <t>451, AB Road, Indore</t>
  </si>
  <si>
    <t>XXXX-XXXX-5810</t>
  </si>
  <si>
    <t>HYMTS3115O</t>
  </si>
  <si>
    <t>CG96FA4778</t>
  </si>
  <si>
    <t>523, Palasia, Indore</t>
  </si>
  <si>
    <t>XXXX-XXXX-8389</t>
  </si>
  <si>
    <t>XDJLU1106J</t>
  </si>
  <si>
    <t>CG79HF4048</t>
  </si>
  <si>
    <t>Kiran Yadav</t>
  </si>
  <si>
    <t>703, Palasia, Indore</t>
  </si>
  <si>
    <t>XXXX-XXXX-6802</t>
  </si>
  <si>
    <t>CCLNI2336X</t>
  </si>
  <si>
    <t>RJ31BG9466</t>
  </si>
  <si>
    <t>Geeta Verma</t>
  </si>
  <si>
    <t>947, Habibganj, Bhopal</t>
  </si>
  <si>
    <t>XXXX-XXXX-1471</t>
  </si>
  <si>
    <t>KYJPF1167V</t>
  </si>
  <si>
    <t>UP16EC4588</t>
  </si>
  <si>
    <t>XXXX-XXXX-4582</t>
  </si>
  <si>
    <t>PYFYA5062X</t>
  </si>
  <si>
    <t>RJ30CB4326</t>
  </si>
  <si>
    <t>867, Arera Colony, Bhopal</t>
  </si>
  <si>
    <t>XXXX-XXXX-7426</t>
  </si>
  <si>
    <t>WDHDF7732V</t>
  </si>
  <si>
    <t>MH44CB9432</t>
  </si>
  <si>
    <t>383, Adhartal, Jabalpur</t>
  </si>
  <si>
    <t>XXXX-XXXX-0678</t>
  </si>
  <si>
    <t>UKRRM8430M</t>
  </si>
  <si>
    <t>MH35FD8153</t>
  </si>
  <si>
    <t>474, Thatipur, Gwalior</t>
  </si>
  <si>
    <t>XXXX-XXXX-7440</t>
  </si>
  <si>
    <t>KIEMC2014U</t>
  </si>
  <si>
    <t>RJ78BA7020</t>
  </si>
  <si>
    <t>131, Kolar Road, Bhopal</t>
  </si>
  <si>
    <t>XXXX-XXXX-9261</t>
  </si>
  <si>
    <t>FGEQU8253H</t>
  </si>
  <si>
    <t>MP46FH4638</t>
  </si>
  <si>
    <t>994, City Centre, Gwalior</t>
  </si>
  <si>
    <t>XXXX-XXXX-8025</t>
  </si>
  <si>
    <t>DESAC5784I</t>
  </si>
  <si>
    <t>CG29CC6795</t>
  </si>
  <si>
    <t>Santosh Verma</t>
  </si>
  <si>
    <t>396, MP Nagar, Bhopal</t>
  </si>
  <si>
    <t>XXXX-XXXX-3906</t>
  </si>
  <si>
    <t>UBIOU2102L</t>
  </si>
  <si>
    <t>CG96FF8016</t>
  </si>
  <si>
    <t>82, Maharajpura, Gwalior</t>
  </si>
  <si>
    <t>XXXX-XXXX-5495</t>
  </si>
  <si>
    <t>QRAYS9690R</t>
  </si>
  <si>
    <t>UP91DE4326</t>
  </si>
  <si>
    <t>912, Morar, Gwalior</t>
  </si>
  <si>
    <t>XXXX-XXXX-5556</t>
  </si>
  <si>
    <t>WAKJS8704G</t>
  </si>
  <si>
    <t>RJ88CH8231</t>
  </si>
  <si>
    <t>854, Kolar Road, Bhopal</t>
  </si>
  <si>
    <t>XXXX-XXXX-1597</t>
  </si>
  <si>
    <t>HOHKA3807E</t>
  </si>
  <si>
    <t>UP87HD9735</t>
  </si>
  <si>
    <t>140, MP Nagar, Bhopal</t>
  </si>
  <si>
    <t>XXXX-XXXX-2746</t>
  </si>
  <si>
    <t>WWNPE6527U</t>
  </si>
  <si>
    <t>CG88DB5277</t>
  </si>
  <si>
    <t>395, Thatipur, Gwalior</t>
  </si>
  <si>
    <t>XXXX-XXXX-3810</t>
  </si>
  <si>
    <t>GNTYM4074O</t>
  </si>
  <si>
    <t>MP16BJ8502</t>
  </si>
  <si>
    <t>148, Lashkar, Gwalior</t>
  </si>
  <si>
    <t>XXXX-XXXX-8471</t>
  </si>
  <si>
    <t>RRGWJ4151G</t>
  </si>
  <si>
    <t>UP47EE8255</t>
  </si>
  <si>
    <t>552, Vijay Nagar, Indore</t>
  </si>
  <si>
    <t>XXXX-XXXX-9852</t>
  </si>
  <si>
    <t>NZHAT2797Q</t>
  </si>
  <si>
    <t>RJ49EC1015</t>
  </si>
  <si>
    <t>93, TT Nagar, Bhopal</t>
  </si>
  <si>
    <t>XXXX-XXXX-5453</t>
  </si>
  <si>
    <t>VKPZH9631D</t>
  </si>
  <si>
    <t>CG12AD8077</t>
  </si>
  <si>
    <t>690, City Centre, Gwalior</t>
  </si>
  <si>
    <t>XXXX-XXXX-4646</t>
  </si>
  <si>
    <t>KTNQW9885Z</t>
  </si>
  <si>
    <t>RJ80EB1013</t>
  </si>
  <si>
    <t>Pradeep Dubey</t>
  </si>
  <si>
    <t>941, Station Road, Rewa</t>
  </si>
  <si>
    <t>XXXX-XXXX-6376</t>
  </si>
  <si>
    <t>ZKWQO5897L</t>
  </si>
  <si>
    <t>RJ57GJ7299</t>
  </si>
  <si>
    <t>426, Civil Lines, Jabalpur</t>
  </si>
  <si>
    <t>XXXX-XXXX-4472</t>
  </si>
  <si>
    <t>UXBFR7395Y</t>
  </si>
  <si>
    <t>UP12FG5796</t>
  </si>
  <si>
    <t>570, Kolar Road, Bhopal</t>
  </si>
  <si>
    <t>XXXX-XXXX-9755</t>
  </si>
  <si>
    <t>OEPHR6673E</t>
  </si>
  <si>
    <t>RJ57BH2090</t>
  </si>
  <si>
    <t>438, MG Road, Indore</t>
  </si>
  <si>
    <t>XXXX-XXXX-0838</t>
  </si>
  <si>
    <t>NEXBU8862R</t>
  </si>
  <si>
    <t>RJ33FB6135</t>
  </si>
  <si>
    <t>50, Maharajpura, Gwalior</t>
  </si>
  <si>
    <t>XXXX-XXXX-1523</t>
  </si>
  <si>
    <t>MPNGY6576F</t>
  </si>
  <si>
    <t>RJ94EE3788</t>
  </si>
  <si>
    <t>948, Chorhata, Rewa</t>
  </si>
  <si>
    <t>XXXX-XXXX-3282</t>
  </si>
  <si>
    <t>UFMWN7409Q</t>
  </si>
  <si>
    <t>UP77FG9787</t>
  </si>
  <si>
    <t>Nisha Sharma</t>
  </si>
  <si>
    <t>807, AB Road, Indore</t>
  </si>
  <si>
    <t>YNWZH6163L</t>
  </si>
  <si>
    <t>CG51BJ3015</t>
  </si>
  <si>
    <t>298, Civil Lines, Jabalpur</t>
  </si>
  <si>
    <t>XXXX-XXXX-9145</t>
  </si>
  <si>
    <t>PRVXM3977O</t>
  </si>
  <si>
    <t>RJ62AF5085</t>
  </si>
  <si>
    <t>590, Purani Basti, Rewa</t>
  </si>
  <si>
    <t>XXXX-XXXX-5205</t>
  </si>
  <si>
    <t>KKSWR1058S</t>
  </si>
  <si>
    <t>CG75HE6241</t>
  </si>
  <si>
    <t>Pradeep Soni</t>
  </si>
  <si>
    <t>15, Morar, Gwalior</t>
  </si>
  <si>
    <t>XXXX-XXXX-1958</t>
  </si>
  <si>
    <t>AAXYJ9399U</t>
  </si>
  <si>
    <t>UP54EC1647</t>
  </si>
  <si>
    <t>383, Lashkar, Gwalior</t>
  </si>
  <si>
    <t>UEAVS4505F</t>
  </si>
  <si>
    <t>MP14DE7268</t>
  </si>
  <si>
    <t>112, Vijay Nagar, Indore</t>
  </si>
  <si>
    <t>XXXX-XXXX-2934</t>
  </si>
  <si>
    <t>OTMBK3335F</t>
  </si>
  <si>
    <t>MH62BH2817</t>
  </si>
  <si>
    <t>403, Station Road, Rewa</t>
  </si>
  <si>
    <t>XXXX-XXXX-3523</t>
  </si>
  <si>
    <t>VUZHG8160I</t>
  </si>
  <si>
    <t>CG77GF5494</t>
  </si>
  <si>
    <t>760, AB Road, Indore</t>
  </si>
  <si>
    <t>XXXX-XXXX-8346</t>
  </si>
  <si>
    <t>STQKO6518J</t>
  </si>
  <si>
    <t>RJ41AA1377</t>
  </si>
  <si>
    <t>884, Thatipur, Gwalior</t>
  </si>
  <si>
    <t>XXXX-XXXX-9479</t>
  </si>
  <si>
    <t>SCOGQ1262Z</t>
  </si>
  <si>
    <t>CG29CD9410</t>
  </si>
  <si>
    <t>33, MG Road, Indore</t>
  </si>
  <si>
    <t>XXXX-XXXX-7954</t>
  </si>
  <si>
    <t>FGKBD4969Q</t>
  </si>
  <si>
    <t>UP35CG2124</t>
  </si>
  <si>
    <t>Asha Rajput</t>
  </si>
  <si>
    <t>420, Habibganj, Bhopal</t>
  </si>
  <si>
    <t>XXXX-XXXX-4849</t>
  </si>
  <si>
    <t>CRVRE8422A</t>
  </si>
  <si>
    <t>MH99GC3130</t>
  </si>
  <si>
    <t>103, AB Road, Indore</t>
  </si>
  <si>
    <t>XXXX-XXXX-0826</t>
  </si>
  <si>
    <t>EZFPO1810C</t>
  </si>
  <si>
    <t>MH70BD2752</t>
  </si>
  <si>
    <t>483, Indira Nagar, Rewa</t>
  </si>
  <si>
    <t>XXXX-XXXX-2616</t>
  </si>
  <si>
    <t>BFCKL9388D</t>
  </si>
  <si>
    <t>CG85GE8882</t>
  </si>
  <si>
    <t>68, Thatipur, Gwalior</t>
  </si>
  <si>
    <t>XXXX-XXXX-8095</t>
  </si>
  <si>
    <t>GWXJT3327C</t>
  </si>
  <si>
    <t>RJ19AH1158</t>
  </si>
  <si>
    <t>Renu Agarwal</t>
  </si>
  <si>
    <t>239, Adhartal, Jabalpur</t>
  </si>
  <si>
    <t>XXXX-XXXX-6751</t>
  </si>
  <si>
    <t>AADTX7891I</t>
  </si>
  <si>
    <t>RJ25FH5043</t>
  </si>
  <si>
    <t>394, Palasia, Indore</t>
  </si>
  <si>
    <t>XXXX-XXXX-5778</t>
  </si>
  <si>
    <t>ZTMSF8973K</t>
  </si>
  <si>
    <t>RJ47BE9245</t>
  </si>
  <si>
    <t>606, Arera Colony, Bhopal</t>
  </si>
  <si>
    <t>XXXX-XXXX-9660</t>
  </si>
  <si>
    <t>IJGAU9598T</t>
  </si>
  <si>
    <t>MP51HG5216</t>
  </si>
  <si>
    <t>162, AB Road, Indore</t>
  </si>
  <si>
    <t>XXXX-XXXX-0027</t>
  </si>
  <si>
    <t>HVKOA3879D</t>
  </si>
  <si>
    <t>UP33AC7770</t>
  </si>
  <si>
    <t>130, Chorhata, Rewa</t>
  </si>
  <si>
    <t>XXXX-XXXX-7094</t>
  </si>
  <si>
    <t>WBUTK3193B</t>
  </si>
  <si>
    <t>MP71HE7089</t>
  </si>
  <si>
    <t>63, Arera Colony, Bhopal</t>
  </si>
  <si>
    <t>XXXX-XXXX-5518</t>
  </si>
  <si>
    <t>BRWJI5438G</t>
  </si>
  <si>
    <t>MP76HH8552</t>
  </si>
  <si>
    <t>175, Gorakhpur, Jabalpur</t>
  </si>
  <si>
    <t>XXXX-XXXX-1679</t>
  </si>
  <si>
    <t>KGVIV6919N</t>
  </si>
  <si>
    <t>MP12DB1817</t>
  </si>
  <si>
    <t>878, Indira Nagar, Rewa</t>
  </si>
  <si>
    <t>XXXX-XXXX-2996</t>
  </si>
  <si>
    <t>ZXUCQ5243J</t>
  </si>
  <si>
    <t>MP59FE5713</t>
  </si>
  <si>
    <t>354, Gorakhpur, Jabalpur</t>
  </si>
  <si>
    <t>XXXX-XXXX-9559</t>
  </si>
  <si>
    <t>NKGOZ3711L</t>
  </si>
  <si>
    <t>RJ27GJ1679</t>
  </si>
  <si>
    <t>790, AB Road, Indore</t>
  </si>
  <si>
    <t>XXXX-XXXX-3357</t>
  </si>
  <si>
    <t>NINIP1764M</t>
  </si>
  <si>
    <t>UP99HG1394</t>
  </si>
  <si>
    <t>Seema Malviya</t>
  </si>
  <si>
    <t>792, Vijay Nagar, Indore</t>
  </si>
  <si>
    <t>XXXX-XXXX-7688</t>
  </si>
  <si>
    <t>TXNVI5299F</t>
  </si>
  <si>
    <t>UP99DB4889</t>
  </si>
  <si>
    <t>106, Purani Basti, Rewa</t>
  </si>
  <si>
    <t>XXXX-XXXX-5101</t>
  </si>
  <si>
    <t>WPSDW9372C</t>
  </si>
  <si>
    <t>MP70AC7754</t>
  </si>
  <si>
    <t>176, Malviya Nagar, Indore</t>
  </si>
  <si>
    <t>XXXX-XXXX-4821</t>
  </si>
  <si>
    <t>AADAQ8475B</t>
  </si>
  <si>
    <t>MH44DF7250</t>
  </si>
  <si>
    <t>228, Thatipur, Gwalior</t>
  </si>
  <si>
    <t>XXXX-XXXX-6568</t>
  </si>
  <si>
    <t>CNLJY1266H</t>
  </si>
  <si>
    <t>CG28BF8401</t>
  </si>
  <si>
    <t>330, Arera Colony, Bhopal</t>
  </si>
  <si>
    <t>XXXX-XXXX-9364</t>
  </si>
  <si>
    <t>MAPLI7287J</t>
  </si>
  <si>
    <t>MH89CA9496</t>
  </si>
  <si>
    <t>870, Civil Lines, Rewa</t>
  </si>
  <si>
    <t>XXXX-XXXX-1328</t>
  </si>
  <si>
    <t>YMDEF2188V</t>
  </si>
  <si>
    <t>MP11AH9031</t>
  </si>
  <si>
    <t>352, Vijay Nagar, Indore</t>
  </si>
  <si>
    <t>XXXX-XXXX-6144</t>
  </si>
  <si>
    <t>RCRAZ3603E</t>
  </si>
  <si>
    <t>MP70HE6953</t>
  </si>
  <si>
    <t>929, Thatipur, Gwalior</t>
  </si>
  <si>
    <t>XXXX-XXXX-2517</t>
  </si>
  <si>
    <t>IVKBK8110A</t>
  </si>
  <si>
    <t>RJ44AJ2977</t>
  </si>
  <si>
    <t>Vijay Shukla</t>
  </si>
  <si>
    <t>231, Wright Town, Jabalpur</t>
  </si>
  <si>
    <t>XXXX-XXXX-9805</t>
  </si>
  <si>
    <t>AOSPJ6740Q</t>
  </si>
  <si>
    <t>RJ61CC7078</t>
  </si>
  <si>
    <t>871, Arera Colony, Bhopal</t>
  </si>
  <si>
    <t>XXXX-XXXX-1347</t>
  </si>
  <si>
    <t>SFRFZ7633J</t>
  </si>
  <si>
    <t>UP30GH7161</t>
  </si>
  <si>
    <t>447, Maharajpura, Gwalior</t>
  </si>
  <si>
    <t>XXXX-XXXX-6200</t>
  </si>
  <si>
    <t>BOFAS7444Z</t>
  </si>
  <si>
    <t>RJ90CC9073</t>
  </si>
  <si>
    <t>851, Vijay Nagar, Indore</t>
  </si>
  <si>
    <t>XXXX-XXXX-0990</t>
  </si>
  <si>
    <t>GKURJ7611Z</t>
  </si>
  <si>
    <t>RJ44FH4422</t>
  </si>
  <si>
    <t>338, Maharajpura, Gwalior</t>
  </si>
  <si>
    <t>XXXX-XXXX-2130</t>
  </si>
  <si>
    <t>GABRL3676E</t>
  </si>
  <si>
    <t>RJ48CC6587</t>
  </si>
  <si>
    <t>636, Thatipur, Gwalior</t>
  </si>
  <si>
    <t>XXXX-XXXX-5306</t>
  </si>
  <si>
    <t>UBOOD2370M</t>
  </si>
  <si>
    <t>MH50HJ7657</t>
  </si>
  <si>
    <t>Kiran Rajput</t>
  </si>
  <si>
    <t>18, Station Road, Rewa</t>
  </si>
  <si>
    <t>XXXX-XXXX-9937</t>
  </si>
  <si>
    <t>VWSLY7688G</t>
  </si>
  <si>
    <t>UP37GA3840</t>
  </si>
  <si>
    <t>587, Adhartal, Jabalpur</t>
  </si>
  <si>
    <t>XXXX-XXXX-2412</t>
  </si>
  <si>
    <t>YORXP9986B</t>
  </si>
  <si>
    <t>CG42EC1725</t>
  </si>
  <si>
    <t>Sumit Dubey</t>
  </si>
  <si>
    <t>32, Chorhata, Rewa</t>
  </si>
  <si>
    <t>XXXX-XXXX-4932</t>
  </si>
  <si>
    <t>STEKM9459G</t>
  </si>
  <si>
    <t>RJ61CD2416</t>
  </si>
  <si>
    <t>Nisha Verma</t>
  </si>
  <si>
    <t>643, Purani Basti, Rewa</t>
  </si>
  <si>
    <t>XXXX-XXXX-3637</t>
  </si>
  <si>
    <t>IPCVW9860T</t>
  </si>
  <si>
    <t>MP55BF9095</t>
  </si>
  <si>
    <t>122, Civil Lines, Rewa</t>
  </si>
  <si>
    <t>XXXX-XXXX-7399</t>
  </si>
  <si>
    <t>FUPDO4784H</t>
  </si>
  <si>
    <t>MH87HA4974</t>
  </si>
  <si>
    <t>66, Adhartal, Jabalpur</t>
  </si>
  <si>
    <t>XXXX-XXXX-6379</t>
  </si>
  <si>
    <t>QSTYZ6287B</t>
  </si>
  <si>
    <t>MH90GJ2223</t>
  </si>
  <si>
    <t>Meena Patel</t>
  </si>
  <si>
    <t>679, Purani Basti, Rewa</t>
  </si>
  <si>
    <t>XXXX-XXXX-3279</t>
  </si>
  <si>
    <t>KOTSD2453K</t>
  </si>
  <si>
    <t>UP39CE2482</t>
  </si>
  <si>
    <t>367, Habibganj, Bhopal</t>
  </si>
  <si>
    <t>XXXX-XXXX-9081</t>
  </si>
  <si>
    <t>MLBDH7612D</t>
  </si>
  <si>
    <t>UP41FB8502</t>
  </si>
  <si>
    <t>948, Adhartal, Jabalpur</t>
  </si>
  <si>
    <t>XXXX-XXXX-7549</t>
  </si>
  <si>
    <t>DNNOH4951H</t>
  </si>
  <si>
    <t>MP57HE4243</t>
  </si>
  <si>
    <t>Lata Yadav</t>
  </si>
  <si>
    <t>983, Purani Basti, Rewa</t>
  </si>
  <si>
    <t>XXXX-XXXX-1906</t>
  </si>
  <si>
    <t>OBMXY7057Z</t>
  </si>
  <si>
    <t>RJ63EB5367</t>
  </si>
  <si>
    <t>278, Civil Lines, Jabalpur</t>
  </si>
  <si>
    <t>XXXX-XXXX-6162</t>
  </si>
  <si>
    <t>ONLRA2659M</t>
  </si>
  <si>
    <t>UP88BG2575</t>
  </si>
  <si>
    <t>398, Chorhata, Rewa</t>
  </si>
  <si>
    <t>XXXX-XXXX-9946</t>
  </si>
  <si>
    <t>FVPLT5924A</t>
  </si>
  <si>
    <t>MP95BC7776</t>
  </si>
  <si>
    <t>978, MP Nagar, Bhopal</t>
  </si>
  <si>
    <t>XXXX-XXXX-4381</t>
  </si>
  <si>
    <t>FBGOC1170J</t>
  </si>
  <si>
    <t>MP13AE3646</t>
  </si>
  <si>
    <t>209, Vijay Nagar, Indore</t>
  </si>
  <si>
    <t>XXXX-XXXX-7671</t>
  </si>
  <si>
    <t>RYVZH8601V</t>
  </si>
  <si>
    <t>MP47BB3171</t>
  </si>
  <si>
    <t>Manoj Tiwari</t>
  </si>
  <si>
    <t>69, TT Nagar, Bhopal</t>
  </si>
  <si>
    <t>XXXX-XXXX-7787</t>
  </si>
  <si>
    <t>IEITM6109C</t>
  </si>
  <si>
    <t>MP69EJ9613</t>
  </si>
  <si>
    <t>522, Malviya Nagar, Indore</t>
  </si>
  <si>
    <t>XXXX-XXXX-2204</t>
  </si>
  <si>
    <t>UNUCA7747N</t>
  </si>
  <si>
    <t>MP72CJ3305</t>
  </si>
  <si>
    <t>846, MG Road, Indore</t>
  </si>
  <si>
    <t>XXXX-XXXX-6792</t>
  </si>
  <si>
    <t>QYJMZ8608Q</t>
  </si>
  <si>
    <t>MP48BE6397</t>
  </si>
  <si>
    <t>Nisha Dubey</t>
  </si>
  <si>
    <t>981, Chorhata, Rewa</t>
  </si>
  <si>
    <t>XXXX-XXXX-1941</t>
  </si>
  <si>
    <t>PHTOH1010N</t>
  </si>
  <si>
    <t>MH55CJ9900</t>
  </si>
  <si>
    <t>309, Habibganj, Bhopal</t>
  </si>
  <si>
    <t>XXXX-XXXX-6487</t>
  </si>
  <si>
    <t>HLDCI5040M</t>
  </si>
  <si>
    <t>RJ46AG3852</t>
  </si>
  <si>
    <t>123, Kolar Road, Bhopal</t>
  </si>
  <si>
    <t>XXXX-XXXX-3200</t>
  </si>
  <si>
    <t>EKPMZ1081M</t>
  </si>
  <si>
    <t>UP85CJ1739</t>
  </si>
  <si>
    <t>761, Civil Lines, Jabalpur</t>
  </si>
  <si>
    <t>XXXX-XXXX-6269</t>
  </si>
  <si>
    <t>QMXNB6431M</t>
  </si>
  <si>
    <t>RJ11BE6779</t>
  </si>
  <si>
    <t>600, City Centre, Gwalior</t>
  </si>
  <si>
    <t>XXXX-XXXX-2119</t>
  </si>
  <si>
    <t>JQSQJ4615P</t>
  </si>
  <si>
    <t>UP12AA5011</t>
  </si>
  <si>
    <t>Santosh Sharma</t>
  </si>
  <si>
    <t>456, Vijay Nagar, Indore</t>
  </si>
  <si>
    <t>DEHYF5078P</t>
  </si>
  <si>
    <t>RJ88HG5262</t>
  </si>
  <si>
    <t>923, Civil Lines, Rewa</t>
  </si>
  <si>
    <t>XXXX-XXXX-5294</t>
  </si>
  <si>
    <t>FXLZR1102J</t>
  </si>
  <si>
    <t>MH24EA8519</t>
  </si>
  <si>
    <t>210, Arera Colony, Bhopal</t>
  </si>
  <si>
    <t>XXXX-XXXX-1440</t>
  </si>
  <si>
    <t>RJYNY9851T</t>
  </si>
  <si>
    <t>RJ11FE5686</t>
  </si>
  <si>
    <t>416, Purani Basti, Rewa</t>
  </si>
  <si>
    <t>XXXX-XXXX-8852</t>
  </si>
  <si>
    <t>RVEQC9438U</t>
  </si>
  <si>
    <t>MH74AD1689</t>
  </si>
  <si>
    <t>424, Civil Lines, Rewa</t>
  </si>
  <si>
    <t>XXXX-XXXX-1657</t>
  </si>
  <si>
    <t>SWIZF4106I</t>
  </si>
  <si>
    <t>MH64FH3456</t>
  </si>
  <si>
    <t>328, Indira Nagar, Rewa</t>
  </si>
  <si>
    <t>XXXX-XXXX-0479</t>
  </si>
  <si>
    <t>CGUME1125R</t>
  </si>
  <si>
    <t>RJ38CH8784</t>
  </si>
  <si>
    <t>Pushpa Patel</t>
  </si>
  <si>
    <t>359, Purani Basti, Rewa</t>
  </si>
  <si>
    <t>XXXX-XXXX-3351</t>
  </si>
  <si>
    <t>KBPRN4842G</t>
  </si>
  <si>
    <t>MH29CE3267</t>
  </si>
  <si>
    <t>Sunita Singh</t>
  </si>
  <si>
    <t>613, Malviya Nagar, Indore</t>
  </si>
  <si>
    <t>XXXX-XXXX-0187</t>
  </si>
  <si>
    <t>INSJX4062D</t>
  </si>
  <si>
    <t>MP42GD9279</t>
  </si>
  <si>
    <t>Santosh Agarwal</t>
  </si>
  <si>
    <t>844, Vijay Nagar, Indore</t>
  </si>
  <si>
    <t>XXXX-XXXX-5877</t>
  </si>
  <si>
    <t>KQSWS4246H</t>
  </si>
  <si>
    <t>UP11BA1931</t>
  </si>
  <si>
    <t>Mohit Sharma</t>
  </si>
  <si>
    <t>799, Thatipur, Gwalior</t>
  </si>
  <si>
    <t>XXXX-XXXX-3860</t>
  </si>
  <si>
    <t>TWWXF2446B</t>
  </si>
  <si>
    <t>UP11GH4322</t>
  </si>
  <si>
    <t>Rekha Chauhan</t>
  </si>
  <si>
    <t>584, City Centre, Gwalior</t>
  </si>
  <si>
    <t>XXXX-XXXX-7809</t>
  </si>
  <si>
    <t>CKVEO9810T</t>
  </si>
  <si>
    <t>UP50BC6299</t>
  </si>
  <si>
    <t>736, Maharajpura, Gwalior</t>
  </si>
  <si>
    <t>XXXX-XXXX-3526</t>
  </si>
  <si>
    <t>PQNLV9049L</t>
  </si>
  <si>
    <t>CG35AB2665</t>
  </si>
  <si>
    <t>827, Chorhata, Rewa</t>
  </si>
  <si>
    <t>XXXX-XXXX-2978</t>
  </si>
  <si>
    <t>XRXGS9892P</t>
  </si>
  <si>
    <t>UP42FB5598</t>
  </si>
  <si>
    <t>612, Chorhata, Rewa</t>
  </si>
  <si>
    <t>XXXX-XXXX-1718</t>
  </si>
  <si>
    <t>ASHUJ1522T</t>
  </si>
  <si>
    <t>UP11AH4228</t>
  </si>
  <si>
    <t>XXXX-XXXX-3350</t>
  </si>
  <si>
    <t>VJLSW3732Y</t>
  </si>
  <si>
    <t>RJ13EJ2941</t>
  </si>
  <si>
    <t>59, Civil Lines, Jabalpur</t>
  </si>
  <si>
    <t>XXXX-XXXX-7508</t>
  </si>
  <si>
    <t>GHBRO4891D</t>
  </si>
  <si>
    <t>MH66GH4027</t>
  </si>
  <si>
    <t>749, AB Road, Indore</t>
  </si>
  <si>
    <t>XXXX-XXXX-2902</t>
  </si>
  <si>
    <t>QEPGO2237Z</t>
  </si>
  <si>
    <t>RJ71BA6881</t>
  </si>
  <si>
    <t>696, Kolar Road, Bhopal</t>
  </si>
  <si>
    <t>XXXX-XXXX-1477</t>
  </si>
  <si>
    <t>NSGLN1731C</t>
  </si>
  <si>
    <t>MP16FB4992</t>
  </si>
  <si>
    <t>990, Thatipur, Gwalior</t>
  </si>
  <si>
    <t>XXXX-XXXX-6535</t>
  </si>
  <si>
    <t>LGJUU9734T</t>
  </si>
  <si>
    <t>CG57BB2318</t>
  </si>
  <si>
    <t>747, Civil Lines, Jabalpur</t>
  </si>
  <si>
    <t>XXXX-XXXX-8494</t>
  </si>
  <si>
    <t>YTHJB5868Z</t>
  </si>
  <si>
    <t>UP37AE2809</t>
  </si>
  <si>
    <t>799, Maharajpura, Gwalior</t>
  </si>
  <si>
    <t>XXXX-XXXX-7055</t>
  </si>
  <si>
    <t>EYJPH1715I</t>
  </si>
  <si>
    <t>MP79HC3101</t>
  </si>
  <si>
    <t>Anita Malviya</t>
  </si>
  <si>
    <t>417, Civil Lines, Jabalpur</t>
  </si>
  <si>
    <t>XXXX-XXXX-0265</t>
  </si>
  <si>
    <t>FCPZJ6773O</t>
  </si>
  <si>
    <t>CG49GD8995</t>
  </si>
  <si>
    <t>768, Adhartal, Jabalpur</t>
  </si>
  <si>
    <t>XXXX-XXXX-8945</t>
  </si>
  <si>
    <t>IFSXV4840V</t>
  </si>
  <si>
    <t>UP71ED3525</t>
  </si>
  <si>
    <t>249, MG Road, Indore</t>
  </si>
  <si>
    <t>XXXX-XXXX-3537</t>
  </si>
  <si>
    <t>NTUQQ8022W</t>
  </si>
  <si>
    <t>UP90EA3880</t>
  </si>
  <si>
    <t>275, Arera Colony, Bhopal</t>
  </si>
  <si>
    <t>XXXX-XXXX-8965</t>
  </si>
  <si>
    <t>EZASG7026A</t>
  </si>
  <si>
    <t>MP25GB6510</t>
  </si>
  <si>
    <t>Lalit Agarwal</t>
  </si>
  <si>
    <t>240, Arera Colony, Bhopal</t>
  </si>
  <si>
    <t>XXXX-XXXX-7110</t>
  </si>
  <si>
    <t>OCBVU4143T</t>
  </si>
  <si>
    <t>UP45CE1036</t>
  </si>
  <si>
    <t>624, Adhartal, Jabalpur</t>
  </si>
  <si>
    <t>XXXX-XXXX-9823</t>
  </si>
  <si>
    <t>WGLXW7913J</t>
  </si>
  <si>
    <t>RJ52AE8502</t>
  </si>
  <si>
    <t>896, Palasia, Indore</t>
  </si>
  <si>
    <t>XXXX-XXXX-8083</t>
  </si>
  <si>
    <t>BKTNH5005Y</t>
  </si>
  <si>
    <t>UP51FD1310</t>
  </si>
  <si>
    <t>Kiran Dubey</t>
  </si>
  <si>
    <t>551, MP Nagar, Bhopal</t>
  </si>
  <si>
    <t>XXXX-XXXX-7826</t>
  </si>
  <si>
    <t>FJRCS1783O</t>
  </si>
  <si>
    <t>RJ69GC7774</t>
  </si>
  <si>
    <t>612, Purani Basti, Rewa</t>
  </si>
  <si>
    <t>XXXX-XXXX-0740</t>
  </si>
  <si>
    <t>CIMFU1973T</t>
  </si>
  <si>
    <t>MP62FG6850</t>
  </si>
  <si>
    <t>386, Civil Lines, Rewa</t>
  </si>
  <si>
    <t>XXXX-XXXX-0454</t>
  </si>
  <si>
    <t>LGOVG9197K</t>
  </si>
  <si>
    <t>UP10DF5300</t>
  </si>
  <si>
    <t>898, Wright Town, Jabalpur</t>
  </si>
  <si>
    <t>XXXX-XXXX-8075</t>
  </si>
  <si>
    <t>PHXUB3798R</t>
  </si>
  <si>
    <t>MP58HF3913</t>
  </si>
  <si>
    <t>86, Chorhata, Rewa</t>
  </si>
  <si>
    <t>XXXX-XXXX-9170</t>
  </si>
  <si>
    <t>FBBFE6034J</t>
  </si>
  <si>
    <t>MP16GF9995</t>
  </si>
  <si>
    <t>156, Civil Lines, Rewa</t>
  </si>
  <si>
    <t>XXXX-XXXX-1827</t>
  </si>
  <si>
    <t>JQEUV7249E</t>
  </si>
  <si>
    <t>RJ83BA1182</t>
  </si>
  <si>
    <t>Renu Sharma</t>
  </si>
  <si>
    <t>438, Habibganj, Bhopal</t>
  </si>
  <si>
    <t>XXXX-XXXX-1639</t>
  </si>
  <si>
    <t>YKXQN7540I</t>
  </si>
  <si>
    <t>MH83FH6484</t>
  </si>
  <si>
    <t>319, Napier Town, Jabalpur</t>
  </si>
  <si>
    <t>XXXX-XXXX-8422</t>
  </si>
  <si>
    <t>NLYAV4384L</t>
  </si>
  <si>
    <t>MP20FH3543</t>
  </si>
  <si>
    <t>914, Thatipur, Gwalior</t>
  </si>
  <si>
    <t>WYVKS9122E</t>
  </si>
  <si>
    <t>RJ99EB2754</t>
  </si>
  <si>
    <t>851, Adhartal, Jabalpur</t>
  </si>
  <si>
    <t>XXXX-XXXX-1987</t>
  </si>
  <si>
    <t>XSYPB8917L</t>
  </si>
  <si>
    <t>MH48BE3706</t>
  </si>
  <si>
    <t>216, Kolar Road, Bhopal</t>
  </si>
  <si>
    <t>XXXX-XXXX-9312</t>
  </si>
  <si>
    <t>DBBDI5133O</t>
  </si>
  <si>
    <t>MP94EJ8925</t>
  </si>
  <si>
    <t>455, MP Nagar, Bhopal</t>
  </si>
  <si>
    <t>XXXX-XXXX-0836</t>
  </si>
  <si>
    <t>CKPZQ2573I</t>
  </si>
  <si>
    <t>UP47BJ6722</t>
  </si>
  <si>
    <t>456, Thatipur, Gwalior</t>
  </si>
  <si>
    <t>XXXX-XXXX-1219</t>
  </si>
  <si>
    <t>ZUMGW6833W</t>
  </si>
  <si>
    <t>MP68CC9748</t>
  </si>
  <si>
    <t>845, MG Road, Indore</t>
  </si>
  <si>
    <t>XXXX-XXXX-1294</t>
  </si>
  <si>
    <t>EZKXM5332W</t>
  </si>
  <si>
    <t>CG23BC3104</t>
  </si>
  <si>
    <t>148, MG Road, Indore</t>
  </si>
  <si>
    <t>XXXX-XXXX-7077</t>
  </si>
  <si>
    <t>ORFVS9404J</t>
  </si>
  <si>
    <t>MP43GC3716</t>
  </si>
  <si>
    <t>Savita Gupta</t>
  </si>
  <si>
    <t>575, Lashkar, Gwalior</t>
  </si>
  <si>
    <t>XXXX-XXXX-9645</t>
  </si>
  <si>
    <t>NVFFV3651M</t>
  </si>
  <si>
    <t>MH88GH5890</t>
  </si>
  <si>
    <t>800, Morar, Gwalior</t>
  </si>
  <si>
    <t>XXXX-XXXX-5484</t>
  </si>
  <si>
    <t>AELTT9356O</t>
  </si>
  <si>
    <t>CG39DF9933</t>
  </si>
  <si>
    <t>864, Napier Town, Jabalpur</t>
  </si>
  <si>
    <t>XXXX-XXXX-4192</t>
  </si>
  <si>
    <t>AIHML6896S</t>
  </si>
  <si>
    <t>MP23AH8744</t>
  </si>
  <si>
    <t>480, Civil Lines, Rewa</t>
  </si>
  <si>
    <t>XXXX-XXXX-4223</t>
  </si>
  <si>
    <t>OVDFM4010X</t>
  </si>
  <si>
    <t>UP55BC7872</t>
  </si>
  <si>
    <t>805, Purani Basti, Rewa</t>
  </si>
  <si>
    <t>XXXX-XXXX-3746</t>
  </si>
  <si>
    <t>XOHMY5020D</t>
  </si>
  <si>
    <t>MH31FF6095</t>
  </si>
  <si>
    <t>258, Indira Nagar, Rewa</t>
  </si>
  <si>
    <t>XXXX-XXXX-6735</t>
  </si>
  <si>
    <t>UEVMR7427J</t>
  </si>
  <si>
    <t>UP79AH1073</t>
  </si>
  <si>
    <t>273, Vijay Nagar, Indore</t>
  </si>
  <si>
    <t>XXXX-XXXX-0229</t>
  </si>
  <si>
    <t>FINTL6016F</t>
  </si>
  <si>
    <t>MH88GG8885</t>
  </si>
  <si>
    <t>742, Napier Town, Jabalpur</t>
  </si>
  <si>
    <t>XXXX-XXXX-8105</t>
  </si>
  <si>
    <t>YVGOQ6009H</t>
  </si>
  <si>
    <t>MH37CF3859</t>
  </si>
  <si>
    <t>333, Maharajpura, Gwalior</t>
  </si>
  <si>
    <t>XXXX-XXXX-0846</t>
  </si>
  <si>
    <t>PZQSH3495U</t>
  </si>
  <si>
    <t>MP85CF7099</t>
  </si>
  <si>
    <t>914, TT Nagar, Bhopal</t>
  </si>
  <si>
    <t>XXXX-XXXX-4501</t>
  </si>
  <si>
    <t>AULYI5737E</t>
  </si>
  <si>
    <t>RJ74FG8297</t>
  </si>
  <si>
    <t>643, Lashkar, Gwalior</t>
  </si>
  <si>
    <t>XXXX-XXXX-4108</t>
  </si>
  <si>
    <t>IKOTJ3885Q</t>
  </si>
  <si>
    <t>UP10BE8330</t>
  </si>
  <si>
    <t>312, Chorhata, Rewa</t>
  </si>
  <si>
    <t>XXXX-XXXX-6097</t>
  </si>
  <si>
    <t>RUVFH2464Q</t>
  </si>
  <si>
    <t>UP12AC6726</t>
  </si>
  <si>
    <t>533, AB Road, Indore</t>
  </si>
  <si>
    <t>XXXX-XXXX-6304</t>
  </si>
  <si>
    <t>JKAUU5075Q</t>
  </si>
  <si>
    <t>CG20ED6126</t>
  </si>
  <si>
    <t>7, TT Nagar, Bhopal</t>
  </si>
  <si>
    <t>XXXX-XXXX-6803</t>
  </si>
  <si>
    <t>LUCNV3033D</t>
  </si>
  <si>
    <t>RJ94CE8965</t>
  </si>
  <si>
    <t>829, Morar, Gwalior</t>
  </si>
  <si>
    <t>XXXX-XXXX-0927</t>
  </si>
  <si>
    <t>MYDIZ5403Z</t>
  </si>
  <si>
    <t>UP67EE9605</t>
  </si>
  <si>
    <t>476, AB Road, Indore</t>
  </si>
  <si>
    <t>XXXX-XXXX-0665</t>
  </si>
  <si>
    <t>JQPNH5134Q</t>
  </si>
  <si>
    <t>RJ23AA8471</t>
  </si>
  <si>
    <t>235, Habibganj, Bhopal</t>
  </si>
  <si>
    <t>XXXX-XXXX-1854</t>
  </si>
  <si>
    <t>RVSJX1907J</t>
  </si>
  <si>
    <t>RJ90GF4513</t>
  </si>
  <si>
    <t>7, Palasia, Indore</t>
  </si>
  <si>
    <t>XXXX-XXXX-6888</t>
  </si>
  <si>
    <t>CWVMD2989M</t>
  </si>
  <si>
    <t>CG81DF5308</t>
  </si>
  <si>
    <t>Santosh Gupta</t>
  </si>
  <si>
    <t>426, MG Road, Indore</t>
  </si>
  <si>
    <t>XXXX-XXXX-8491</t>
  </si>
  <si>
    <t>OUZTQ2341E</t>
  </si>
  <si>
    <t>CG75CD9697</t>
  </si>
  <si>
    <t>849, Lashkar, Gwalior</t>
  </si>
  <si>
    <t>XXXX-XXXX-0153</t>
  </si>
  <si>
    <t>GDQPL4101K</t>
  </si>
  <si>
    <t>RJ45AD3414</t>
  </si>
  <si>
    <t>66, Gorakhpur, Jabalpur</t>
  </si>
  <si>
    <t>XXXX-XXXX-9105</t>
  </si>
  <si>
    <t>ASLYK8586N</t>
  </si>
  <si>
    <t>UP36DA1236</t>
  </si>
  <si>
    <t>502, AB Road, Indore</t>
  </si>
  <si>
    <t>XXXX-XXXX-1686</t>
  </si>
  <si>
    <t>XQIET6361L</t>
  </si>
  <si>
    <t>MP75BE9810</t>
  </si>
  <si>
    <t>961, Morar, Gwalior</t>
  </si>
  <si>
    <t>XXXX-XXXX-5947</t>
  </si>
  <si>
    <t>FJUCX3607K</t>
  </si>
  <si>
    <t>RJ67CG1661</t>
  </si>
  <si>
    <t>193, Gorakhpur, Jabalpur</t>
  </si>
  <si>
    <t>XXXX-XXXX-6159</t>
  </si>
  <si>
    <t>FSTMZ8244I</t>
  </si>
  <si>
    <t>MP80FJ8614</t>
  </si>
  <si>
    <t>Kiran Singh</t>
  </si>
  <si>
    <t>534, Thatipur, Gwalior</t>
  </si>
  <si>
    <t>XXXX-XXXX-0498</t>
  </si>
  <si>
    <t>JVNTZ9390M</t>
  </si>
  <si>
    <t>UP83HG4976</t>
  </si>
  <si>
    <t>978, Wright Town, Jabalpur</t>
  </si>
  <si>
    <t>XXXX-XXXX-5976</t>
  </si>
  <si>
    <t>VSOLN6148O</t>
  </si>
  <si>
    <t>CG19GH9622</t>
  </si>
  <si>
    <t>Kiran Joshi</t>
  </si>
  <si>
    <t>90, Indira Nagar, Rewa</t>
  </si>
  <si>
    <t>XXXX-XXXX-7229</t>
  </si>
  <si>
    <t>IEGSS2947J</t>
  </si>
  <si>
    <t>MP34CC5025</t>
  </si>
  <si>
    <t>154, Maharajpura, Gwalior</t>
  </si>
  <si>
    <t>XXXX-XXXX-4166</t>
  </si>
  <si>
    <t>SAKHO6778H</t>
  </si>
  <si>
    <t>MH84FA3065</t>
  </si>
  <si>
    <t>940, Civil Lines, Rewa</t>
  </si>
  <si>
    <t>XXXX-XXXX-9267</t>
  </si>
  <si>
    <t>EBPFI1543O</t>
  </si>
  <si>
    <t>RJ33BJ4172</t>
  </si>
  <si>
    <t>Nisha Yadav</t>
  </si>
  <si>
    <t>677, Station Road, Rewa</t>
  </si>
  <si>
    <t>XXXX-XXXX-5193</t>
  </si>
  <si>
    <t>ACZKO1868J</t>
  </si>
  <si>
    <t>CG51CE9045</t>
  </si>
  <si>
    <t>Nisha Singh</t>
  </si>
  <si>
    <t>916, Purani Basti, Rewa</t>
  </si>
  <si>
    <t>XXXX-XXXX-8233</t>
  </si>
  <si>
    <t>STGLA4209P</t>
  </si>
  <si>
    <t>MH59GJ9442</t>
  </si>
  <si>
    <t>Rajesh Thakur</t>
  </si>
  <si>
    <t>742, MG Road, Indore</t>
  </si>
  <si>
    <t>XXXX-XXXX-4478</t>
  </si>
  <si>
    <t>BFLOJ8252T</t>
  </si>
  <si>
    <t>RJ20AF2103</t>
  </si>
  <si>
    <t>355, Civil Lines, Jabalpur</t>
  </si>
  <si>
    <t>XXXX-XXXX-3420</t>
  </si>
  <si>
    <t>RTGQB2366M</t>
  </si>
  <si>
    <t>MP97FB4074</t>
  </si>
  <si>
    <t>455, Chorhata, Rewa</t>
  </si>
  <si>
    <t>XXXX-XXXX-3826</t>
  </si>
  <si>
    <t>OPLEJ4989K</t>
  </si>
  <si>
    <t>MP21AJ7093</t>
  </si>
  <si>
    <t>986, Wright Town, Jabalpur</t>
  </si>
  <si>
    <t>XXXX-XXXX-1505</t>
  </si>
  <si>
    <t>LRBSF7174H</t>
  </si>
  <si>
    <t>MH77EE8840</t>
  </si>
  <si>
    <t>193, MP Nagar, Bhopal</t>
  </si>
  <si>
    <t>XXXX-XXXX-4335</t>
  </si>
  <si>
    <t>BOAOE8999R</t>
  </si>
  <si>
    <t>MH54FJ7575</t>
  </si>
  <si>
    <t>752, Vijay Nagar, Indore</t>
  </si>
  <si>
    <t>XXXX-XXXX-4748</t>
  </si>
  <si>
    <t>XFLJL5800E</t>
  </si>
  <si>
    <t>UP64FC8720</t>
  </si>
  <si>
    <t>245, Wright Town, Jabalpur</t>
  </si>
  <si>
    <t>XXXX-XXXX-4990</t>
  </si>
  <si>
    <t>PPVYK1520P</t>
  </si>
  <si>
    <t>MP20CA4692</t>
  </si>
  <si>
    <t>582, Morar, Gwalior</t>
  </si>
  <si>
    <t>XXXX-XXXX-9160</t>
  </si>
  <si>
    <t>ZAIXG7336E</t>
  </si>
  <si>
    <t>MH75FE2217</t>
  </si>
  <si>
    <t>506, Arera Colony, Bhopal</t>
  </si>
  <si>
    <t>XXXX-XXXX-1982</t>
  </si>
  <si>
    <t>DDAEC4339Q</t>
  </si>
  <si>
    <t>MH81AC9612</t>
  </si>
  <si>
    <t>329, MG Road, Indore</t>
  </si>
  <si>
    <t>XXXX-XXXX-3066</t>
  </si>
  <si>
    <t>FETZH5317S</t>
  </si>
  <si>
    <t>MH76HG6651</t>
  </si>
  <si>
    <t>785, Vijay Nagar, Indore</t>
  </si>
  <si>
    <t>XXXX-XXXX-1928</t>
  </si>
  <si>
    <t>BMTIV1432S</t>
  </si>
  <si>
    <t>UP41CD5886</t>
  </si>
  <si>
    <t>406, AB Road, Indore</t>
  </si>
  <si>
    <t>XXXX-XXXX-7805</t>
  </si>
  <si>
    <t>YNASK8192L</t>
  </si>
  <si>
    <t>CG65HE2609</t>
  </si>
  <si>
    <t>557, Lashkar, Gwalior</t>
  </si>
  <si>
    <t>XXXX-XXXX-1387</t>
  </si>
  <si>
    <t>UUWTY4941I</t>
  </si>
  <si>
    <t>UP70HA1255</t>
  </si>
  <si>
    <t>691, MP Nagar, Bhopal</t>
  </si>
  <si>
    <t>XXXX-XXXX-7573</t>
  </si>
  <si>
    <t>OVKXN8969W</t>
  </si>
  <si>
    <t>RJ11HJ2694</t>
  </si>
  <si>
    <t>Amount_Disbursed</t>
  </si>
  <si>
    <t>ABC Finance | Customer Master | May 2026</t>
  </si>
  <si>
    <t>ABC Finance | Loan Status Tracker | May 2026</t>
  </si>
  <si>
    <t>EMI_Due_Date</t>
  </si>
  <si>
    <t>90+</t>
  </si>
  <si>
    <t>Commitment_Taken</t>
  </si>
  <si>
    <t>Commitment_Date</t>
  </si>
  <si>
    <t>Commitment_Amount</t>
  </si>
  <si>
    <t>AG005</t>
  </si>
  <si>
    <t>AG002</t>
  </si>
  <si>
    <t>AG018</t>
  </si>
  <si>
    <t>Commitment Received</t>
  </si>
  <si>
    <t>AG019</t>
  </si>
  <si>
    <t>AG003</t>
  </si>
  <si>
    <t>Payment Reminder</t>
  </si>
  <si>
    <t>Customer paid after follow-up</t>
  </si>
  <si>
    <t>Payment Received</t>
  </si>
  <si>
    <t>AG014</t>
  </si>
  <si>
    <t>AG004</t>
  </si>
  <si>
    <t>AG006</t>
  </si>
  <si>
    <t>AG007</t>
  </si>
  <si>
    <t>AG011</t>
  </si>
  <si>
    <t>AG008</t>
  </si>
  <si>
    <t>AG010</t>
  </si>
  <si>
    <t>AG017</t>
  </si>
  <si>
    <t>AG016</t>
  </si>
  <si>
    <t>AG009</t>
  </si>
  <si>
    <t>AG013</t>
  </si>
  <si>
    <t>AG015</t>
  </si>
  <si>
    <t>AG020</t>
  </si>
  <si>
    <t>AG012</t>
  </si>
  <si>
    <t>AG001</t>
  </si>
  <si>
    <t>Commitment Broken</t>
  </si>
  <si>
    <t>ABC Finance | Collection Log | May 2026</t>
  </si>
  <si>
    <t>Whatsapp Message</t>
  </si>
  <si>
    <t>Rahul Sharma</t>
  </si>
  <si>
    <t>Sanjay Patel</t>
  </si>
  <si>
    <t>Ankit Jain</t>
  </si>
  <si>
    <t>Call Disconnected</t>
  </si>
  <si>
    <t>Refused To Pay</t>
  </si>
  <si>
    <t>+</t>
  </si>
  <si>
    <t>ABC Finance | Agent Master | May 2026</t>
  </si>
  <si>
    <t>Callback Requested</t>
  </si>
  <si>
    <t xml:space="preserve">Tele-Calling </t>
  </si>
  <si>
    <t>Inactive</t>
  </si>
  <si>
    <t>On Leave</t>
  </si>
  <si>
    <t>Total Loan Amount</t>
  </si>
  <si>
    <t>Total Overdue Amount</t>
  </si>
  <si>
    <t>Total Customers</t>
  </si>
  <si>
    <t>Accounts at Risk (DPD &gt; 0)</t>
  </si>
  <si>
    <t>Portfolio at Risk (PAR%)</t>
  </si>
  <si>
    <t>1-30</t>
  </si>
  <si>
    <t>31-60</t>
  </si>
  <si>
    <t>Current</t>
  </si>
  <si>
    <t>Grand Total</t>
  </si>
  <si>
    <t>Overdue Amount</t>
  </si>
  <si>
    <t>Customer Name</t>
  </si>
  <si>
    <t>Branch Name</t>
  </si>
  <si>
    <t>Customer ID</t>
  </si>
  <si>
    <t>Top 20 Overdue Customers</t>
  </si>
  <si>
    <t>ABC Finance | Overdue &amp; Risk MIS | May 2026</t>
  </si>
  <si>
    <t>Total Branch</t>
  </si>
  <si>
    <t>Amount Collected</t>
  </si>
  <si>
    <t>ABC Finance | Branch Performance Tracker | May 2026</t>
  </si>
  <si>
    <t>Collection Efficiency</t>
  </si>
  <si>
    <t>Collection Efficiency %</t>
  </si>
  <si>
    <t>Best Performing Branch</t>
  </si>
  <si>
    <t>Highest Overdue Branch</t>
  </si>
  <si>
    <t>Total Disbursed Amount</t>
  </si>
  <si>
    <t>Branch Performance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</si>
</sst>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4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i/>
      <sz val="18"/>
      <color theme="0"/>
      <name val="Arial"/>
      <family val="2"/>
    </font>
    <font>
      <b/>
      <sz val="72"/>
      <color theme="0"/>
      <name val="Arial"/>
      <family val="2"/>
    </font>
    <font>
      <b/>
      <i/>
      <sz val="26"/>
      <color theme="0"/>
      <name val="Arial"/>
      <family val="2"/>
    </font>
    <font>
      <b/>
      <sz val="22"/>
      <color theme="0"/>
      <name val="Arial"/>
      <family val="2"/>
    </font>
    <font>
      <sz val="18"/>
      <color theme="1"/>
      <name val="Calibri"/>
      <family val="2"/>
    </font>
    <font>
      <sz val="25"/>
      <color theme="1"/>
      <name val="Calibri"/>
      <family val="2"/>
    </font>
    <font>
      <b/>
      <sz val="18"/>
      <color theme="1"/>
      <name val="Calibri"/>
      <family val="2"/>
    </font>
    <font>
      <sz val="8"/>
      <name val="Arial"/>
      <family val="2"/>
    </font>
    <font>
      <b/>
      <i/>
      <sz val="12"/>
      <color theme="0"/>
      <name val="Arial"/>
      <family val="2"/>
    </font>
    <font>
      <sz val="12"/>
      <color theme="1"/>
      <name val="Calibri"/>
      <family val="2"/>
    </font>
    <font>
      <b/>
      <sz val="26"/>
      <color theme="0"/>
      <name val="Arial"/>
      <family val="2"/>
    </font>
    <font>
      <b/>
      <sz val="18"/>
      <color theme="0"/>
      <name val="Arial"/>
      <family val="2"/>
    </font>
    <font>
      <b/>
      <sz val="23"/>
      <color rgb="FFC00000"/>
      <name val="Arial"/>
      <family val="2"/>
    </font>
    <font>
      <b/>
      <sz val="23"/>
      <color theme="4" tint="-0.499984740745262"/>
      <name val="Arial"/>
      <family val="2"/>
    </font>
    <font>
      <b/>
      <sz val="23"/>
      <color theme="1"/>
      <name val="Arial"/>
      <family val="2"/>
    </font>
    <font>
      <b/>
      <sz val="16"/>
      <color theme="1"/>
      <name val="Calibri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6"/>
      <color theme="0"/>
      <name val="Arial"/>
      <family val="2"/>
    </font>
    <font>
      <b/>
      <sz val="23"/>
      <color rgb="FF008000"/>
      <name val="Arial"/>
      <family val="2"/>
    </font>
    <font>
      <sz val="16"/>
      <color theme="1"/>
      <name val="Calibri"/>
    </font>
    <font>
      <sz val="14"/>
      <color theme="1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E0ECF8"/>
        <bgColor indexed="64"/>
      </patternFill>
    </fill>
    <fill>
      <patternFill patternType="solid">
        <fgColor rgb="FFC6DC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7D3E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4" fontId="0" fillId="0" borderId="0" xfId="0" applyNumberFormat="1"/>
    <xf numFmtId="0" fontId="20" fillId="33" borderId="10" xfId="0" applyFont="1" applyFill="1" applyBorder="1" applyAlignment="1">
      <alignment vertical="center"/>
    </xf>
    <xf numFmtId="0" fontId="22" fillId="0" borderId="10" xfId="0" applyFont="1" applyBorder="1"/>
    <xf numFmtId="164" fontId="22" fillId="0" borderId="10" xfId="0" applyNumberFormat="1" applyFont="1" applyBorder="1"/>
    <xf numFmtId="14" fontId="22" fillId="0" borderId="10" xfId="0" applyNumberFormat="1" applyFont="1" applyBorder="1"/>
    <xf numFmtId="0" fontId="23" fillId="0" borderId="10" xfId="0" applyFont="1" applyBorder="1"/>
    <xf numFmtId="14" fontId="23" fillId="0" borderId="10" xfId="0" applyNumberFormat="1" applyFont="1" applyBorder="1"/>
    <xf numFmtId="164" fontId="23" fillId="0" borderId="10" xfId="0" applyNumberFormat="1" applyFont="1" applyBorder="1"/>
    <xf numFmtId="0" fontId="18" fillId="33" borderId="10" xfId="0" applyFont="1" applyFill="1" applyBorder="1" applyAlignment="1">
      <alignment vertical="center"/>
    </xf>
    <xf numFmtId="1" fontId="22" fillId="0" borderId="10" xfId="0" applyNumberFormat="1" applyFont="1" applyBorder="1"/>
    <xf numFmtId="1" fontId="24" fillId="0" borderId="10" xfId="0" applyNumberFormat="1" applyFont="1" applyBorder="1"/>
    <xf numFmtId="0" fontId="24" fillId="0" borderId="10" xfId="0" applyFont="1" applyBorder="1"/>
    <xf numFmtId="0" fontId="16" fillId="0" borderId="0" xfId="0" applyFont="1"/>
    <xf numFmtId="0" fontId="27" fillId="0" borderId="10" xfId="0" applyFont="1" applyBorder="1"/>
    <xf numFmtId="14" fontId="27" fillId="0" borderId="10" xfId="0" applyNumberFormat="1" applyFont="1" applyBorder="1"/>
    <xf numFmtId="0" fontId="26" fillId="33" borderId="10" xfId="0" applyFont="1" applyFill="1" applyBorder="1" applyAlignment="1">
      <alignment vertical="center"/>
    </xf>
    <xf numFmtId="14" fontId="27" fillId="0" borderId="10" xfId="0" applyNumberFormat="1" applyFont="1" applyBorder="1" applyAlignment="1">
      <alignment horizontal="center"/>
    </xf>
    <xf numFmtId="0" fontId="34" fillId="0" borderId="10" xfId="0" pivotButton="1" applyFont="1" applyBorder="1"/>
    <xf numFmtId="0" fontId="34" fillId="0" borderId="10" xfId="0" applyFont="1" applyBorder="1"/>
    <xf numFmtId="0" fontId="34" fillId="0" borderId="0" xfId="0" applyFont="1"/>
    <xf numFmtId="0" fontId="33" fillId="38" borderId="0" xfId="0" applyFont="1" applyFill="1"/>
    <xf numFmtId="0" fontId="38" fillId="0" borderId="10" xfId="0" applyFont="1" applyBorder="1"/>
    <xf numFmtId="164" fontId="38" fillId="0" borderId="10" xfId="0" applyNumberFormat="1" applyFont="1" applyBorder="1"/>
    <xf numFmtId="164" fontId="39" fillId="0" borderId="10" xfId="0" applyNumberFormat="1" applyFont="1" applyBorder="1"/>
    <xf numFmtId="0" fontId="39" fillId="37" borderId="10" xfId="0" applyFont="1" applyFill="1" applyBorder="1"/>
    <xf numFmtId="0" fontId="39" fillId="0" borderId="10" xfId="0" applyFont="1" applyBorder="1"/>
    <xf numFmtId="0" fontId="0" fillId="0" borderId="10" xfId="0" pivotButton="1" applyBorder="1"/>
    <xf numFmtId="0" fontId="0" fillId="0" borderId="10" xfId="0" applyBorder="1"/>
    <xf numFmtId="164" fontId="0" fillId="0" borderId="10" xfId="0" applyNumberFormat="1" applyBorder="1"/>
    <xf numFmtId="0" fontId="0" fillId="0" borderId="10" xfId="0" applyBorder="1" applyAlignment="1">
      <alignment horizontal="left"/>
    </xf>
    <xf numFmtId="9" fontId="0" fillId="0" borderId="10" xfId="0" applyNumberFormat="1" applyBorder="1"/>
    <xf numFmtId="0" fontId="16" fillId="38" borderId="0" xfId="0" applyFont="1" applyFill="1"/>
    <xf numFmtId="0" fontId="29" fillId="34" borderId="0" xfId="0" applyFont="1" applyFill="1" applyAlignment="1">
      <alignment horizontal="left" vertical="center"/>
    </xf>
    <xf numFmtId="0" fontId="35" fillId="40" borderId="12" xfId="0" applyFont="1" applyFill="1" applyBorder="1" applyAlignment="1">
      <alignment horizontal="center"/>
    </xf>
    <xf numFmtId="0" fontId="34" fillId="40" borderId="12" xfId="0" applyFont="1" applyFill="1" applyBorder="1" applyAlignment="1">
      <alignment horizontal="center"/>
    </xf>
    <xf numFmtId="0" fontId="32" fillId="39" borderId="0" xfId="0" applyFont="1" applyFill="1" applyAlignment="1">
      <alignment horizontal="center" vertical="center"/>
    </xf>
    <xf numFmtId="164" fontId="37" fillId="39" borderId="0" xfId="0" applyNumberFormat="1" applyFont="1" applyFill="1" applyAlignment="1">
      <alignment horizontal="center" vertical="center"/>
    </xf>
    <xf numFmtId="9" fontId="32" fillId="39" borderId="0" xfId="42" applyFont="1" applyFill="1" applyAlignment="1">
      <alignment horizontal="center" vertical="center"/>
    </xf>
    <xf numFmtId="9" fontId="37" fillId="39" borderId="0" xfId="42" applyFont="1" applyFill="1" applyAlignment="1">
      <alignment horizontal="center" vertical="center"/>
    </xf>
    <xf numFmtId="9" fontId="30" fillId="39" borderId="0" xfId="42" applyFont="1" applyFill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36" fillId="34" borderId="10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8" fillId="34" borderId="10" xfId="0" applyFont="1" applyFill="1" applyBorder="1" applyAlignment="1">
      <alignment horizontal="center" vertical="center"/>
    </xf>
    <xf numFmtId="0" fontId="35" fillId="36" borderId="12" xfId="0" applyFont="1" applyFill="1" applyBorder="1" applyAlignment="1">
      <alignment horizontal="center" vertical="center"/>
    </xf>
    <xf numFmtId="10" fontId="30" fillId="35" borderId="0" xfId="42" applyNumberFormat="1" applyFont="1" applyFill="1" applyAlignment="1">
      <alignment horizontal="center" vertical="center"/>
    </xf>
    <xf numFmtId="1" fontId="30" fillId="35" borderId="0" xfId="0" applyNumberFormat="1" applyFont="1" applyFill="1" applyAlignment="1">
      <alignment horizontal="center" vertical="center"/>
    </xf>
    <xf numFmtId="0" fontId="34" fillId="36" borderId="12" xfId="0" applyFont="1" applyFill="1" applyBorder="1" applyAlignment="1">
      <alignment horizontal="center" vertical="center"/>
    </xf>
    <xf numFmtId="0" fontId="31" fillId="35" borderId="0" xfId="0" applyFont="1" applyFill="1" applyAlignment="1">
      <alignment horizontal="center" vertical="center"/>
    </xf>
    <xf numFmtId="164" fontId="32" fillId="35" borderId="0" xfId="0" applyNumberFormat="1" applyFont="1" applyFill="1" applyAlignment="1">
      <alignment horizontal="center" vertical="center"/>
    </xf>
    <xf numFmtId="164" fontId="30" fillId="35" borderId="0" xfId="0" applyNumberFormat="1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83">
    <dxf>
      <font>
        <color rgb="FF008000"/>
      </font>
    </dxf>
    <dxf>
      <font>
        <color rgb="FF70AD47"/>
      </font>
    </dxf>
    <dxf>
      <font>
        <color rgb="FFFF0000"/>
      </font>
    </dxf>
    <dxf>
      <font>
        <color rgb="FF7F0000"/>
      </font>
    </dxf>
    <dxf>
      <font>
        <color rgb="FFC00000"/>
      </font>
      <fill>
        <patternFill patternType="none">
          <bgColor auto="1"/>
        </patternFill>
      </fill>
    </dxf>
    <dxf>
      <font>
        <color rgb="FF4472C4"/>
      </font>
    </dxf>
    <dxf>
      <font>
        <color rgb="FFE06666"/>
      </font>
    </dxf>
    <dxf>
      <font>
        <color rgb="FF5B9BD5"/>
      </font>
      <fill>
        <patternFill patternType="none">
          <bgColor auto="1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ED7D31"/>
      </font>
    </dxf>
    <dxf>
      <font>
        <color theme="1"/>
      </font>
      <fill>
        <patternFill>
          <bgColor rgb="FFACE296"/>
        </patternFill>
      </fill>
    </dxf>
    <dxf>
      <font>
        <color theme="1"/>
      </font>
      <fill>
        <patternFill>
          <bgColor rgb="FFFF8B8B"/>
        </patternFill>
      </fill>
    </dxf>
    <dxf>
      <font>
        <color theme="1"/>
      </font>
      <fill>
        <patternFill>
          <bgColor rgb="FFF8C9B2"/>
        </patternFill>
      </fill>
    </dxf>
    <dxf>
      <font>
        <color rgb="FF00A249"/>
      </font>
      <fill>
        <patternFill patternType="none">
          <bgColor auto="1"/>
        </patternFill>
      </fill>
    </dxf>
    <dxf>
      <font>
        <color rgb="FFE76821"/>
      </font>
      <fill>
        <patternFill patternType="none">
          <bgColor auto="1"/>
        </patternFill>
      </fill>
    </dxf>
    <dxf>
      <font>
        <color rgb="FFEEB500"/>
      </font>
    </dxf>
    <dxf>
      <font>
        <color rgb="FF9C0006"/>
      </font>
      <fill>
        <patternFill patternType="none">
          <bgColor auto="1"/>
        </patternFill>
      </fill>
    </dxf>
    <dxf>
      <fill>
        <patternFill>
          <bgColor rgb="FFFF5B5B"/>
        </patternFill>
      </fill>
    </dxf>
    <dxf>
      <font>
        <color theme="1"/>
      </font>
      <fill>
        <patternFill>
          <bgColor theme="6" tint="0.79998168889431442"/>
        </patternFill>
      </fill>
    </dxf>
    <dxf>
      <font>
        <color theme="1"/>
      </font>
      <fill>
        <patternFill>
          <bgColor rgb="FFFF7575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DAF2D0"/>
        </patternFill>
      </fill>
    </dxf>
    <dxf>
      <font>
        <color theme="1"/>
      </font>
      <fill>
        <patternFill>
          <bgColor rgb="FFFBE2D5"/>
        </patternFill>
      </fill>
    </dxf>
    <dxf>
      <font>
        <color theme="1"/>
      </font>
      <fill>
        <patternFill>
          <bgColor rgb="FFFF8B8B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3"/>
      </font>
    </dxf>
    <dxf>
      <font>
        <sz val="13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ont>
        <sz val="13"/>
      </font>
    </dxf>
    <dxf>
      <font>
        <sz val="13"/>
      </font>
    </dxf>
    <dxf>
      <font>
        <sz val="13"/>
      </font>
    </dxf>
    <dxf>
      <font>
        <sz val="13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64" formatCode="&quot;₹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64" formatCode="&quot;₹&quot;\ 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/>
        <i/>
        <strike val="0"/>
        <outline val="0"/>
        <shadow val="0"/>
        <u val="none"/>
        <vertAlign val="baseline"/>
        <sz val="18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" formatCode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64" formatCode="&quot;₹&quot;\ #,##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8"/>
        <color theme="1"/>
        <name val="Calibri"/>
        <family val="2"/>
        <scheme val="none"/>
      </font>
    </dxf>
    <dxf>
      <font>
        <b/>
        <i/>
        <strike val="0"/>
        <outline val="0"/>
        <shadow val="0"/>
        <u val="none"/>
        <vertAlign val="baseline"/>
        <sz val="18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/>
        <strike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164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5"/>
        <color theme="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i/>
        <strike val="0"/>
        <outline val="0"/>
        <shadow val="0"/>
        <u val="none"/>
        <vertAlign val="baseline"/>
        <sz val="26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</font>
    </dxf>
    <dxf>
      <numFmt numFmtId="164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₹&quot;\ #,##0"/>
    </dxf>
    <dxf>
      <numFmt numFmtId="164" formatCode="&quot;₹&quot;\ #,##0"/>
    </dxf>
    <dxf>
      <numFmt numFmtId="13" formatCode="0%"/>
    </dxf>
  </dxfs>
  <tableStyles count="0" defaultTableStyle="TableStyleMedium2" defaultPivotStyle="PivotStyleLight16"/>
  <colors>
    <mruColors>
      <color rgb="FFDC2626"/>
      <color rgb="FF38BDF8"/>
      <color rgb="FF0284C7"/>
      <color rgb="FF0F766E"/>
      <color rgb="FF008000"/>
      <color rgb="FFB7D3EF"/>
      <color rgb="FFC6DCF2"/>
      <color rgb="FFE0ECF8"/>
      <color rgb="FFF2F7FC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29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Customer</a:t>
            </a:r>
            <a:r>
              <a:rPr lang="en-US" sz="2000" b="1" baseline="0">
                <a:solidFill>
                  <a:schemeClr val="tx1"/>
                </a:solidFill>
              </a:rPr>
              <a:t> by DPD Buckets</a:t>
            </a:r>
            <a:endParaRPr 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5394108191103348"/>
          <c:y val="3.9933280532867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7548118985127"/>
          <c:y val="0.19486111111111112"/>
          <c:w val="0.43586111111111109"/>
          <c:h val="0.72643518518518524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9B-453E-8C11-1A84BC36DAC0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9B-453E-8C11-1A84BC36DAC0}"/>
              </c:ext>
            </c:extLst>
          </c:dPt>
          <c:dPt>
            <c:idx val="2"/>
            <c:bubble3D val="0"/>
            <c:explosion val="3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tx2">
                    <a:lumMod val="90000"/>
                    <a:lumOff val="1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9B-453E-8C11-1A84BC36DAC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1-30</c:v>
              </c:pt>
              <c:pt idx="1">
                <c:v>31-60</c:v>
              </c:pt>
              <c:pt idx="2">
                <c:v>Current</c:v>
              </c:pt>
            </c:strLit>
          </c:cat>
          <c:val>
            <c:numLit>
              <c:formatCode>General</c:formatCode>
              <c:ptCount val="3"/>
              <c:pt idx="0">
                <c:v>92</c:v>
              </c:pt>
              <c:pt idx="1">
                <c:v>34</c:v>
              </c:pt>
              <c:pt idx="2">
                <c:v>296</c:v>
              </c:pt>
            </c:numLit>
          </c:val>
          <c:extLst>
            <c:ext xmlns:c16="http://schemas.microsoft.com/office/drawing/2014/chart" uri="{C3380CC4-5D6E-409C-BE32-E72D297353CC}">
              <c16:uniqueId val="{00000006-759B-453E-8C11-1A84BC36D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91203440830552"/>
          <c:y val="0.27399562583006815"/>
          <c:w val="0.13554625771495646"/>
          <c:h val="0.425299353125020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schemeClr val="bg1">
          <a:lumMod val="8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Overdue</a:t>
            </a:r>
            <a:r>
              <a:rPr lang="en-US" sz="2000" b="1" baseline="0">
                <a:solidFill>
                  <a:schemeClr val="tx1"/>
                </a:solidFill>
              </a:rPr>
              <a:t> Amount by DPD Buckets</a:t>
            </a:r>
            <a:endParaRPr 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299779578359867"/>
          <c:y val="3.626642262700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33335749462532"/>
          <c:y val="0.17727756418033944"/>
          <c:w val="0.82106976926942354"/>
          <c:h val="0.69582288274992388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221-427B-8301-7C34E7739B5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21-427B-8301-7C34E7739B5C}"/>
              </c:ext>
            </c:extLst>
          </c:dPt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1-30</c:v>
              </c:pt>
              <c:pt idx="1">
                <c:v>31-60</c:v>
              </c:pt>
            </c:strLit>
          </c:cat>
          <c:val>
            <c:numLit>
              <c:formatCode>General</c:formatCode>
              <c:ptCount val="2"/>
              <c:pt idx="0">
                <c:v>1262995.5004848072</c:v>
              </c:pt>
              <c:pt idx="1">
                <c:v>578415.85727626062</c:v>
              </c:pt>
            </c:numLit>
          </c:val>
          <c:extLst>
            <c:ext xmlns:c16="http://schemas.microsoft.com/office/drawing/2014/chart" uri="{C3380CC4-5D6E-409C-BE32-E72D297353CC}">
              <c16:uniqueId val="{00000000-7B5A-4FE5-BBB4-94D9D59902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5198496"/>
        <c:axId val="1215200416"/>
      </c:barChart>
      <c:catAx>
        <c:axId val="121519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200416"/>
        <c:crosses val="autoZero"/>
        <c:auto val="1"/>
        <c:lblAlgn val="ctr"/>
        <c:lblOffset val="100"/>
        <c:noMultiLvlLbl val="0"/>
      </c:catAx>
      <c:valAx>
        <c:axId val="121520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9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schemeClr val="bg1">
          <a:lumMod val="8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[NBFC_Collections_MIS_May2026.xlsx]Sheet3!PivotTable1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Collection</a:t>
            </a:r>
            <a:r>
              <a:rPr lang="en-US" b="1" baseline="0">
                <a:solidFill>
                  <a:schemeClr val="tx1"/>
                </a:solidFill>
              </a:rPr>
              <a:t> Efficiency % by Branch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DC2626"/>
          </a:solidFill>
          <a:ln>
            <a:noFill/>
          </a:ln>
          <a:effectLst/>
        </c:spPr>
      </c:pivotFmt>
      <c:pivotFmt>
        <c:idx val="2"/>
        <c:spPr>
          <a:solidFill>
            <a:srgbClr val="38BDF8"/>
          </a:solidFill>
          <a:ln>
            <a:noFill/>
          </a:ln>
          <a:effectLst/>
        </c:spPr>
      </c:pivotFmt>
      <c:pivotFmt>
        <c:idx val="3"/>
        <c:spPr>
          <a:solidFill>
            <a:srgbClr val="0284C7"/>
          </a:solidFill>
          <a:ln>
            <a:noFill/>
          </a:ln>
          <a:effectLst/>
        </c:spPr>
      </c:pivotFmt>
      <c:pivotFmt>
        <c:idx val="4"/>
        <c:spPr>
          <a:solidFill>
            <a:srgbClr val="0F766E"/>
          </a:solidFill>
          <a:ln>
            <a:noFill/>
          </a:ln>
          <a:effectLst/>
        </c:spPr>
      </c:pivotFmt>
      <c:pivotFmt>
        <c:idx val="5"/>
        <c:spPr>
          <a:solidFill>
            <a:srgbClr val="008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DC262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BDA-4442-8FD2-031768AF40F0}"/>
              </c:ext>
            </c:extLst>
          </c:dPt>
          <c:dPt>
            <c:idx val="1"/>
            <c:invertIfNegative val="0"/>
            <c:bubble3D val="0"/>
            <c:spPr>
              <a:solidFill>
                <a:srgbClr val="38BDF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DA-4442-8FD2-031768AF40F0}"/>
              </c:ext>
            </c:extLst>
          </c:dPt>
          <c:dPt>
            <c:idx val="2"/>
            <c:invertIfNegative val="0"/>
            <c:bubble3D val="0"/>
            <c:spPr>
              <a:solidFill>
                <a:srgbClr val="0284C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BDA-4442-8FD2-031768AF40F0}"/>
              </c:ext>
            </c:extLst>
          </c:dPt>
          <c:dPt>
            <c:idx val="3"/>
            <c:invertIfNegative val="0"/>
            <c:bubble3D val="0"/>
            <c:spPr>
              <a:solidFill>
                <a:srgbClr val="0F766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BDA-4442-8FD2-031768AF40F0}"/>
              </c:ext>
            </c:extLst>
          </c:dPt>
          <c:dPt>
            <c:idx val="4"/>
            <c:invertIfNegative val="0"/>
            <c:bubble3D val="0"/>
            <c:spPr>
              <a:solidFill>
                <a:srgbClr val="008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DA-4442-8FD2-031768AF40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Bhopal</c:v>
                </c:pt>
                <c:pt idx="1">
                  <c:v>Rewa</c:v>
                </c:pt>
                <c:pt idx="2">
                  <c:v>Jabalpur</c:v>
                </c:pt>
                <c:pt idx="3">
                  <c:v>Gwalior</c:v>
                </c:pt>
                <c:pt idx="4">
                  <c:v>Indore</c:v>
                </c:pt>
              </c:strCache>
            </c:strRef>
          </c:cat>
          <c:val>
            <c:numRef>
              <c:f>Sheet3!$B$4:$B$9</c:f>
              <c:numCache>
                <c:formatCode>0%</c:formatCode>
                <c:ptCount val="5"/>
                <c:pt idx="0">
                  <c:v>0.52414308009503063</c:v>
                </c:pt>
                <c:pt idx="1">
                  <c:v>0.84410597785201891</c:v>
                </c:pt>
                <c:pt idx="2">
                  <c:v>0.8824725393579782</c:v>
                </c:pt>
                <c:pt idx="3">
                  <c:v>0.89709161136954596</c:v>
                </c:pt>
                <c:pt idx="4">
                  <c:v>0.98126982981603583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A-4442-8FD2-031768AF40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29797263"/>
        <c:axId val="329798703"/>
      </c:barChart>
      <c:catAx>
        <c:axId val="3297972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798703"/>
        <c:crosses val="autoZero"/>
        <c:auto val="1"/>
        <c:lblAlgn val="ctr"/>
        <c:lblOffset val="100"/>
        <c:noMultiLvlLbl val="0"/>
      </c:catAx>
      <c:valAx>
        <c:axId val="329798703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32979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schemeClr val="bg1">
          <a:lumMod val="8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[NBFC_Collections_MIS_May2026.xlsx]Sheet4!PivotTable2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Amount</a:t>
            </a:r>
            <a:r>
              <a:rPr lang="en-US" b="1" baseline="0">
                <a:solidFill>
                  <a:schemeClr val="tx1"/>
                </a:solidFill>
              </a:rPr>
              <a:t> Collected by Branch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F1-4BCF-80AC-C512F1E0D97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5F1-4BCF-80AC-C512F1E0D97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F1-4BCF-80AC-C512F1E0D97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5F1-4BCF-80AC-C512F1E0D97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F1-4BCF-80AC-C512F1E0D9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Sheet4!$A$2:$A$7</c:f>
              <c:strCache>
                <c:ptCount val="5"/>
                <c:pt idx="0">
                  <c:v>Indore</c:v>
                </c:pt>
                <c:pt idx="1">
                  <c:v>Rewa</c:v>
                </c:pt>
                <c:pt idx="2">
                  <c:v>Gwalior</c:v>
                </c:pt>
                <c:pt idx="3">
                  <c:v>Jabalpur</c:v>
                </c:pt>
                <c:pt idx="4">
                  <c:v>Bhopal</c:v>
                </c:pt>
              </c:strCache>
            </c:strRef>
          </c:cat>
          <c:val>
            <c:numRef>
              <c:f>Sheet4!$B$2:$B$7</c:f>
              <c:numCache>
                <c:formatCode>"₹"\ #,##0</c:formatCode>
                <c:ptCount val="5"/>
                <c:pt idx="0">
                  <c:v>369244</c:v>
                </c:pt>
                <c:pt idx="1">
                  <c:v>356628</c:v>
                </c:pt>
                <c:pt idx="2">
                  <c:v>254675</c:v>
                </c:pt>
                <c:pt idx="3">
                  <c:v>253720</c:v>
                </c:pt>
                <c:pt idx="4">
                  <c:v>246994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BCF-80AC-C512F1E0D9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2149295"/>
        <c:axId val="1742139215"/>
      </c:barChart>
      <c:catAx>
        <c:axId val="174214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39215"/>
        <c:crosses val="autoZero"/>
        <c:auto val="1"/>
        <c:lblAlgn val="ctr"/>
        <c:lblOffset val="100"/>
        <c:noMultiLvlLbl val="0"/>
      </c:catAx>
      <c:valAx>
        <c:axId val="1742139215"/>
        <c:scaling>
          <c:orientation val="minMax"/>
        </c:scaling>
        <c:delete val="1"/>
        <c:axPos val="l"/>
        <c:numFmt formatCode="&quot;₹&quot;\ #,##0" sourceLinked="1"/>
        <c:majorTickMark val="none"/>
        <c:minorTickMark val="none"/>
        <c:tickLblPos val="nextTo"/>
        <c:crossAx val="174214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schemeClr val="bg1">
          <a:lumMod val="85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9752</xdr:colOff>
      <xdr:row>9</xdr:row>
      <xdr:rowOff>11373</xdr:rowOff>
    </xdr:from>
    <xdr:to>
      <xdr:col>8</xdr:col>
      <xdr:colOff>0</xdr:colOff>
      <xdr:row>33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A3C3A-09C7-40AC-83C8-F35CAF539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274320</xdr:colOff>
      <xdr:row>9</xdr:row>
      <xdr:rowOff>7855</xdr:rowOff>
    </xdr:from>
    <xdr:to>
      <xdr:col>15</xdr:col>
      <xdr:colOff>0</xdr:colOff>
      <xdr:row>33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4B3FF-3314-4C33-8597-65634A936E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12560</xdr:colOff>
      <xdr:row>8</xdr:row>
      <xdr:rowOff>185894</xdr:rowOff>
    </xdr:from>
    <xdr:to>
      <xdr:col>15</xdr:col>
      <xdr:colOff>0</xdr:colOff>
      <xdr:row>36</xdr:row>
      <xdr:rowOff>113732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C815C6-20B7-BB70-7197-069749F6B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12</xdr:row>
      <xdr:rowOff>181967</xdr:rowOff>
    </xdr:from>
    <xdr:to>
      <xdr:col>21</xdr:col>
      <xdr:colOff>1660477</xdr:colOff>
      <xdr:row>36</xdr:row>
      <xdr:rowOff>125105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87270A-00CE-4FAA-B019-00678F9B2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80.794374421297" createdVersion="8" refreshedVersion="8" minRefreshableVersion="3" recordCount="422" xr:uid="{CA11A71A-4E22-4620-9BE9-2062E0768CAB}">
  <cacheSource type="worksheet">
    <worksheetSource name="Table2"/>
  </cacheSource>
  <cacheFields count="15">
    <cacheField name="Customer_ID" numFmtId="0">
      <sharedItems count="422">
        <s v="CUST0001"/>
        <s v="CUST0003"/>
        <s v="CUST0004"/>
        <s v="CUST0005"/>
        <s v="CUST0006"/>
        <s v="CUST0008"/>
        <s v="CUST0009"/>
        <s v="CUST0011"/>
        <s v="CUST0012"/>
        <s v="CUST0013"/>
        <s v="CUST0014"/>
        <s v="CUST0015"/>
        <s v="CUST0016"/>
        <s v="CUST0017"/>
        <s v="CUST0018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2"/>
        <s v="CUST0033"/>
        <s v="CUST0034"/>
        <s v="CUST0035"/>
        <s v="CUST0036"/>
        <s v="CUST0037"/>
        <s v="CUST0038"/>
        <s v="CUST0039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1"/>
        <s v="CUST0072"/>
        <s v="CUST0073"/>
        <s v="CUST0074"/>
        <s v="CUST0075"/>
        <s v="CUST0076"/>
        <s v="CUST0078"/>
        <s v="CUST0079"/>
        <s v="CUST0080"/>
        <s v="CUST0081"/>
        <s v="CUST0082"/>
        <s v="CUST0083"/>
        <s v="CUST0084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9"/>
        <s v="CUST0110"/>
        <s v="CUST0111"/>
        <s v="CUST0112"/>
        <s v="CUST0113"/>
        <s v="CUST0114"/>
        <s v="CUST0115"/>
        <s v="CUST0116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30"/>
        <s v="CUST0132"/>
        <s v="CUST0133"/>
        <s v="CUST0134"/>
        <s v="CUST0135"/>
        <s v="CUST0136"/>
        <s v="CUST0137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1"/>
        <s v="CUST0153"/>
        <s v="CUST0154"/>
        <s v="CUST0156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70"/>
        <s v="CUST0171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4"/>
        <s v="CUST0185"/>
        <s v="CUST0187"/>
        <s v="CUST0188"/>
        <s v="CUST0189"/>
        <s v="CUST0190"/>
        <s v="CUST0191"/>
        <s v="CUST0192"/>
        <s v="CUST0193"/>
        <s v="CUST0194"/>
        <s v="CUST0195"/>
        <s v="CUST0197"/>
        <s v="CUST0199"/>
        <s v="CUST0200"/>
        <s v="CUST0201"/>
        <s v="CUST0204"/>
        <s v="CUST0206"/>
        <s v="CUST0207"/>
        <s v="CUST0208"/>
        <s v="CUST0209"/>
        <s v="CUST0210"/>
        <s v="CUST0211"/>
        <s v="CUST0212"/>
        <s v="CUST0213"/>
        <s v="CUST0214"/>
        <s v="CUST0216"/>
        <s v="CUST0217"/>
        <s v="CUST0218"/>
        <s v="CUST0219"/>
        <s v="CUST0220"/>
        <s v="CUST0221"/>
        <s v="CUST0222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6"/>
        <s v="CUST0237"/>
        <s v="CUST0238"/>
        <s v="CUST0239"/>
        <s v="CUST0240"/>
        <s v="CUST0241"/>
        <s v="CUST0243"/>
        <s v="CUST0245"/>
        <s v="CUST0247"/>
        <s v="CUST0248"/>
        <s v="CUST0249"/>
        <s v="CUST0250"/>
        <s v="CUST0252"/>
        <s v="CUST0254"/>
        <s v="CUST0255"/>
        <s v="CUST0256"/>
        <s v="CUST0257"/>
        <s v="CUST0258"/>
        <s v="CUST0259"/>
        <s v="CUST0260"/>
        <s v="CUST0262"/>
        <s v="CUST0263"/>
        <s v="CUST0264"/>
        <s v="CUST0265"/>
        <s v="CUST0266"/>
        <s v="CUST0267"/>
        <s v="CUST0268"/>
        <s v="CUST0270"/>
        <s v="CUST0271"/>
        <s v="CUST0272"/>
        <s v="CUST0273"/>
        <s v="CUST0274"/>
        <s v="CUST0275"/>
        <s v="CUST0276"/>
        <s v="CUST0277"/>
        <s v="CUST0279"/>
        <s v="CUST0280"/>
        <s v="CUST0281"/>
        <s v="CUST0282"/>
        <s v="CUST0284"/>
        <s v="CUST0285"/>
        <s v="CUST0286"/>
        <s v="CUST0287"/>
        <s v="CUST0288"/>
        <s v="CUST0289"/>
        <s v="CUST0290"/>
        <s v="CUST0291"/>
        <s v="CUST0293"/>
        <s v="CUST0294"/>
        <s v="CUST0295"/>
        <s v="CUST0296"/>
        <s v="CUST0297"/>
        <s v="CUST0298"/>
        <s v="CUST0300"/>
        <s v="CUST0301"/>
        <s v="CUST0302"/>
        <s v="CUST0303"/>
        <s v="CUST0304"/>
        <s v="CUST0305"/>
        <s v="CUST0306"/>
        <s v="CUST0307"/>
        <s v="CUST0310"/>
        <s v="CUST0311"/>
        <s v="CUST0313"/>
        <s v="CUST0314"/>
        <s v="CUST0315"/>
        <s v="CUST0316"/>
        <s v="CUST0318"/>
        <s v="CUST0320"/>
        <s v="CUST0321"/>
        <s v="CUST0322"/>
        <s v="CUST0323"/>
        <s v="CUST0324"/>
        <s v="CUST0325"/>
        <s v="CUST0326"/>
        <s v="CUST0327"/>
        <s v="CUST0328"/>
        <s v="CUST0329"/>
        <s v="CUST0331"/>
        <s v="CUST0332"/>
        <s v="CUST0333"/>
        <s v="CUST0334"/>
        <s v="CUST0335"/>
        <s v="CUST0337"/>
        <s v="CUST0338"/>
        <s v="CUST0339"/>
        <s v="CUST0340"/>
        <s v="CUST0341"/>
        <s v="CUST0342"/>
        <s v="CUST0343"/>
        <s v="CUST0346"/>
        <s v="CUST0347"/>
        <s v="CUST0349"/>
        <s v="CUST0350"/>
        <s v="CUST0351"/>
        <s v="CUST0353"/>
        <s v="CUST0354"/>
        <s v="CUST0355"/>
        <s v="CUST0356"/>
        <s v="CUST0357"/>
        <s v="CUST0359"/>
        <s v="CUST0360"/>
        <s v="CUST0363"/>
        <s v="CUST0364"/>
        <s v="CUST0365"/>
        <s v="CUST0367"/>
        <s v="CUST0368"/>
        <s v="CUST0369"/>
        <s v="CUST0370"/>
        <s v="CUST0371"/>
        <s v="CUST0372"/>
        <s v="CUST0373"/>
        <s v="CUST0374"/>
        <s v="CUST0375"/>
        <s v="CUST0376"/>
        <s v="CUST0377"/>
        <s v="CUST0378"/>
        <s v="CUST0380"/>
        <s v="CUST0381"/>
        <s v="CUST0384"/>
        <s v="CUST0385"/>
        <s v="CUST0386"/>
        <s v="CUST0387"/>
        <s v="CUST0388"/>
        <s v="CUST0389"/>
        <s v="CUST0390"/>
        <s v="CUST0391"/>
        <s v="CUST0392"/>
        <s v="CUST0393"/>
        <s v="CUST0394"/>
        <s v="CUST0395"/>
        <s v="CUST0396"/>
        <s v="CUST0397"/>
        <s v="CUST0398"/>
        <s v="CUST0399"/>
        <s v="CUST0400"/>
        <s v="CUST0401"/>
        <s v="CUST0402"/>
        <s v="CUST0403"/>
        <s v="CUST0404"/>
        <s v="CUST0405"/>
        <s v="CUST0406"/>
        <s v="CUST0407"/>
        <s v="CUST0408"/>
        <s v="CUST0409"/>
        <s v="CUST0410"/>
        <s v="CUST0412"/>
        <s v="CUST0413"/>
        <s v="CUST0414"/>
        <s v="CUST0415"/>
        <s v="CUST0416"/>
        <s v="CUST0417"/>
        <s v="CUST0418"/>
        <s v="CUST0419"/>
        <s v="CUST0420"/>
        <s v="CUST0421"/>
        <s v="CUST0422"/>
        <s v="CUST0423"/>
        <s v="CUST0424"/>
        <s v="CUST0426"/>
        <s v="CUST0427"/>
        <s v="CUST0428"/>
        <s v="CUST0430"/>
        <s v="CUST0431"/>
        <s v="CUST0432"/>
        <s v="CUST0433"/>
        <s v="CUST0436"/>
        <s v="CUST0437"/>
        <s v="CUST0438"/>
        <s v="CUST0439"/>
        <s v="CUST0440"/>
        <s v="CUST0441"/>
        <s v="CUST0442"/>
        <s v="CUST0443"/>
        <s v="CUST0444"/>
        <s v="CUST0445"/>
        <s v="CUST0446"/>
        <s v="CUST0448"/>
        <s v="CUST0449"/>
        <s v="CUST0450"/>
        <s v="CUST0451"/>
        <s v="CUST0455"/>
        <s v="CUST0456"/>
        <s v="CUST0457"/>
        <s v="CUST0458"/>
        <s v="CUST0459"/>
        <s v="CUST0460"/>
        <s v="CUST0461"/>
        <s v="CUST0463"/>
        <s v="CUST0464"/>
        <s v="CUST0465"/>
        <s v="CUST0466"/>
        <s v="CUST0467"/>
        <s v="CUST0468"/>
        <s v="CUST0469"/>
        <s v="CUST0471"/>
        <s v="CUST0472"/>
        <s v="CUST0474"/>
        <s v="CUST0475"/>
        <s v="CUST0476"/>
        <s v="CUST0477"/>
        <s v="CUST0478"/>
        <s v="CUST0479"/>
        <s v="CUST0480"/>
        <s v="CUST0481"/>
        <s v="CUST0482"/>
        <s v="CUST0483"/>
        <s v="CUST0484"/>
        <s v="CUST0485"/>
        <s v="CUST0487"/>
        <s v="CUST0488"/>
        <s v="CUST0489"/>
        <s v="CUST0491"/>
        <s v="CUST0492"/>
        <s v="CUST0494"/>
        <s v="CUST0495"/>
        <s v="CUST0496"/>
        <s v="CUST0497"/>
        <s v="CUST0499"/>
        <s v="CUST0500"/>
      </sharedItems>
    </cacheField>
    <cacheField name="Customer_Name" numFmtId="0">
      <sharedItems count="314">
        <s v="Vijay Mishra"/>
        <s v="Mamta Dwivedi"/>
        <s v="Mahesh Patel"/>
        <s v="Santosh Mishra"/>
        <s v="Deepak Malviya"/>
        <s v="Dinesh Sharma"/>
        <s v="Meena Gupta"/>
        <s v="Naresh Dwivedi"/>
        <s v="Asha Singh"/>
        <s v="Ramesh Verma"/>
        <s v="Ajay Chauhan"/>
        <s v="Seema Joshi"/>
        <s v="Asha Jain"/>
        <s v="Lata Gupta"/>
        <s v="Kiran Sharma"/>
        <s v="Kiran Dwivedi"/>
        <s v="Renu Soni"/>
        <s v="Pradeep Pandey"/>
        <s v="Mohit Agarwal"/>
        <s v="Mohit Patel"/>
        <s v="Pushpa Yadav"/>
        <s v="Neha Gupta"/>
        <s v="Amit Chauhan"/>
        <s v="Renu Dubey"/>
        <s v="Nisha Rajput"/>
        <s v="Renu Rajput"/>
        <s v="Rajesh Pandey"/>
        <s v="Vikas Malviya"/>
        <s v="Pradeep Agarwal"/>
        <s v="Savita Chauhan"/>
        <s v="Kavita Thakur"/>
        <s v="Vijay Pandey"/>
        <s v="Rekha Mishra"/>
        <s v="Deepak Dwivedi"/>
        <s v="Rekha Joshi"/>
        <s v="Mahesh Yadav"/>
        <s v="Mahesh Shukla"/>
        <s v="Mohit Joshi"/>
        <s v="Suresh Malviya"/>
        <s v="Anil Chauhan"/>
        <s v="Sanjay Singh"/>
        <s v="Pooja Sharma"/>
        <s v="Vikas Rajput"/>
        <s v="Vijay Patel"/>
        <s v="Santosh Patel"/>
        <s v="Vijay Agarwal"/>
        <s v="Lalit Dwivedi"/>
        <s v="Suresh Dwivedi"/>
        <s v="Geeta Tiwari"/>
        <s v="Mahesh Dubey"/>
        <s v="Mamta Shukla"/>
        <s v="Mahesh Mishra"/>
        <s v="Sanjay Soni"/>
        <s v="Mohit Pandey"/>
        <s v="Mohit Mishra"/>
        <s v="Anil Singh"/>
        <s v="Meena Thakur"/>
        <s v="Seema Sharma"/>
        <s v="Sanjay Gupta"/>
        <s v="Savita Mishra"/>
        <s v="Suresh Thakur"/>
        <s v="Pradeep Patel"/>
        <s v="Sunita Sharma"/>
        <s v="Vijay Gupta"/>
        <s v="Meena Rajput"/>
        <s v="Rajesh Dubey"/>
        <s v="Manoj Gupta"/>
        <s v="Mamta Dubey"/>
        <s v="Geeta Gupta"/>
        <s v="Lalit Rajput"/>
        <s v="Amit Shukla"/>
        <s v="Rajesh Patel"/>
        <s v="Renu Yadav"/>
        <s v="Deepak Patel"/>
        <s v="Deepak Rajput"/>
        <s v="Pankaj Soni"/>
        <s v="Sumit Gupta"/>
        <s v="Vijay Dubey"/>
        <s v="Deepak Gupta"/>
        <s v="Shanta Patel"/>
        <s v="Geeta Joshi"/>
        <s v="Amit Verma"/>
        <s v="Vikas Thakur"/>
        <s v="Priya Pandey"/>
        <s v="Mahesh Sharma"/>
        <s v="Kavita Tiwari"/>
        <s v="Naresh Yadav"/>
        <s v="Shanta Soni"/>
        <s v="Savita Rajput"/>
        <s v="Kiran Mishra"/>
        <s v="Lalit Malviya"/>
        <s v="Usha Chauhan"/>
        <s v="Lalit Dubey"/>
        <s v="Ramesh Singh"/>
        <s v="Vikas Agarwal"/>
        <s v="Pooja Soni"/>
        <s v="Ajay Soni"/>
        <s v="Santosh Malviya"/>
        <s v="Mohit Shukla"/>
        <s v="Priya Dwivedi"/>
        <s v="Pooja Thakur"/>
        <s v="Mahesh Chauhan"/>
        <s v="Usha Pandey"/>
        <s v="Amit Tiwari"/>
        <s v="Naresh Sharma"/>
        <s v="Pushpa Chauhan"/>
        <s v="Neha Singh"/>
        <s v="Ajay Dwivedi"/>
        <s v="Pooja Dwivedi"/>
        <s v="Savita Tiwari"/>
        <s v="Kavita Patel"/>
        <s v="Kiran Shukla"/>
        <s v="Pradeep Yadav"/>
        <s v="Naresh Singh"/>
        <s v="Renu Tiwari"/>
        <s v="Amit Soni"/>
        <s v="Priya Jain"/>
        <s v="Neha Mishra"/>
        <s v="Shanta Gupta"/>
        <s v="Sumit Jain"/>
        <s v="Ramesh Mishra"/>
        <s v="Mahesh Pandey"/>
        <s v="Sanjay Malviya"/>
        <s v="Amit Gupta"/>
        <s v="Vikas Patel"/>
        <s v="Amit Singh"/>
        <s v="Anita Mishra"/>
        <s v="Amit Joshi"/>
        <s v="Pradeep Malviya"/>
        <s v="Pankaj Patel"/>
        <s v="Usha Verma"/>
        <s v="Shanta Jain"/>
        <s v="Renu Joshi"/>
        <s v="Manoj Malviya"/>
        <s v="Asha Malviya"/>
        <s v="Naresh Joshi"/>
        <s v="Sunita Dwivedi"/>
        <s v="Rekha Gupta"/>
        <s v="Lalit Chauhan"/>
        <s v="Dinesh Shukla"/>
        <s v="Ajay Sharma"/>
        <s v="Dinesh Gupta"/>
        <s v="Neha Dwivedi"/>
        <s v="Sumit Tiwari"/>
        <s v="Vikas Soni"/>
        <s v="Mamta Tiwari"/>
        <s v="Pradeep Mishra"/>
        <s v="Nisha Jain"/>
        <s v="Kavita Jain"/>
        <s v="Ajay Pandey"/>
        <s v="Pushpa Jain"/>
        <s v="Priya Chauhan"/>
        <s v="Rohit Shukla"/>
        <s v="Sanjay Chauhan"/>
        <s v="Rajesh Mishra"/>
        <s v="Manoj Jain"/>
        <s v="Sumit Yadav"/>
        <s v="Umesh Thakur"/>
        <s v="Kavita Agarwal"/>
        <s v="Rajesh Dwivedi"/>
        <s v="Santosh Soni"/>
        <s v="Sanjay Rajput"/>
        <s v="Usha Soni"/>
        <s v="Umesh Shukla"/>
        <s v="Rajesh Sharma"/>
        <s v="Ramesh Rajput"/>
        <s v="Dinesh Dubey"/>
        <s v="Lalit Shukla"/>
        <s v="Rekha Dwivedi"/>
        <s v="Meena Shukla"/>
        <s v="Naresh Malviya"/>
        <s v="Vikas Gupta"/>
        <s v="Umesh Jain"/>
        <s v="Pushpa Soni"/>
        <s v="Pankaj Joshi"/>
        <s v="Deepak Tiwari"/>
        <s v="Rohit Gupta"/>
        <s v="Pooja Mishra"/>
        <s v="Amit Pandey"/>
        <s v="Meena Jain"/>
        <s v="Santosh Thakur"/>
        <s v="Vijay Sharma"/>
        <s v="Kavita Yadav"/>
        <s v="Mamta Sharma"/>
        <s v="Vijay Verma"/>
        <s v="Rohit Joshi"/>
        <s v="Naresh Chauhan"/>
        <s v="Manoj Thakur"/>
        <s v="Suresh Sharma"/>
        <s v="Vikas Joshi"/>
        <s v="Seema Yadav"/>
        <s v="Naresh Soni"/>
        <s v="Amit Patel"/>
        <s v="Vikas Mishra"/>
        <s v="Mahesh Singh"/>
        <s v="Suresh Dubey"/>
        <s v="Ajay Malviya"/>
        <s v="Renu Malviya"/>
        <s v="Pankaj Dubey"/>
        <s v="Usha Dubey"/>
        <s v="Sanjay Verma"/>
        <s v="Geeta Rajput"/>
        <s v="Neha Sharma"/>
        <s v="Dinesh Malviya"/>
        <s v="Amit Jain"/>
        <s v="Rajesh Verma"/>
        <s v="Kiran Yadav"/>
        <s v="Geeta Verma"/>
        <s v="Suresh Mishra"/>
        <s v="Shanta Yadav"/>
        <s v="Neha Malviya"/>
        <s v="Santosh Verma"/>
        <s v="Suresh Shukla"/>
        <s v="Pankaj Pandey"/>
        <s v="Dinesh Patel"/>
        <s v="Deepak Jain"/>
        <s v="Pradeep Dubey"/>
        <s v="Manoj Verma"/>
        <s v="Meena Dwivedi"/>
        <s v="Nisha Sharma"/>
        <s v="Pankaj Mishra"/>
        <s v="Pradeep Soni"/>
        <s v="Lalit Pandey"/>
        <s v="Deepak Joshi"/>
        <s v="Asha Rajput"/>
        <s v="Shanta Verma"/>
        <s v="Lata Chauhan"/>
        <s v="Renu Agarwal"/>
        <s v="Ramesh Chauhan"/>
        <s v="Deepak Soni"/>
        <s v="Rajesh Shukla"/>
        <s v="Ajay Shukla"/>
        <s v="Pooja Chauhan"/>
        <s v="Geeta Yadav"/>
        <s v="Seema Malviya"/>
        <s v="Pankaj Agarwal"/>
        <s v="Dinesh Pandey"/>
        <s v="Santosh Singh"/>
        <s v="Vijay Shukla"/>
        <s v="Pushpa Rajput"/>
        <s v="Neha Shukla"/>
        <s v="Kiran Rajput"/>
        <s v="Suresh Chauhan"/>
        <s v="Sumit Dubey"/>
        <s v="Nisha Verma"/>
        <s v="Rajesh Rajput"/>
        <s v="Suresh Pandey"/>
        <s v="Meena Patel"/>
        <s v="Lata Yadav"/>
        <s v="Ramesh Yadav"/>
        <s v="Deepak Agarwal"/>
        <s v="Manoj Tiwari"/>
        <s v="Nisha Dubey"/>
        <s v="Rajesh Malviya"/>
        <s v="Geeta Singh"/>
        <s v="Deepak Shukla"/>
        <s v="Pushpa Tiwari"/>
        <s v="Santosh Sharma"/>
        <s v="Sunita Pandey"/>
        <s v="Pankaj Chauhan"/>
        <s v="Pooja Dubey"/>
        <s v="Pushpa Patel"/>
        <s v="Sunita Singh"/>
        <s v="Santosh Agarwal"/>
        <s v="Mohit Sharma"/>
        <s v="Rekha Chauhan"/>
        <s v="Anil Mishra"/>
        <s v="Sanjay Yadav"/>
        <s v="Dinesh Rajput"/>
        <s v="Sumit Malviya"/>
        <s v="Rohit Yadav"/>
        <s v="Sunita Dubey"/>
        <s v="Rohit Chauhan"/>
        <s v="Anita Malviya"/>
        <s v="Naresh Verma"/>
        <s v="Mohit Dubey"/>
        <s v="Sanjay Jain"/>
        <s v="Lalit Agarwal"/>
        <s v="Manoj Sharma"/>
        <s v="Kiran Dubey"/>
        <s v="Renu Sharma"/>
        <s v="Vijay Dwivedi"/>
        <s v="Savita Patel"/>
        <s v="Lalit Thakur"/>
        <s v="Priya Shukla"/>
        <s v="Neha Patel"/>
        <s v="Geeta Patel"/>
        <s v="Sunita Chauhan"/>
        <s v="Savita Gupta"/>
        <s v="Deepak Dubey"/>
        <s v="Manoj Singh"/>
        <s v="Geeta Malviya"/>
        <s v="Lalit Joshi"/>
        <s v="Dinesh Mishra"/>
        <s v="Sunita Shukla"/>
        <s v="Ajay Thakur"/>
        <s v="Manoj Mishra"/>
        <s v="Sanjay Thakur"/>
        <s v="Santosh Gupta"/>
        <s v="Ramesh Thakur"/>
        <s v="Ramesh Shukla"/>
        <s v="Asha Mishra"/>
        <s v="Kiran Singh"/>
        <s v="Anita Agarwal"/>
        <s v="Kiran Joshi"/>
        <s v="Anil Joshi"/>
        <s v="Nisha Yadav"/>
        <s v="Nisha Singh"/>
        <s v="Rajesh Thakur"/>
        <s v="Sumit Verma"/>
        <s v="Mahesh Dwivedi"/>
        <s v="Umesh Dwivedi"/>
        <s v="Meena Malviya"/>
        <s v="Naresh Tiwari"/>
      </sharedItems>
    </cacheField>
    <cacheField name="Branch_Name" numFmtId="0">
      <sharedItems count="5">
        <s v="Indore"/>
        <s v="Jabalpur"/>
        <s v="Gwalior"/>
        <s v="Rewa"/>
        <s v="Bhopal"/>
      </sharedItems>
    </cacheField>
    <cacheField name="Vehicle_Make" numFmtId="0">
      <sharedItems/>
    </cacheField>
    <cacheField name="Vehicle_Model" numFmtId="0">
      <sharedItems/>
    </cacheField>
    <cacheField name="Loan_Amount" numFmtId="164">
      <sharedItems containsSemiMixedTypes="0" containsString="0" containsNumber="1" containsInteger="1" minValue="35571" maxValue="1278453"/>
    </cacheField>
    <cacheField name="EMI_Amount" numFmtId="164">
      <sharedItems containsSemiMixedTypes="0" containsString="0" containsNumber="1" minValue="879.64683853155509" maxValue="115892.31407395717"/>
    </cacheField>
    <cacheField name="EMI_Due_May26" numFmtId="164">
      <sharedItems containsSemiMixedTypes="0" containsString="0" containsNumber="1" minValue="879.64683853155509" maxValue="115892.31407395717"/>
    </cacheField>
    <cacheField name="Amount_Received_May26" numFmtId="164">
      <sharedItems containsSemiMixedTypes="0" containsString="0" containsNumber="1" containsInteger="1" minValue="0" maxValue="115892"/>
    </cacheField>
    <cacheField name="Overdue_Amount" numFmtId="164">
      <sharedItems containsSemiMixedTypes="0" containsString="0" containsNumber="1" minValue="-0.49646441370350658" maxValue="91666.986405970893"/>
    </cacheField>
    <cacheField name="EMI_Due_Date" numFmtId="14">
      <sharedItems containsSemiMixedTypes="0" containsNonDate="0" containsDate="1" containsString="0" minDate="2026-05-01T00:00:00" maxDate="2026-06-01T00:00:00"/>
    </cacheField>
    <cacheField name="Days_Past_Due" numFmtId="1">
      <sharedItems containsMixedTypes="1" containsNumber="1" containsInteger="1" minValue="7" maxValue="37"/>
    </cacheField>
    <cacheField name="DPD_Bucket" numFmtId="1">
      <sharedItems count="3">
        <s v="1-30"/>
        <s v="Current"/>
        <s v="31-60"/>
      </sharedItems>
    </cacheField>
    <cacheField name="Loan_Status" numFmtId="0">
      <sharedItems/>
    </cacheField>
    <cacheField name="PAR%" numFmtId="0" formula="Overdue_Amount/Loan_Am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80.942292939813" backgroundQuery="1" createdVersion="8" refreshedVersion="8" minRefreshableVersion="3" recordCount="0" supportSubquery="1" supportAdvancedDrill="1" xr:uid="{239E2CCF-A1AC-4234-8D4E-D1A671FDF84A}">
  <cacheSource type="external" connectionId="1"/>
  <cacheFields count="6">
    <cacheField name="[Table2].[Branch_Name].[Branch_Name]" caption="Branch_Name" numFmtId="0" hierarchy="16" level="1">
      <sharedItems count="5">
        <s v="Bhopal"/>
        <s v="Gwalior"/>
        <s v="Indore"/>
        <s v="Jabalpur"/>
        <s v="Rewa"/>
      </sharedItems>
    </cacheField>
    <cacheField name="[Measures].[Sum of Overdue_Amount]" caption="Sum of Overdue_Amount" numFmtId="0" hierarchy="47" level="32767"/>
    <cacheField name="[Measures].[Sum of Amount_Collected]" caption="Sum of Amount_Collected" numFmtId="0" hierarchy="48" level="32767"/>
    <cacheField name="[Measures].[Collection Efficiency]" caption="Collection Efficiency" numFmtId="0" hierarchy="42" level="32767"/>
    <cacheField name="[Measures].[Count of Customer_ID 2]" caption="Count of Customer_ID 2" numFmtId="0" hierarchy="50" level="32767"/>
    <cacheField name="[Measures].[Sum of Loan_Amount]" caption="Sum of Loan_Amount" numFmtId="0" hierarchy="51" level="32767"/>
  </cacheFields>
  <cacheHierarchies count="52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Branch_Name]" caption="Branch_Name" attribute="1" defaultMemberUniqueName="[Range].[Branch_Name].[All]" allUniqueName="[Range].[Branch_Name].[All]" dimensionUniqueName="[Range]" displayFolder="" count="0" memberValueDatatype="130" unbalanced="0"/>
    <cacheHierarchy uniqueName="[Range].[Vehicle_Make]" caption="Vehicle_Make" attribute="1" defaultMemberUniqueName="[Range].[Vehicle_Make].[All]" allUniqueName="[Range].[Vehicle_Make].[All]" dimensionUniqueName="[Range]" displayFolder="" count="0" memberValueDatatype="130" unbalanced="0"/>
    <cacheHierarchy uniqueName="[Range].[Vehicle_Model]" caption="Vehicle_Model" attribute="1" defaultMemberUniqueName="[Range].[Vehicle_Model].[All]" allUniqueName="[Range].[Vehicle_Model].[All]" dimensionUniqueName="[Range]" displayFolder="" count="0" memberValueDatatype="130" unbalanced="0"/>
    <cacheHierarchy uniqueName="[Range].[Loan_Amount]" caption="Loan_Amount" attribute="1" defaultMemberUniqueName="[Range].[Loan_Amount].[All]" allUniqueName="[Range].[Loan_Amount].[All]" dimensionUniqueName="[Range]" displayFolder="" count="0" memberValueDatatype="130" unbalanced="0"/>
    <cacheHierarchy uniqueName="[Range].[EMI_Amount]" caption="EMI_Amount" attribute="1" defaultMemberUniqueName="[Range].[EMI_Amount].[All]" allUniqueName="[Range].[EMI_Amount].[All]" dimensionUniqueName="[Range]" displayFolder="" count="0" memberValueDatatype="130" unbalanced="0"/>
    <cacheHierarchy uniqueName="[Range].[EMI_Due_May26]" caption="EMI_Due_May26" attribute="1" defaultMemberUniqueName="[Range].[EMI_Due_May26].[All]" allUniqueName="[Range].[EMI_Due_May26].[All]" dimensionUniqueName="[Range]" displayFolder="" count="0" memberValueDatatype="130" unbalanced="0"/>
    <cacheHierarchy uniqueName="[Range].[Amount_Received_May26]" caption="Amount_Received_May26" attribute="1" defaultMemberUniqueName="[Range].[Amount_Received_May26].[All]" allUniqueName="[Range].[Amount_Received_May26].[All]" dimensionUniqueName="[Range]" displayFolder="" count="0" memberValueDatatype="130" unbalanced="0"/>
    <cacheHierarchy uniqueName="[Range].[Overdue_Amount]" caption="Overdue_Amount" attribute="1" defaultMemberUniqueName="[Range].[Overdue_Amount].[All]" allUniqueName="[Range].[Overdue_Amount].[All]" dimensionUniqueName="[Range]" displayFolder="" count="0" memberValueDatatype="130" unbalanced="0"/>
    <cacheHierarchy uniqueName="[Range].[EMI_Due_Date]" caption="EMI_Due_Date" attribute="1" defaultMemberUniqueName="[Range].[EMI_Due_Date].[All]" allUniqueName="[Range].[EMI_Due_Date].[All]" dimensionUniqueName="[Range]" displayFolder="" count="0" memberValueDatatype="130" unbalanced="0"/>
    <cacheHierarchy uniqueName="[Range].[Days_Past_Due]" caption="Days_Past_Due" attribute="1" defaultMemberUniqueName="[Range].[Days_Past_Due].[All]" allUniqueName="[Range].[Days_Past_Due].[All]" dimensionUniqueName="[Range]" displayFolder="" count="0" memberValueDatatype="130" unbalanced="0"/>
    <cacheHierarchy uniqueName="[Range].[DPD_Bucket]" caption="DPD_Bucket" attribute="1" defaultMemberUniqueName="[Range].[DPD_Bucket].[All]" allUniqueName="[Range].[DPD_Bucket].[All]" dimensionUniqueName="[Range]" displayFolder="" count="0" memberValueDatatype="130" unbalanced="0"/>
    <cacheHierarchy uniqueName="[Range].[Loan_Status]" caption="Loan_Status" attribute="1" defaultMemberUniqueName="[Range].[Loan_Status].[All]" allUniqueName="[Range].[Loan_Status].[All]" dimensionUniqueName="[Range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_Name]" caption="Customer_Name" attribute="1" defaultMemberUniqueName="[Table2].[Customer_Name].[All]" allUniqueName="[Table2].[Customer_Name].[All]" dimensionUniqueName="[Table2]" displayFolder="" count="0" memberValueDatatype="130" unbalanced="0"/>
    <cacheHierarchy uniqueName="[Table2].[Branch_Name]" caption="Branch_Name" attribute="1" defaultMemberUniqueName="[Table2].[Branch_Name].[All]" allUniqueName="[Table2].[Branch_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Vehicle_Make]" caption="Vehicle_Make" attribute="1" defaultMemberUniqueName="[Table2].[Vehicle_Make].[All]" allUniqueName="[Table2].[Vehicle_Make].[All]" dimensionUniqueName="[Table2]" displayFolder="" count="0" memberValueDatatype="130" unbalanced="0"/>
    <cacheHierarchy uniqueName="[Table2].[Vehicle_Model]" caption="Vehicle_Model" attribute="1" defaultMemberUniqueName="[Table2].[Vehicle_Model].[All]" allUniqueName="[Table2].[Vehicle_Model].[All]" dimensionUniqueName="[Table2]" displayFolder="" count="0" memberValueDatatype="130" unbalanced="0"/>
    <cacheHierarchy uniqueName="[Table2].[Loan_Amount]" caption="Loan_Amount" attribute="1" defaultMemberUniqueName="[Table2].[Loan_Amount].[All]" allUniqueName="[Table2].[Loan_Amount].[All]" dimensionUniqueName="[Table2]" displayFolder="" count="0" memberValueDatatype="20" unbalanced="0"/>
    <cacheHierarchy uniqueName="[Table2].[EMI_Amount]" caption="EMI_Amount" attribute="1" defaultMemberUniqueName="[Table2].[EMI_Amount].[All]" allUniqueName="[Table2].[EMI_Amount].[All]" dimensionUniqueName="[Table2]" displayFolder="" count="0" memberValueDatatype="5" unbalanced="0"/>
    <cacheHierarchy uniqueName="[Table2].[EMI_Due_May26]" caption="EMI_Due_May26" attribute="1" defaultMemberUniqueName="[Table2].[EMI_Due_May26].[All]" allUniqueName="[Table2].[EMI_Due_May26].[All]" dimensionUniqueName="[Table2]" displayFolder="" count="0" memberValueDatatype="5" unbalanced="0"/>
    <cacheHierarchy uniqueName="[Table2].[Amount_Received_May26]" caption="Amount_Received_May26" attribute="1" defaultMemberUniqueName="[Table2].[Amount_Received_May26].[All]" allUniqueName="[Table2].[Amount_Received_May26].[All]" dimensionUniqueName="[Table2]" displayFolder="" count="0" memberValueDatatype="20" unbalanced="0"/>
    <cacheHierarchy uniqueName="[Table2].[Overdue_Amount]" caption="Overdue_Amount" attribute="1" defaultMemberUniqueName="[Table2].[Overdue_Amount].[All]" allUniqueName="[Table2].[Overdue_Amount].[All]" dimensionUniqueName="[Table2]" displayFolder="" count="0" memberValueDatatype="5" unbalanced="0"/>
    <cacheHierarchy uniqueName="[Table2].[EMI_Due_Date]" caption="EMI_Due_Date" attribute="1" time="1" defaultMemberUniqueName="[Table2].[EMI_Due_Date].[All]" allUniqueName="[Table2].[EMI_Due_Date].[All]" dimensionUniqueName="[Table2]" displayFolder="" count="0" memberValueDatatype="7" unbalanced="0"/>
    <cacheHierarchy uniqueName="[Table2].[Days_Past_Due]" caption="Days_Past_Due" attribute="1" defaultMemberUniqueName="[Table2].[Days_Past_Due].[All]" allUniqueName="[Table2].[Days_Past_Due].[All]" dimensionUniqueName="[Table2]" displayFolder="" count="0" memberValueDatatype="130" unbalanced="0"/>
    <cacheHierarchy uniqueName="[Table2].[DPD_Bucket]" caption="DPD_Bucket" attribute="1" defaultMemberUniqueName="[Table2].[DPD_Bucket].[All]" allUniqueName="[Table2].[DPD_Bucket].[All]" dimensionUniqueName="[Table2]" displayFolder="" count="0" memberValueDatatype="130" unbalanced="0"/>
    <cacheHierarchy uniqueName="[Table2].[Loan_Status]" caption="Loan_Status" attribute="1" defaultMemberUniqueName="[Table2].[Loan_Status].[All]" allUniqueName="[Table2].[Loan_Status].[All]" dimensionUniqueName="[Table2]" displayFolder="" count="0" memberValueDatatype="130" unbalanced="0"/>
    <cacheHierarchy uniqueName="[Table3].[Log_ID]" caption="Log_ID" attribute="1" defaultMemberUniqueName="[Table3].[Log_ID].[All]" allUniqueName="[Table3].[Log_ID].[All]" dimensionUniqueName="[Table3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Branch_Name]" caption="Branch_Name" attribute="1" defaultMemberUniqueName="[Table3].[Branch_Name].[All]" allUniqueName="[Table3].[Branch_Name].[All]" dimensionUniqueName="[Table3]" displayFolder="" count="0" memberValueDatatype="130" unbalanced="0"/>
    <cacheHierarchy uniqueName="[Table3].[Activity_Date]" caption="Activity_Date" attribute="1" time="1" defaultMemberUniqueName="[Table3].[Activity_Date].[All]" allUniqueName="[Table3].[Activity_Date].[All]" dimensionUniqueName="[Table3]" displayFolder="" count="0" memberValueDatatype="7" unbalanced="0"/>
    <cacheHierarchy uniqueName="[Table3].[Activity_Type]" caption="Activity_Type" attribute="1" defaultMemberUniqueName="[Table3].[Activity_Type].[All]" allUniqueName="[Table3].[Activity_Type].[All]" dimensionUniqueName="[Table3]" displayFolder="" count="0" memberValueDatatype="130" unbalanced="0"/>
    <cacheHierarchy uniqueName="[Table3].[Agent_Code]" caption="Agent_Code" attribute="1" defaultMemberUniqueName="[Table3].[Agent_Code].[All]" allUniqueName="[Table3].[Agent_Code].[All]" dimensionUniqueName="[Table3]" displayFolder="" count="0" memberValueDatatype="130" unbalanced="0"/>
    <cacheHierarchy uniqueName="[Table3].[Agent_Name]" caption="Agent_Name" attribute="1" defaultMemberUniqueName="[Table3].[Agent_Name].[All]" allUniqueName="[Table3].[Agent_Name].[All]" dimensionUniqueName="[Table3]" displayFolder="" count="0" memberValueDatatype="130" unbalanced="0"/>
    <cacheHierarchy uniqueName="[Table3].[Contact_Result]" caption="Contact_Result" attribute="1" defaultMemberUniqueName="[Table3].[Contact_Result].[All]" allUniqueName="[Table3].[Contact_Result].[All]" dimensionUniqueName="[Table3]" displayFolder="" count="0" memberValueDatatype="130" unbalanced="0"/>
    <cacheHierarchy uniqueName="[Table3].[Commitment_Taken]" caption="Commitment_Taken" attribute="1" defaultMemberUniqueName="[Table3].[Commitment_Taken].[All]" allUniqueName="[Table3].[Commitment_Taken].[All]" dimensionUniqueName="[Table3]" displayFolder="" count="0" memberValueDatatype="130" unbalanced="0"/>
    <cacheHierarchy uniqueName="[Table3].[Commitment_Date]" caption="Commitment_Date" attribute="1" time="1" defaultMemberUniqueName="[Table3].[Commitment_Date].[All]" allUniqueName="[Table3].[Commitment_Date].[All]" dimensionUniqueName="[Table3]" displayFolder="" count="0" memberValueDatatype="7" unbalanced="0"/>
    <cacheHierarchy uniqueName="[Table3].[Commitment_Amount]" caption="Commitment_Amount" attribute="1" defaultMemberUniqueName="[Table3].[Commitment_Amount].[All]" allUniqueName="[Table3].[Commitment_Amount].[All]" dimensionUniqueName="[Table3]" displayFolder="" count="0" memberValueDatatype="20" unbalanced="0"/>
    <cacheHierarchy uniqueName="[Table3].[Amount_Collected]" caption="Amount_Collected" attribute="1" defaultMemberUniqueName="[Table3].[Amount_Collected].[All]" allUniqueName="[Table3].[Amount_Collected].[All]" dimensionUniqueName="[Table3]" displayFolder="" count="0" memberValueDatatype="20" unbalanced="0"/>
    <cacheHierarchy uniqueName="[Table3].[Remarks]" caption="Remarks" attribute="1" defaultMemberUniqueName="[Table3].[Remarks].[All]" allUniqueName="[Table3].[Remarks].[All]" dimensionUniqueName="[Table3]" displayFolder="" count="0" memberValueDatatype="130" unbalanced="0"/>
    <cacheHierarchy uniqueName="[Measures].[Collection Efficiency]" caption="Collection Efficiency" measure="1" displayFolder="" measureGroup="Table2" count="0" oneField="1">
      <fieldsUsage count="1">
        <fieldUsage x="3"/>
      </fieldsUsage>
    </cacheHierarchy>
    <cacheHierarchy uniqueName="[Measures].[__XL_Count Range]" caption="__XL_Count Range" measure="1" displayFolder="" measureGroup="Range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Overdue_Amount]" caption="Sum of Overdue_Amount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_Collected]" caption="Sum of Amount_Collected" measure="1" displayFolder="" measureGroup="Table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 2]" caption="Count of Customer_ID 2" measure="1" displayFolder="" measureGroup="Table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Loan_Amount]" caption="Sum of Loan_Amount" measure="1" displayFolder="" measureGroup="Table2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Table2" uniqueName="[Table2]" caption="Table2"/>
    <dimension name="Table3" uniqueName="[Table3]" caption="Table3"/>
  </dimensions>
  <measureGroups count="3">
    <measureGroup name="Range" caption="Range"/>
    <measureGroup name="Table2" caption="Table2"/>
    <measureGroup name="Table3" caption="Table3"/>
  </measureGroups>
  <maps count="4">
    <map measureGroup="0" dimension="1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80.958407638886" backgroundQuery="1" createdVersion="8" refreshedVersion="8" minRefreshableVersion="3" recordCount="0" supportSubquery="1" supportAdvancedDrill="1" xr:uid="{3AAADE61-DEE2-495F-B388-AF4F04F7D646}">
  <cacheSource type="external" connectionId="1"/>
  <cacheFields count="2">
    <cacheField name="[Table2].[Branch_Name].[Branch_Name]" caption="Branch_Name" numFmtId="0" hierarchy="16" level="1">
      <sharedItems count="5">
        <s v="Bhopal"/>
        <s v="Gwalior"/>
        <s v="Indore"/>
        <s v="Jabalpur"/>
        <s v="Rewa"/>
      </sharedItems>
    </cacheField>
    <cacheField name="[Measures].[Sum of Amount_Collected]" caption="Sum of Amount_Collected" numFmtId="0" hierarchy="48" level="32767"/>
  </cacheFields>
  <cacheHierarchies count="52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Branch_Name]" caption="Branch_Name" attribute="1" defaultMemberUniqueName="[Range].[Branch_Name].[All]" allUniqueName="[Range].[Branch_Name].[All]" dimensionUniqueName="[Range]" displayFolder="" count="0" memberValueDatatype="130" unbalanced="0"/>
    <cacheHierarchy uniqueName="[Range].[Vehicle_Make]" caption="Vehicle_Make" attribute="1" defaultMemberUniqueName="[Range].[Vehicle_Make].[All]" allUniqueName="[Range].[Vehicle_Make].[All]" dimensionUniqueName="[Range]" displayFolder="" count="0" memberValueDatatype="130" unbalanced="0"/>
    <cacheHierarchy uniqueName="[Range].[Vehicle_Model]" caption="Vehicle_Model" attribute="1" defaultMemberUniqueName="[Range].[Vehicle_Model].[All]" allUniqueName="[Range].[Vehicle_Model].[All]" dimensionUniqueName="[Range]" displayFolder="" count="0" memberValueDatatype="130" unbalanced="0"/>
    <cacheHierarchy uniqueName="[Range].[Loan_Amount]" caption="Loan_Amount" attribute="1" defaultMemberUniqueName="[Range].[Loan_Amount].[All]" allUniqueName="[Range].[Loan_Amount].[All]" dimensionUniqueName="[Range]" displayFolder="" count="0" memberValueDatatype="130" unbalanced="0"/>
    <cacheHierarchy uniqueName="[Range].[EMI_Amount]" caption="EMI_Amount" attribute="1" defaultMemberUniqueName="[Range].[EMI_Amount].[All]" allUniqueName="[Range].[EMI_Amount].[All]" dimensionUniqueName="[Range]" displayFolder="" count="0" memberValueDatatype="130" unbalanced="0"/>
    <cacheHierarchy uniqueName="[Range].[EMI_Due_May26]" caption="EMI_Due_May26" attribute="1" defaultMemberUniqueName="[Range].[EMI_Due_May26].[All]" allUniqueName="[Range].[EMI_Due_May26].[All]" dimensionUniqueName="[Range]" displayFolder="" count="0" memberValueDatatype="130" unbalanced="0"/>
    <cacheHierarchy uniqueName="[Range].[Amount_Received_May26]" caption="Amount_Received_May26" attribute="1" defaultMemberUniqueName="[Range].[Amount_Received_May26].[All]" allUniqueName="[Range].[Amount_Received_May26].[All]" dimensionUniqueName="[Range]" displayFolder="" count="0" memberValueDatatype="130" unbalanced="0"/>
    <cacheHierarchy uniqueName="[Range].[Overdue_Amount]" caption="Overdue_Amount" attribute="1" defaultMemberUniqueName="[Range].[Overdue_Amount].[All]" allUniqueName="[Range].[Overdue_Amount].[All]" dimensionUniqueName="[Range]" displayFolder="" count="0" memberValueDatatype="130" unbalanced="0"/>
    <cacheHierarchy uniqueName="[Range].[EMI_Due_Date]" caption="EMI_Due_Date" attribute="1" defaultMemberUniqueName="[Range].[EMI_Due_Date].[All]" allUniqueName="[Range].[EMI_Due_Date].[All]" dimensionUniqueName="[Range]" displayFolder="" count="0" memberValueDatatype="130" unbalanced="0"/>
    <cacheHierarchy uniqueName="[Range].[Days_Past_Due]" caption="Days_Past_Due" attribute="1" defaultMemberUniqueName="[Range].[Days_Past_Due].[All]" allUniqueName="[Range].[Days_Past_Due].[All]" dimensionUniqueName="[Range]" displayFolder="" count="0" memberValueDatatype="130" unbalanced="0"/>
    <cacheHierarchy uniqueName="[Range].[DPD_Bucket]" caption="DPD_Bucket" attribute="1" defaultMemberUniqueName="[Range].[DPD_Bucket].[All]" allUniqueName="[Range].[DPD_Bucket].[All]" dimensionUniqueName="[Range]" displayFolder="" count="0" memberValueDatatype="130" unbalanced="0"/>
    <cacheHierarchy uniqueName="[Range].[Loan_Status]" caption="Loan_Status" attribute="1" defaultMemberUniqueName="[Range].[Loan_Status].[All]" allUniqueName="[Range].[Loan_Status].[All]" dimensionUniqueName="[Range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_Name]" caption="Customer_Name" attribute="1" defaultMemberUniqueName="[Table2].[Customer_Name].[All]" allUniqueName="[Table2].[Customer_Name].[All]" dimensionUniqueName="[Table2]" displayFolder="" count="0" memberValueDatatype="130" unbalanced="0"/>
    <cacheHierarchy uniqueName="[Table2].[Branch_Name]" caption="Branch_Name" attribute="1" defaultMemberUniqueName="[Table2].[Branch_Name].[All]" allUniqueName="[Table2].[Branch_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Vehicle_Make]" caption="Vehicle_Make" attribute="1" defaultMemberUniqueName="[Table2].[Vehicle_Make].[All]" allUniqueName="[Table2].[Vehicle_Make].[All]" dimensionUniqueName="[Table2]" displayFolder="" count="0" memberValueDatatype="130" unbalanced="0"/>
    <cacheHierarchy uniqueName="[Table2].[Vehicle_Model]" caption="Vehicle_Model" attribute="1" defaultMemberUniqueName="[Table2].[Vehicle_Model].[All]" allUniqueName="[Table2].[Vehicle_Model].[All]" dimensionUniqueName="[Table2]" displayFolder="" count="0" memberValueDatatype="130" unbalanced="0"/>
    <cacheHierarchy uniqueName="[Table2].[Loan_Amount]" caption="Loan_Amount" attribute="1" defaultMemberUniqueName="[Table2].[Loan_Amount].[All]" allUniqueName="[Table2].[Loan_Amount].[All]" dimensionUniqueName="[Table2]" displayFolder="" count="0" memberValueDatatype="20" unbalanced="0"/>
    <cacheHierarchy uniqueName="[Table2].[EMI_Amount]" caption="EMI_Amount" attribute="1" defaultMemberUniqueName="[Table2].[EMI_Amount].[All]" allUniqueName="[Table2].[EMI_Amount].[All]" dimensionUniqueName="[Table2]" displayFolder="" count="0" memberValueDatatype="5" unbalanced="0"/>
    <cacheHierarchy uniqueName="[Table2].[EMI_Due_May26]" caption="EMI_Due_May26" attribute="1" defaultMemberUniqueName="[Table2].[EMI_Due_May26].[All]" allUniqueName="[Table2].[EMI_Due_May26].[All]" dimensionUniqueName="[Table2]" displayFolder="" count="0" memberValueDatatype="5" unbalanced="0"/>
    <cacheHierarchy uniqueName="[Table2].[Amount_Received_May26]" caption="Amount_Received_May26" attribute="1" defaultMemberUniqueName="[Table2].[Amount_Received_May26].[All]" allUniqueName="[Table2].[Amount_Received_May26].[All]" dimensionUniqueName="[Table2]" displayFolder="" count="0" memberValueDatatype="20" unbalanced="0"/>
    <cacheHierarchy uniqueName="[Table2].[Overdue_Amount]" caption="Overdue_Amount" attribute="1" defaultMemberUniqueName="[Table2].[Overdue_Amount].[All]" allUniqueName="[Table2].[Overdue_Amount].[All]" dimensionUniqueName="[Table2]" displayFolder="" count="0" memberValueDatatype="5" unbalanced="0"/>
    <cacheHierarchy uniqueName="[Table2].[EMI_Due_Date]" caption="EMI_Due_Date" attribute="1" time="1" defaultMemberUniqueName="[Table2].[EMI_Due_Date].[All]" allUniqueName="[Table2].[EMI_Due_Date].[All]" dimensionUniqueName="[Table2]" displayFolder="" count="0" memberValueDatatype="7" unbalanced="0"/>
    <cacheHierarchy uniqueName="[Table2].[Days_Past_Due]" caption="Days_Past_Due" attribute="1" defaultMemberUniqueName="[Table2].[Days_Past_Due].[All]" allUniqueName="[Table2].[Days_Past_Due].[All]" dimensionUniqueName="[Table2]" displayFolder="" count="0" memberValueDatatype="130" unbalanced="0"/>
    <cacheHierarchy uniqueName="[Table2].[DPD_Bucket]" caption="DPD_Bucket" attribute="1" defaultMemberUniqueName="[Table2].[DPD_Bucket].[All]" allUniqueName="[Table2].[DPD_Bucket].[All]" dimensionUniqueName="[Table2]" displayFolder="" count="0" memberValueDatatype="130" unbalanced="0"/>
    <cacheHierarchy uniqueName="[Table2].[Loan_Status]" caption="Loan_Status" attribute="1" defaultMemberUniqueName="[Table2].[Loan_Status].[All]" allUniqueName="[Table2].[Loan_Status].[All]" dimensionUniqueName="[Table2]" displayFolder="" count="0" memberValueDatatype="130" unbalanced="0"/>
    <cacheHierarchy uniqueName="[Table3].[Log_ID]" caption="Log_ID" attribute="1" defaultMemberUniqueName="[Table3].[Log_ID].[All]" allUniqueName="[Table3].[Log_ID].[All]" dimensionUniqueName="[Table3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Branch_Name]" caption="Branch_Name" attribute="1" defaultMemberUniqueName="[Table3].[Branch_Name].[All]" allUniqueName="[Table3].[Branch_Name].[All]" dimensionUniqueName="[Table3]" displayFolder="" count="0" memberValueDatatype="130" unbalanced="0"/>
    <cacheHierarchy uniqueName="[Table3].[Activity_Date]" caption="Activity_Date" attribute="1" time="1" defaultMemberUniqueName="[Table3].[Activity_Date].[All]" allUniqueName="[Table3].[Activity_Date].[All]" dimensionUniqueName="[Table3]" displayFolder="" count="0" memberValueDatatype="7" unbalanced="0"/>
    <cacheHierarchy uniqueName="[Table3].[Activity_Type]" caption="Activity_Type" attribute="1" defaultMemberUniqueName="[Table3].[Activity_Type].[All]" allUniqueName="[Table3].[Activity_Type].[All]" dimensionUniqueName="[Table3]" displayFolder="" count="0" memberValueDatatype="130" unbalanced="0"/>
    <cacheHierarchy uniqueName="[Table3].[Agent_Code]" caption="Agent_Code" attribute="1" defaultMemberUniqueName="[Table3].[Agent_Code].[All]" allUniqueName="[Table3].[Agent_Code].[All]" dimensionUniqueName="[Table3]" displayFolder="" count="0" memberValueDatatype="130" unbalanced="0"/>
    <cacheHierarchy uniqueName="[Table3].[Agent_Name]" caption="Agent_Name" attribute="1" defaultMemberUniqueName="[Table3].[Agent_Name].[All]" allUniqueName="[Table3].[Agent_Name].[All]" dimensionUniqueName="[Table3]" displayFolder="" count="0" memberValueDatatype="130" unbalanced="0"/>
    <cacheHierarchy uniqueName="[Table3].[Contact_Result]" caption="Contact_Result" attribute="1" defaultMemberUniqueName="[Table3].[Contact_Result].[All]" allUniqueName="[Table3].[Contact_Result].[All]" dimensionUniqueName="[Table3]" displayFolder="" count="0" memberValueDatatype="130" unbalanced="0"/>
    <cacheHierarchy uniqueName="[Table3].[Commitment_Taken]" caption="Commitment_Taken" attribute="1" defaultMemberUniqueName="[Table3].[Commitment_Taken].[All]" allUniqueName="[Table3].[Commitment_Taken].[All]" dimensionUniqueName="[Table3]" displayFolder="" count="0" memberValueDatatype="130" unbalanced="0"/>
    <cacheHierarchy uniqueName="[Table3].[Commitment_Date]" caption="Commitment_Date" attribute="1" time="1" defaultMemberUniqueName="[Table3].[Commitment_Date].[All]" allUniqueName="[Table3].[Commitment_Date].[All]" dimensionUniqueName="[Table3]" displayFolder="" count="0" memberValueDatatype="7" unbalanced="0"/>
    <cacheHierarchy uniqueName="[Table3].[Commitment_Amount]" caption="Commitment_Amount" attribute="1" defaultMemberUniqueName="[Table3].[Commitment_Amount].[All]" allUniqueName="[Table3].[Commitment_Amount].[All]" dimensionUniqueName="[Table3]" displayFolder="" count="0" memberValueDatatype="20" unbalanced="0"/>
    <cacheHierarchy uniqueName="[Table3].[Amount_Collected]" caption="Amount_Collected" attribute="1" defaultMemberUniqueName="[Table3].[Amount_Collected].[All]" allUniqueName="[Table3].[Amount_Collected].[All]" dimensionUniqueName="[Table3]" displayFolder="" count="0" memberValueDatatype="20" unbalanced="0"/>
    <cacheHierarchy uniqueName="[Table3].[Remarks]" caption="Remarks" attribute="1" defaultMemberUniqueName="[Table3].[Remarks].[All]" allUniqueName="[Table3].[Remarks].[All]" dimensionUniqueName="[Table3]" displayFolder="" count="0" memberValueDatatype="130" unbalanced="0"/>
    <cacheHierarchy uniqueName="[Measures].[Collection Efficiency]" caption="Collection Efficiency" measure="1" displayFolder="" measureGroup="Table2" count="0"/>
    <cacheHierarchy uniqueName="[Measures].[__XL_Count Range]" caption="__XL_Count Range" measure="1" displayFolder="" measureGroup="Range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Overdue_Amount]" caption="Sum of Overdue_Amount" measure="1" displayFolder="" measureGroup="Table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_Collected]" caption="Sum of Amount_Collecte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 2]" caption="Count of Customer_ID 2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Loan_Amount]" caption="Sum of Loan_Amount" measure="1" displayFolder="" measureGroup="Table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Table2" uniqueName="[Table2]" caption="Table2"/>
    <dimension name="Table3" uniqueName="[Table3]" caption="Table3"/>
  </dimensions>
  <measureGroups count="3">
    <measureGroup name="Range" caption="Range"/>
    <measureGroup name="Table2" caption="Table2"/>
    <measureGroup name="Table3" caption="Table3"/>
  </measureGroups>
  <maps count="4">
    <map measureGroup="0" dimension="1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80.958823958332" backgroundQuery="1" createdVersion="8" refreshedVersion="8" minRefreshableVersion="3" recordCount="0" supportSubquery="1" supportAdvancedDrill="1" xr:uid="{3FC4BA01-97E4-4C43-A2E8-44FA3408E87D}">
  <cacheSource type="external" connectionId="1"/>
  <cacheFields count="2">
    <cacheField name="[Table2].[Branch_Name].[Branch_Name]" caption="Branch_Name" numFmtId="0" hierarchy="16" level="1">
      <sharedItems count="5">
        <s v="Bhopal"/>
        <s v="Gwalior"/>
        <s v="Indore"/>
        <s v="Jabalpur"/>
        <s v="Rewa"/>
      </sharedItems>
    </cacheField>
    <cacheField name="[Measures].[Collection Efficiency]" caption="Collection Efficiency" numFmtId="0" hierarchy="42" level="32767"/>
  </cacheFields>
  <cacheHierarchies count="52"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Branch_Name]" caption="Branch_Name" attribute="1" defaultMemberUniqueName="[Range].[Branch_Name].[All]" allUniqueName="[Range].[Branch_Name].[All]" dimensionUniqueName="[Range]" displayFolder="" count="0" memberValueDatatype="130" unbalanced="0"/>
    <cacheHierarchy uniqueName="[Range].[Vehicle_Make]" caption="Vehicle_Make" attribute="1" defaultMemberUniqueName="[Range].[Vehicle_Make].[All]" allUniqueName="[Range].[Vehicle_Make].[All]" dimensionUniqueName="[Range]" displayFolder="" count="0" memberValueDatatype="130" unbalanced="0"/>
    <cacheHierarchy uniqueName="[Range].[Vehicle_Model]" caption="Vehicle_Model" attribute="1" defaultMemberUniqueName="[Range].[Vehicle_Model].[All]" allUniqueName="[Range].[Vehicle_Model].[All]" dimensionUniqueName="[Range]" displayFolder="" count="0" memberValueDatatype="130" unbalanced="0"/>
    <cacheHierarchy uniqueName="[Range].[Loan_Amount]" caption="Loan_Amount" attribute="1" defaultMemberUniqueName="[Range].[Loan_Amount].[All]" allUniqueName="[Range].[Loan_Amount].[All]" dimensionUniqueName="[Range]" displayFolder="" count="0" memberValueDatatype="130" unbalanced="0"/>
    <cacheHierarchy uniqueName="[Range].[EMI_Amount]" caption="EMI_Amount" attribute="1" defaultMemberUniqueName="[Range].[EMI_Amount].[All]" allUniqueName="[Range].[EMI_Amount].[All]" dimensionUniqueName="[Range]" displayFolder="" count="0" memberValueDatatype="130" unbalanced="0"/>
    <cacheHierarchy uniqueName="[Range].[EMI_Due_May26]" caption="EMI_Due_May26" attribute="1" defaultMemberUniqueName="[Range].[EMI_Due_May26].[All]" allUniqueName="[Range].[EMI_Due_May26].[All]" dimensionUniqueName="[Range]" displayFolder="" count="0" memberValueDatatype="130" unbalanced="0"/>
    <cacheHierarchy uniqueName="[Range].[Amount_Received_May26]" caption="Amount_Received_May26" attribute="1" defaultMemberUniqueName="[Range].[Amount_Received_May26].[All]" allUniqueName="[Range].[Amount_Received_May26].[All]" dimensionUniqueName="[Range]" displayFolder="" count="0" memberValueDatatype="130" unbalanced="0"/>
    <cacheHierarchy uniqueName="[Range].[Overdue_Amount]" caption="Overdue_Amount" attribute="1" defaultMemberUniqueName="[Range].[Overdue_Amount].[All]" allUniqueName="[Range].[Overdue_Amount].[All]" dimensionUniqueName="[Range]" displayFolder="" count="0" memberValueDatatype="130" unbalanced="0"/>
    <cacheHierarchy uniqueName="[Range].[EMI_Due_Date]" caption="EMI_Due_Date" attribute="1" defaultMemberUniqueName="[Range].[EMI_Due_Date].[All]" allUniqueName="[Range].[EMI_Due_Date].[All]" dimensionUniqueName="[Range]" displayFolder="" count="0" memberValueDatatype="130" unbalanced="0"/>
    <cacheHierarchy uniqueName="[Range].[Days_Past_Due]" caption="Days_Past_Due" attribute="1" defaultMemberUniqueName="[Range].[Days_Past_Due].[All]" allUniqueName="[Range].[Days_Past_Due].[All]" dimensionUniqueName="[Range]" displayFolder="" count="0" memberValueDatatype="130" unbalanced="0"/>
    <cacheHierarchy uniqueName="[Range].[DPD_Bucket]" caption="DPD_Bucket" attribute="1" defaultMemberUniqueName="[Range].[DPD_Bucket].[All]" allUniqueName="[Range].[DPD_Bucket].[All]" dimensionUniqueName="[Range]" displayFolder="" count="0" memberValueDatatype="130" unbalanced="0"/>
    <cacheHierarchy uniqueName="[Range].[Loan_Status]" caption="Loan_Status" attribute="1" defaultMemberUniqueName="[Range].[Loan_Status].[All]" allUniqueName="[Range].[Loan_Status].[All]" dimensionUniqueName="[Range]" displayFolder="" count="0" memberValueDatatype="130" unbalanced="0"/>
    <cacheHierarchy uniqueName="[Table2].[Customer_ID]" caption="Customer_ID" attribute="1" defaultMemberUniqueName="[Table2].[Customer_ID].[All]" allUniqueName="[Table2].[Customer_ID].[All]" dimensionUniqueName="[Table2]" displayFolder="" count="0" memberValueDatatype="130" unbalanced="0"/>
    <cacheHierarchy uniqueName="[Table2].[Customer_Name]" caption="Customer_Name" attribute="1" defaultMemberUniqueName="[Table2].[Customer_Name].[All]" allUniqueName="[Table2].[Customer_Name].[All]" dimensionUniqueName="[Table2]" displayFolder="" count="0" memberValueDatatype="130" unbalanced="0"/>
    <cacheHierarchy uniqueName="[Table2].[Branch_Name]" caption="Branch_Name" attribute="1" defaultMemberUniqueName="[Table2].[Branch_Name].[All]" allUniqueName="[Table2].[Branch_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Vehicle_Make]" caption="Vehicle_Make" attribute="1" defaultMemberUniqueName="[Table2].[Vehicle_Make].[All]" allUniqueName="[Table2].[Vehicle_Make].[All]" dimensionUniqueName="[Table2]" displayFolder="" count="0" memberValueDatatype="130" unbalanced="0"/>
    <cacheHierarchy uniqueName="[Table2].[Vehicle_Model]" caption="Vehicle_Model" attribute="1" defaultMemberUniqueName="[Table2].[Vehicle_Model].[All]" allUniqueName="[Table2].[Vehicle_Model].[All]" dimensionUniqueName="[Table2]" displayFolder="" count="0" memberValueDatatype="130" unbalanced="0"/>
    <cacheHierarchy uniqueName="[Table2].[Loan_Amount]" caption="Loan_Amount" attribute="1" defaultMemberUniqueName="[Table2].[Loan_Amount].[All]" allUniqueName="[Table2].[Loan_Amount].[All]" dimensionUniqueName="[Table2]" displayFolder="" count="0" memberValueDatatype="20" unbalanced="0"/>
    <cacheHierarchy uniqueName="[Table2].[EMI_Amount]" caption="EMI_Amount" attribute="1" defaultMemberUniqueName="[Table2].[EMI_Amount].[All]" allUniqueName="[Table2].[EMI_Amount].[All]" dimensionUniqueName="[Table2]" displayFolder="" count="0" memberValueDatatype="5" unbalanced="0"/>
    <cacheHierarchy uniqueName="[Table2].[EMI_Due_May26]" caption="EMI_Due_May26" attribute="1" defaultMemberUniqueName="[Table2].[EMI_Due_May26].[All]" allUniqueName="[Table2].[EMI_Due_May26].[All]" dimensionUniqueName="[Table2]" displayFolder="" count="0" memberValueDatatype="5" unbalanced="0"/>
    <cacheHierarchy uniqueName="[Table2].[Amount_Received_May26]" caption="Amount_Received_May26" attribute="1" defaultMemberUniqueName="[Table2].[Amount_Received_May26].[All]" allUniqueName="[Table2].[Amount_Received_May26].[All]" dimensionUniqueName="[Table2]" displayFolder="" count="0" memberValueDatatype="20" unbalanced="0"/>
    <cacheHierarchy uniqueName="[Table2].[Overdue_Amount]" caption="Overdue_Amount" attribute="1" defaultMemberUniqueName="[Table2].[Overdue_Amount].[All]" allUniqueName="[Table2].[Overdue_Amount].[All]" dimensionUniqueName="[Table2]" displayFolder="" count="0" memberValueDatatype="5" unbalanced="0"/>
    <cacheHierarchy uniqueName="[Table2].[EMI_Due_Date]" caption="EMI_Due_Date" attribute="1" time="1" defaultMemberUniqueName="[Table2].[EMI_Due_Date].[All]" allUniqueName="[Table2].[EMI_Due_Date].[All]" dimensionUniqueName="[Table2]" displayFolder="" count="0" memberValueDatatype="7" unbalanced="0"/>
    <cacheHierarchy uniqueName="[Table2].[Days_Past_Due]" caption="Days_Past_Due" attribute="1" defaultMemberUniqueName="[Table2].[Days_Past_Due].[All]" allUniqueName="[Table2].[Days_Past_Due].[All]" dimensionUniqueName="[Table2]" displayFolder="" count="0" memberValueDatatype="130" unbalanced="0"/>
    <cacheHierarchy uniqueName="[Table2].[DPD_Bucket]" caption="DPD_Bucket" attribute="1" defaultMemberUniqueName="[Table2].[DPD_Bucket].[All]" allUniqueName="[Table2].[DPD_Bucket].[All]" dimensionUniqueName="[Table2]" displayFolder="" count="0" memberValueDatatype="130" unbalanced="0"/>
    <cacheHierarchy uniqueName="[Table2].[Loan_Status]" caption="Loan_Status" attribute="1" defaultMemberUniqueName="[Table2].[Loan_Status].[All]" allUniqueName="[Table2].[Loan_Status].[All]" dimensionUniqueName="[Table2]" displayFolder="" count="0" memberValueDatatype="130" unbalanced="0"/>
    <cacheHierarchy uniqueName="[Table3].[Log_ID]" caption="Log_ID" attribute="1" defaultMemberUniqueName="[Table3].[Log_ID].[All]" allUniqueName="[Table3].[Log_ID].[All]" dimensionUniqueName="[Table3]" displayFolder="" count="0" memberValueDatatype="130" unbalanced="0"/>
    <cacheHierarchy uniqueName="[Table3].[Customer_ID]" caption="Customer_ID" attribute="1" defaultMemberUniqueName="[Table3].[Customer_ID].[All]" allUniqueName="[Table3].[Customer_ID].[All]" dimensionUniqueName="[Table3]" displayFolder="" count="0" memberValueDatatype="13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Branch_Name]" caption="Branch_Name" attribute="1" defaultMemberUniqueName="[Table3].[Branch_Name].[All]" allUniqueName="[Table3].[Branch_Name].[All]" dimensionUniqueName="[Table3]" displayFolder="" count="0" memberValueDatatype="130" unbalanced="0"/>
    <cacheHierarchy uniqueName="[Table3].[Activity_Date]" caption="Activity_Date" attribute="1" time="1" defaultMemberUniqueName="[Table3].[Activity_Date].[All]" allUniqueName="[Table3].[Activity_Date].[All]" dimensionUniqueName="[Table3]" displayFolder="" count="0" memberValueDatatype="7" unbalanced="0"/>
    <cacheHierarchy uniqueName="[Table3].[Activity_Type]" caption="Activity_Type" attribute="1" defaultMemberUniqueName="[Table3].[Activity_Type].[All]" allUniqueName="[Table3].[Activity_Type].[All]" dimensionUniqueName="[Table3]" displayFolder="" count="0" memberValueDatatype="130" unbalanced="0"/>
    <cacheHierarchy uniqueName="[Table3].[Agent_Code]" caption="Agent_Code" attribute="1" defaultMemberUniqueName="[Table3].[Agent_Code].[All]" allUniqueName="[Table3].[Agent_Code].[All]" dimensionUniqueName="[Table3]" displayFolder="" count="0" memberValueDatatype="130" unbalanced="0"/>
    <cacheHierarchy uniqueName="[Table3].[Agent_Name]" caption="Agent_Name" attribute="1" defaultMemberUniqueName="[Table3].[Agent_Name].[All]" allUniqueName="[Table3].[Agent_Name].[All]" dimensionUniqueName="[Table3]" displayFolder="" count="0" memberValueDatatype="130" unbalanced="0"/>
    <cacheHierarchy uniqueName="[Table3].[Contact_Result]" caption="Contact_Result" attribute="1" defaultMemberUniqueName="[Table3].[Contact_Result].[All]" allUniqueName="[Table3].[Contact_Result].[All]" dimensionUniqueName="[Table3]" displayFolder="" count="0" memberValueDatatype="130" unbalanced="0"/>
    <cacheHierarchy uniqueName="[Table3].[Commitment_Taken]" caption="Commitment_Taken" attribute="1" defaultMemberUniqueName="[Table3].[Commitment_Taken].[All]" allUniqueName="[Table3].[Commitment_Taken].[All]" dimensionUniqueName="[Table3]" displayFolder="" count="0" memberValueDatatype="130" unbalanced="0"/>
    <cacheHierarchy uniqueName="[Table3].[Commitment_Date]" caption="Commitment_Date" attribute="1" time="1" defaultMemberUniqueName="[Table3].[Commitment_Date].[All]" allUniqueName="[Table3].[Commitment_Date].[All]" dimensionUniqueName="[Table3]" displayFolder="" count="0" memberValueDatatype="7" unbalanced="0"/>
    <cacheHierarchy uniqueName="[Table3].[Commitment_Amount]" caption="Commitment_Amount" attribute="1" defaultMemberUniqueName="[Table3].[Commitment_Amount].[All]" allUniqueName="[Table3].[Commitment_Amount].[All]" dimensionUniqueName="[Table3]" displayFolder="" count="0" memberValueDatatype="20" unbalanced="0"/>
    <cacheHierarchy uniqueName="[Table3].[Amount_Collected]" caption="Amount_Collected" attribute="1" defaultMemberUniqueName="[Table3].[Amount_Collected].[All]" allUniqueName="[Table3].[Amount_Collected].[All]" dimensionUniqueName="[Table3]" displayFolder="" count="0" memberValueDatatype="20" unbalanced="0"/>
    <cacheHierarchy uniqueName="[Table3].[Remarks]" caption="Remarks" attribute="1" defaultMemberUniqueName="[Table3].[Remarks].[All]" allUniqueName="[Table3].[Remarks].[All]" dimensionUniqueName="[Table3]" displayFolder="" count="0" memberValueDatatype="130" unbalanced="0"/>
    <cacheHierarchy uniqueName="[Measures].[Collection Efficiency]" caption="Collection Efficiency" measure="1" displayFolder="" measureGroup="Table2" count="0" oneField="1">
      <fieldsUsage count="1"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No measures defined]" caption="__No measures defined" measure="1" displayFolder="" count="0" hidden="1"/>
    <cacheHierarchy uniqueName="[Measures].[Sum of Overdue_Amount]" caption="Sum of Overdue_Amount" measure="1" displayFolder="" measureGroup="Table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Amount_Collected]" caption="Sum of Amount_Collected" measure="1" displayFolder="" measureGroup="Table3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ustomer_ID]" caption="Count of Customer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 2]" caption="Count of Customer_ID 2" measure="1" displayFolder="" measureGroup="Table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Loan_Amount]" caption="Sum of Loan_Amount" measure="1" displayFolder="" measureGroup="Table2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dimensions count="4">
    <dimension measure="1" name="Measures" uniqueName="[Measures]" caption="Measures"/>
    <dimension name="Range" uniqueName="[Range]" caption="Range"/>
    <dimension name="Table2" uniqueName="[Table2]" caption="Table2"/>
    <dimension name="Table3" uniqueName="[Table3]" caption="Table3"/>
  </dimensions>
  <measureGroups count="3">
    <measureGroup name="Range" caption="Range"/>
    <measureGroup name="Table2" caption="Table2"/>
    <measureGroup name="Table3" caption="Table3"/>
  </measureGroups>
  <maps count="4">
    <map measureGroup="0" dimension="1"/>
    <map measureGroup="1" dimension="2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">
  <r>
    <x v="0"/>
    <x v="0"/>
    <x v="0"/>
    <s v="Bajaj"/>
    <s v="Pulsar"/>
    <n v="54982"/>
    <n v="1887.4433752453515"/>
    <n v="1887.4433752453515"/>
    <n v="167"/>
    <n v="1720.4433752453515"/>
    <d v="2026-05-17T00:00:00"/>
    <n v="21"/>
    <x v="0"/>
    <s v="Overdue"/>
  </r>
  <r>
    <x v="1"/>
    <x v="1"/>
    <x v="1"/>
    <s v="Maruti"/>
    <s v="Brezza"/>
    <n v="858828"/>
    <n v="28439.315404876532"/>
    <n v="28439.315404876532"/>
    <n v="28439"/>
    <n v="0.31540487653182936"/>
    <d v="2026-05-28T00:00:00"/>
    <s v=""/>
    <x v="1"/>
    <s v="Active"/>
  </r>
  <r>
    <x v="2"/>
    <x v="2"/>
    <x v="2"/>
    <s v="Hero"/>
    <s v="Splendor"/>
    <n v="35571"/>
    <n v="960.64883441820666"/>
    <n v="960.64883441820666"/>
    <n v="194"/>
    <n v="766.64883441820666"/>
    <d v="2026-05-23T00:00:00"/>
    <n v="15"/>
    <x v="0"/>
    <s v="Overdue"/>
  </r>
  <r>
    <x v="3"/>
    <x v="3"/>
    <x v="3"/>
    <s v="Maruti"/>
    <s v="Dzire"/>
    <n v="494849"/>
    <n v="43747.117320153964"/>
    <n v="43747.117320153964"/>
    <n v="43747"/>
    <n v="0.11732015396410134"/>
    <d v="2026-05-17T00:00:00"/>
    <s v=""/>
    <x v="1"/>
    <s v="Active"/>
  </r>
  <r>
    <x v="4"/>
    <x v="4"/>
    <x v="1"/>
    <s v="Honda"/>
    <s v="Activa"/>
    <n v="38984"/>
    <n v="1903.0086001553123"/>
    <n v="1903.0086001553123"/>
    <n v="1903"/>
    <n v="8.6001553122514451E-3"/>
    <d v="2026-05-25T00:00:00"/>
    <s v=""/>
    <x v="1"/>
    <s v="Active"/>
  </r>
  <r>
    <x v="5"/>
    <x v="5"/>
    <x v="4"/>
    <s v="Honda"/>
    <s v="City"/>
    <n v="872459"/>
    <n v="42659.96780793331"/>
    <n v="42659.96780793331"/>
    <n v="0"/>
    <n v="42659.96780793331"/>
    <d v="2026-05-15T00:00:00"/>
    <n v="23"/>
    <x v="0"/>
    <s v="Overdue"/>
  </r>
  <r>
    <x v="6"/>
    <x v="6"/>
    <x v="4"/>
    <s v="Honda"/>
    <s v="City"/>
    <n v="936007"/>
    <n v="21653.283677275627"/>
    <n v="21653.283677275627"/>
    <n v="5106"/>
    <n v="16547.283677275627"/>
    <d v="2026-05-17T00:00:00"/>
    <n v="21"/>
    <x v="0"/>
    <s v="Overdue"/>
  </r>
  <r>
    <x v="7"/>
    <x v="7"/>
    <x v="4"/>
    <s v="Honda"/>
    <s v="City"/>
    <n v="874852"/>
    <n v="41010.940017744229"/>
    <n v="41010.940017744229"/>
    <n v="25092"/>
    <n v="15918.940017744229"/>
    <d v="2026-05-29T00:00:00"/>
    <n v="9"/>
    <x v="0"/>
    <s v="Overdue"/>
  </r>
  <r>
    <x v="8"/>
    <x v="8"/>
    <x v="0"/>
    <s v="Hyundai"/>
    <s v="i20"/>
    <n v="599235"/>
    <n v="29120.421525827234"/>
    <n v="29120.421525827234"/>
    <n v="29120"/>
    <n v="0.42152582723429077"/>
    <d v="2026-05-10T00:00:00"/>
    <s v=""/>
    <x v="1"/>
    <s v="Active"/>
  </r>
  <r>
    <x v="9"/>
    <x v="9"/>
    <x v="1"/>
    <s v="Maruti"/>
    <s v="Swift"/>
    <n v="538554"/>
    <n v="33246.325457999861"/>
    <n v="33246.325457999861"/>
    <n v="33246"/>
    <n v="0.32545799986110069"/>
    <d v="2026-05-17T00:00:00"/>
    <s v=""/>
    <x v="1"/>
    <s v="Active"/>
  </r>
  <r>
    <x v="10"/>
    <x v="10"/>
    <x v="3"/>
    <s v="Honda"/>
    <s v="City"/>
    <n v="866248"/>
    <n v="19860.901725642962"/>
    <n v="19860.901725642962"/>
    <n v="19861"/>
    <n v="-9.8274357038462767E-2"/>
    <d v="2026-05-19T00:00:00"/>
    <s v=""/>
    <x v="1"/>
    <s v="Active"/>
  </r>
  <r>
    <x v="11"/>
    <x v="11"/>
    <x v="4"/>
    <s v="Renault"/>
    <s v="Kwid"/>
    <n v="363463"/>
    <n v="7823.0450161753115"/>
    <n v="7823.0450161753115"/>
    <n v="5486"/>
    <n v="2337.0450161753115"/>
    <d v="2026-05-10T00:00:00"/>
    <n v="28"/>
    <x v="0"/>
    <s v="Overdue"/>
  </r>
  <r>
    <x v="12"/>
    <x v="12"/>
    <x v="1"/>
    <s v="Hero"/>
    <s v="Splendor"/>
    <n v="55853"/>
    <n v="2707.5940518659895"/>
    <n v="2707.5940518659895"/>
    <n v="2708"/>
    <n v="-0.40594813401048668"/>
    <d v="2026-05-24T00:00:00"/>
    <s v=""/>
    <x v="1"/>
    <s v="Active"/>
  </r>
  <r>
    <x v="13"/>
    <x v="13"/>
    <x v="2"/>
    <s v="TVS"/>
    <s v="Jupiter"/>
    <n v="64394"/>
    <n v="1453.6498797013855"/>
    <n v="1453.6498797013855"/>
    <n v="1048"/>
    <n v="405.64987970138554"/>
    <d v="2026-05-26T00:00:00"/>
    <n v="12"/>
    <x v="0"/>
    <s v="Overdue"/>
  </r>
  <r>
    <x v="14"/>
    <x v="14"/>
    <x v="4"/>
    <s v="Bajaj"/>
    <s v="Pulsar"/>
    <n v="77753"/>
    <n v="2686.5840541908174"/>
    <n v="2686.5840541908174"/>
    <n v="2687"/>
    <n v="-0.41594580918263091"/>
    <d v="2026-05-27T00:00:00"/>
    <s v=""/>
    <x v="1"/>
    <s v="Active"/>
  </r>
  <r>
    <x v="15"/>
    <x v="15"/>
    <x v="2"/>
    <s v="Honda"/>
    <s v="City"/>
    <n v="905436"/>
    <n v="79834.006257660221"/>
    <n v="79834.006257660221"/>
    <n v="79834"/>
    <n v="6.2576602213084698E-3"/>
    <d v="2026-05-31T00:00:00"/>
    <s v=""/>
    <x v="1"/>
    <s v="Active"/>
  </r>
  <r>
    <x v="16"/>
    <x v="16"/>
    <x v="4"/>
    <s v="Maruti"/>
    <s v="Dzire"/>
    <n v="591412"/>
    <n v="16268.210202717511"/>
    <n v="16268.210202717511"/>
    <n v="16268"/>
    <n v="0.21020271751149266"/>
    <d v="2026-05-23T00:00:00"/>
    <s v=""/>
    <x v="1"/>
    <s v="Active"/>
  </r>
  <r>
    <x v="17"/>
    <x v="17"/>
    <x v="2"/>
    <s v="Tata"/>
    <s v="Nexon"/>
    <n v="737287"/>
    <n v="16159.397833034092"/>
    <n v="16159.397833034092"/>
    <n v="16159"/>
    <n v="0.39783303409240034"/>
    <d v="2026-05-17T00:00:00"/>
    <s v=""/>
    <x v="1"/>
    <s v="Active"/>
  </r>
  <r>
    <x v="18"/>
    <x v="18"/>
    <x v="0"/>
    <s v="Mahindra"/>
    <s v="Bolero"/>
    <n v="777162"/>
    <n v="27437.955568641988"/>
    <n v="27437.955568641988"/>
    <n v="21611"/>
    <n v="5826.9555686419881"/>
    <d v="2026-05-13T00:00:00"/>
    <n v="25"/>
    <x v="0"/>
    <s v="Overdue"/>
  </r>
  <r>
    <x v="19"/>
    <x v="19"/>
    <x v="2"/>
    <s v="Maruti"/>
    <s v="Swift"/>
    <n v="530352"/>
    <n v="13953.185928920249"/>
    <n v="13953.185928920249"/>
    <n v="13953"/>
    <n v="0.18592892024935281"/>
    <d v="2026-05-22T00:00:00"/>
    <s v=""/>
    <x v="1"/>
    <s v="Active"/>
  </r>
  <r>
    <x v="20"/>
    <x v="20"/>
    <x v="4"/>
    <s v="Maruti"/>
    <s v="Brezza"/>
    <n v="926893"/>
    <n v="21156.151627015166"/>
    <n v="21156.151627015166"/>
    <n v="16626"/>
    <n v="4530.151627015166"/>
    <d v="2026-05-02T00:00:00"/>
    <n v="36"/>
    <x v="2"/>
    <s v="Overdue"/>
  </r>
  <r>
    <x v="21"/>
    <x v="21"/>
    <x v="1"/>
    <s v="Maruti"/>
    <s v="Dzire"/>
    <n v="630961"/>
    <n v="14414.507797546959"/>
    <n v="14414.507797546959"/>
    <n v="14415"/>
    <n v="-0.49220245304059063"/>
    <d v="2026-05-07T00:00:00"/>
    <s v=""/>
    <x v="1"/>
    <s v="Active"/>
  </r>
  <r>
    <x v="22"/>
    <x v="22"/>
    <x v="0"/>
    <s v="Tata"/>
    <s v="Nexon"/>
    <n v="778031"/>
    <n v="47605.100119703173"/>
    <n v="47605.100119703173"/>
    <n v="0"/>
    <n v="47605.100119703173"/>
    <d v="2026-05-06T00:00:00"/>
    <n v="32"/>
    <x v="2"/>
    <s v="Overdue"/>
  </r>
  <r>
    <x v="23"/>
    <x v="23"/>
    <x v="4"/>
    <s v="Renault"/>
    <s v="Kwid"/>
    <n v="474547"/>
    <n v="12733.263116661888"/>
    <n v="12733.263116661888"/>
    <n v="9707"/>
    <n v="3026.2631166618885"/>
    <d v="2026-05-24T00:00:00"/>
    <n v="14"/>
    <x v="0"/>
    <s v="Overdue"/>
  </r>
  <r>
    <x v="24"/>
    <x v="24"/>
    <x v="2"/>
    <s v="Bajaj"/>
    <s v="Pulsar"/>
    <n v="94056"/>
    <n v="2495.8315427605871"/>
    <n v="2495.8315427605871"/>
    <n v="143"/>
    <n v="2352.8315427605871"/>
    <d v="2026-05-15T00:00:00"/>
    <n v="23"/>
    <x v="0"/>
    <s v="Overdue"/>
  </r>
  <r>
    <x v="25"/>
    <x v="25"/>
    <x v="3"/>
    <s v="Maruti"/>
    <s v="Brezza"/>
    <n v="826116"/>
    <n v="50443.507712550469"/>
    <n v="50443.507712550469"/>
    <n v="50444"/>
    <n v="-0.49228744953143178"/>
    <d v="2026-05-03T00:00:00"/>
    <s v=""/>
    <x v="1"/>
    <s v="Active"/>
  </r>
  <r>
    <x v="26"/>
    <x v="26"/>
    <x v="1"/>
    <s v="Honda"/>
    <s v="Activa"/>
    <n v="111131"/>
    <n v="5268.2452566117827"/>
    <n v="5268.2452566117827"/>
    <n v="5268"/>
    <n v="0.2452566117826791"/>
    <d v="2026-05-28T00:00:00"/>
    <s v=""/>
    <x v="1"/>
    <s v="Active"/>
  </r>
  <r>
    <x v="27"/>
    <x v="27"/>
    <x v="3"/>
    <s v="Honda"/>
    <s v="City"/>
    <n v="902931"/>
    <n v="30506.012028137535"/>
    <n v="30506.012028137535"/>
    <n v="30506"/>
    <n v="1.2028137534798589E-2"/>
    <d v="2026-05-12T00:00:00"/>
    <s v=""/>
    <x v="1"/>
    <s v="Active"/>
  </r>
  <r>
    <x v="28"/>
    <x v="18"/>
    <x v="0"/>
    <s v="Bajaj"/>
    <s v="Pulsar"/>
    <n v="58457"/>
    <n v="1650.1086388472377"/>
    <n v="1650.1086388472377"/>
    <n v="1650"/>
    <n v="0.10863884723767114"/>
    <d v="2026-05-25T00:00:00"/>
    <s v=""/>
    <x v="1"/>
    <s v="Active"/>
  </r>
  <r>
    <x v="29"/>
    <x v="28"/>
    <x v="0"/>
    <s v="Tata"/>
    <s v="Nexon"/>
    <n v="913723"/>
    <n v="24255.193372499241"/>
    <n v="24255.193372499241"/>
    <n v="24255"/>
    <n v="0.19337249924137723"/>
    <d v="2026-05-02T00:00:00"/>
    <s v=""/>
    <x v="1"/>
    <s v="Active"/>
  </r>
  <r>
    <x v="30"/>
    <x v="29"/>
    <x v="1"/>
    <s v="Honda"/>
    <s v="City"/>
    <n v="859366"/>
    <n v="23401.62080387933"/>
    <n v="23401.62080387933"/>
    <n v="2579"/>
    <n v="20822.62080387933"/>
    <d v="2026-05-25T00:00:00"/>
    <n v="13"/>
    <x v="0"/>
    <s v="Overdue"/>
  </r>
  <r>
    <x v="31"/>
    <x v="20"/>
    <x v="0"/>
    <s v="Mahindra"/>
    <s v="Bolero"/>
    <n v="731277"/>
    <n v="19235.792183157566"/>
    <n v="19235.792183157566"/>
    <n v="0"/>
    <n v="19235.792183157566"/>
    <d v="2026-05-07T00:00:00"/>
    <n v="31"/>
    <x v="2"/>
    <s v="Overdue"/>
  </r>
  <r>
    <x v="32"/>
    <x v="30"/>
    <x v="4"/>
    <s v="Honda"/>
    <s v="Activa"/>
    <n v="65949"/>
    <n v="5947.7785352840492"/>
    <n v="5947.7785352840492"/>
    <n v="5948"/>
    <n v="-0.22146471595078765"/>
    <d v="2026-05-12T00:00:00"/>
    <s v=""/>
    <x v="1"/>
    <s v="Active"/>
  </r>
  <r>
    <x v="33"/>
    <x v="31"/>
    <x v="4"/>
    <s v="Honda"/>
    <s v="City"/>
    <n v="1026179"/>
    <n v="22265.586786841464"/>
    <n v="22265.586786841464"/>
    <n v="22266"/>
    <n v="-0.41321315853565466"/>
    <d v="2026-05-17T00:00:00"/>
    <s v=""/>
    <x v="1"/>
    <s v="Active"/>
  </r>
  <r>
    <x v="34"/>
    <x v="32"/>
    <x v="0"/>
    <s v="Renault"/>
    <s v="Kwid"/>
    <n v="377600"/>
    <n v="12471.503535586296"/>
    <n v="12471.503535586296"/>
    <n v="12472"/>
    <n v="-0.49646441370350658"/>
    <d v="2026-05-21T00:00:00"/>
    <s v=""/>
    <x v="1"/>
    <s v="Active"/>
  </r>
  <r>
    <x v="35"/>
    <x v="33"/>
    <x v="4"/>
    <s v="TVS"/>
    <s v="Jupiter"/>
    <n v="76927"/>
    <n v="4806.6808114777559"/>
    <n v="4806.6808114777559"/>
    <n v="4807"/>
    <n v="-0.31918852224407601"/>
    <d v="2026-05-28T00:00:00"/>
    <s v=""/>
    <x v="1"/>
    <s v="Active"/>
  </r>
  <r>
    <x v="36"/>
    <x v="34"/>
    <x v="3"/>
    <s v="Renault"/>
    <s v="Kwid"/>
    <n v="409020"/>
    <n v="10627.038872109741"/>
    <n v="10627.038872109741"/>
    <n v="10627"/>
    <n v="3.8872109740623273E-2"/>
    <d v="2026-05-20T00:00:00"/>
    <s v=""/>
    <x v="1"/>
    <s v="Active"/>
  </r>
  <r>
    <x v="37"/>
    <x v="35"/>
    <x v="2"/>
    <s v="TVS"/>
    <s v="Jupiter"/>
    <n v="40418"/>
    <n v="2507.6042390130224"/>
    <n v="2507.6042390130224"/>
    <n v="2508"/>
    <n v="-0.39576098697762063"/>
    <d v="2026-05-07T00:00:00"/>
    <s v=""/>
    <x v="1"/>
    <s v="Active"/>
  </r>
  <r>
    <x v="38"/>
    <x v="36"/>
    <x v="0"/>
    <s v="TVS"/>
    <s v="Jupiter"/>
    <n v="71681"/>
    <n v="2346.4045411960728"/>
    <n v="2346.4045411960728"/>
    <n v="2346"/>
    <n v="0.40454119607284156"/>
    <d v="2026-05-09T00:00:00"/>
    <s v=""/>
    <x v="1"/>
    <s v="Active"/>
  </r>
  <r>
    <x v="39"/>
    <x v="37"/>
    <x v="4"/>
    <s v="TVS"/>
    <s v="Jupiter"/>
    <n v="42407"/>
    <n v="3743.2552631717003"/>
    <n v="3743.2552631717003"/>
    <n v="3743"/>
    <n v="0.25526317170033508"/>
    <d v="2026-05-26T00:00:00"/>
    <s v=""/>
    <x v="1"/>
    <s v="Active"/>
  </r>
  <r>
    <x v="40"/>
    <x v="38"/>
    <x v="4"/>
    <s v="Mahindra"/>
    <s v="Bolero"/>
    <n v="766362"/>
    <n v="69656.045138708956"/>
    <n v="69656.045138708956"/>
    <n v="69656"/>
    <n v="4.513870895607397E-2"/>
    <d v="2026-05-19T00:00:00"/>
    <s v=""/>
    <x v="1"/>
    <s v="Active"/>
  </r>
  <r>
    <x v="41"/>
    <x v="39"/>
    <x v="3"/>
    <s v="Bajaj"/>
    <s v="Pulsar"/>
    <n v="127710"/>
    <n v="3553.6175233419704"/>
    <n v="3553.6175233419704"/>
    <n v="865"/>
    <n v="2688.6175233419704"/>
    <d v="2026-05-26T00:00:00"/>
    <n v="12"/>
    <x v="0"/>
    <s v="Overdue"/>
  </r>
  <r>
    <x v="42"/>
    <x v="40"/>
    <x v="0"/>
    <s v="Maruti"/>
    <s v="Brezza"/>
    <n v="910194"/>
    <n v="30475.489979346788"/>
    <n v="30475.489979346788"/>
    <n v="13479"/>
    <n v="16996.489979346788"/>
    <d v="2026-05-25T00:00:00"/>
    <n v="13"/>
    <x v="0"/>
    <s v="Overdue"/>
  </r>
  <r>
    <x v="43"/>
    <x v="41"/>
    <x v="1"/>
    <s v="Tata"/>
    <s v="Nexon"/>
    <n v="933812"/>
    <n v="45157.715318709415"/>
    <n v="45157.715318709415"/>
    <n v="45158"/>
    <n v="-0.28468129058455816"/>
    <d v="2026-05-21T00:00:00"/>
    <s v=""/>
    <x v="1"/>
    <s v="Active"/>
  </r>
  <r>
    <x v="44"/>
    <x v="42"/>
    <x v="4"/>
    <s v="Hyundai"/>
    <s v="i20"/>
    <n v="678617"/>
    <n v="18684.083390915599"/>
    <n v="18684.083390915599"/>
    <n v="1449"/>
    <n v="17235.083390915599"/>
    <d v="2026-05-06T00:00:00"/>
    <n v="32"/>
    <x v="2"/>
    <s v="Overdue"/>
  </r>
  <r>
    <x v="45"/>
    <x v="43"/>
    <x v="0"/>
    <s v="TVS"/>
    <s v="Jupiter"/>
    <n v="104999"/>
    <n v="3426.1073958729371"/>
    <n v="3426.1073958729371"/>
    <n v="2318"/>
    <n v="1108.1073958729371"/>
    <d v="2026-05-19T00:00:00"/>
    <n v="19"/>
    <x v="0"/>
    <s v="Overdue"/>
  </r>
  <r>
    <x v="46"/>
    <x v="44"/>
    <x v="0"/>
    <s v="Honda"/>
    <s v="Activa"/>
    <n v="91049"/>
    <n v="5633.0490693530446"/>
    <n v="5633.0490693530446"/>
    <n v="5633"/>
    <n v="4.9069353044615127E-2"/>
    <d v="2026-05-25T00:00:00"/>
    <s v=""/>
    <x v="1"/>
    <s v="Active"/>
  </r>
  <r>
    <x v="47"/>
    <x v="45"/>
    <x v="1"/>
    <s v="Hero"/>
    <s v="Splendor"/>
    <n v="46148"/>
    <n v="2187.6792443343493"/>
    <n v="2187.6792443343493"/>
    <n v="2188"/>
    <n v="-0.32075566565072222"/>
    <d v="2026-05-08T00:00:00"/>
    <s v=""/>
    <x v="1"/>
    <s v="Active"/>
  </r>
  <r>
    <x v="48"/>
    <x v="46"/>
    <x v="4"/>
    <s v="Hero"/>
    <s v="Splendor"/>
    <n v="87787"/>
    <n v="4229.0211088871547"/>
    <n v="4229.0211088871547"/>
    <n v="4229"/>
    <n v="2.1108887154696276E-2"/>
    <d v="2026-05-21T00:00:00"/>
    <s v=""/>
    <x v="1"/>
    <s v="Active"/>
  </r>
  <r>
    <x v="49"/>
    <x v="47"/>
    <x v="3"/>
    <s v="Honda"/>
    <s v="Activa"/>
    <n v="77893"/>
    <n v="1763.942798154807"/>
    <n v="1763.942798154807"/>
    <n v="1764"/>
    <n v="-5.7201845193048939E-2"/>
    <d v="2026-05-03T00:00:00"/>
    <s v=""/>
    <x v="1"/>
    <s v="Active"/>
  </r>
  <r>
    <x v="50"/>
    <x v="48"/>
    <x v="4"/>
    <s v="Mahindra"/>
    <s v="Bolero"/>
    <n v="696952"/>
    <n v="62751.245910215192"/>
    <n v="62751.245910215192"/>
    <n v="62751"/>
    <n v="0.2459102151915431"/>
    <d v="2026-05-15T00:00:00"/>
    <s v=""/>
    <x v="1"/>
    <s v="Active"/>
  </r>
  <r>
    <x v="51"/>
    <x v="49"/>
    <x v="3"/>
    <s v="Hyundai"/>
    <s v="Creta"/>
    <n v="1278453"/>
    <n v="115892.31407395717"/>
    <n v="115892.31407395717"/>
    <n v="115892"/>
    <n v="0.3140739571681479"/>
    <d v="2026-05-21T00:00:00"/>
    <s v=""/>
    <x v="1"/>
    <s v="Active"/>
  </r>
  <r>
    <x v="52"/>
    <x v="50"/>
    <x v="0"/>
    <s v="Hero"/>
    <s v="Splendor"/>
    <n v="80097"/>
    <n v="3900.7817868600014"/>
    <n v="3900.7817868600014"/>
    <n v="1924"/>
    <n v="1976.7817868600014"/>
    <d v="2026-05-01T00:00:00"/>
    <n v="37"/>
    <x v="2"/>
    <s v="Overdue"/>
  </r>
  <r>
    <x v="53"/>
    <x v="51"/>
    <x v="2"/>
    <s v="Honda"/>
    <s v="City"/>
    <n v="915983"/>
    <n v="44989.555850489603"/>
    <n v="44989.555850489603"/>
    <n v="44990"/>
    <n v="-0.44414951039652806"/>
    <d v="2026-05-16T00:00:00"/>
    <s v=""/>
    <x v="1"/>
    <s v="Active"/>
  </r>
  <r>
    <x v="54"/>
    <x v="37"/>
    <x v="3"/>
    <s v="Honda"/>
    <s v="Activa"/>
    <n v="117765"/>
    <n v="3967.968257667656"/>
    <n v="3967.968257667656"/>
    <n v="1721"/>
    <n v="2246.968257667656"/>
    <d v="2026-05-02T00:00:00"/>
    <n v="36"/>
    <x v="2"/>
    <s v="Overdue"/>
  </r>
  <r>
    <x v="55"/>
    <x v="52"/>
    <x v="3"/>
    <s v="Maruti"/>
    <s v="Swift"/>
    <n v="465089"/>
    <n v="22148.334347235494"/>
    <n v="22148.334347235494"/>
    <n v="2929"/>
    <n v="19219.334347235494"/>
    <d v="2026-05-14T00:00:00"/>
    <n v="24"/>
    <x v="0"/>
    <s v="Overdue"/>
  </r>
  <r>
    <x v="56"/>
    <x v="53"/>
    <x v="2"/>
    <s v="Hero"/>
    <s v="Splendor"/>
    <n v="42868"/>
    <n v="2061.0526165973765"/>
    <n v="2061.0526165973765"/>
    <n v="2061"/>
    <n v="5.2616597376527352E-2"/>
    <d v="2026-05-30T00:00:00"/>
    <s v=""/>
    <x v="1"/>
    <s v="Active"/>
  </r>
  <r>
    <x v="57"/>
    <x v="54"/>
    <x v="2"/>
    <s v="Maruti"/>
    <s v="Brezza"/>
    <n v="870919"/>
    <n v="42372.912145066177"/>
    <n v="42372.912145066177"/>
    <n v="42373"/>
    <n v="-8.7854933823109604E-2"/>
    <d v="2026-05-27T00:00:00"/>
    <s v=""/>
    <x v="1"/>
    <s v="Active"/>
  </r>
  <r>
    <x v="58"/>
    <x v="55"/>
    <x v="2"/>
    <s v="Hero"/>
    <s v="Splendor"/>
    <n v="89910"/>
    <n v="7980.4052591784011"/>
    <n v="7980.4052591784011"/>
    <n v="7980"/>
    <n v="0.40525917840113834"/>
    <d v="2026-05-25T00:00:00"/>
    <s v=""/>
    <x v="1"/>
    <s v="Active"/>
  </r>
  <r>
    <x v="59"/>
    <x v="56"/>
    <x v="0"/>
    <s v="Tata"/>
    <s v="Tiago"/>
    <n v="421057"/>
    <n v="10829.350443902136"/>
    <n v="10829.350443902136"/>
    <n v="10829"/>
    <n v="0.35044390213624865"/>
    <d v="2026-05-28T00:00:00"/>
    <s v=""/>
    <x v="1"/>
    <s v="Active"/>
  </r>
  <r>
    <x v="60"/>
    <x v="57"/>
    <x v="2"/>
    <s v="Hyundai"/>
    <s v="i20"/>
    <n v="665383"/>
    <n v="23143.998824269645"/>
    <n v="23143.998824269645"/>
    <n v="23144"/>
    <n v="-1.1757303545891773E-3"/>
    <d v="2026-05-19T00:00:00"/>
    <s v=""/>
    <x v="1"/>
    <s v="Active"/>
  </r>
  <r>
    <x v="61"/>
    <x v="58"/>
    <x v="1"/>
    <s v="Hyundai"/>
    <s v="Creta"/>
    <n v="1076697"/>
    <n v="23158.422515278267"/>
    <n v="23158.422515278267"/>
    <n v="23158"/>
    <n v="0.42251527826738311"/>
    <d v="2026-05-06T00:00:00"/>
    <s v=""/>
    <x v="1"/>
    <s v="Active"/>
  </r>
  <r>
    <x v="62"/>
    <x v="59"/>
    <x v="2"/>
    <s v="Maruti"/>
    <s v="Dzire"/>
    <n v="595589"/>
    <n v="20906.811732477614"/>
    <n v="20906.811732477614"/>
    <n v="20907"/>
    <n v="-0.1882675223860133"/>
    <d v="2026-05-16T00:00:00"/>
    <s v=""/>
    <x v="1"/>
    <s v="Active"/>
  </r>
  <r>
    <x v="63"/>
    <x v="60"/>
    <x v="3"/>
    <s v="Hyundai"/>
    <s v="Creta"/>
    <n v="1072962"/>
    <n v="30216.056234843149"/>
    <n v="30216.056234843149"/>
    <n v="6121"/>
    <n v="24095.056234843149"/>
    <d v="2026-05-08T00:00:00"/>
    <n v="30"/>
    <x v="0"/>
    <s v="Overdue"/>
  </r>
  <r>
    <x v="64"/>
    <x v="61"/>
    <x v="1"/>
    <s v="Maruti"/>
    <s v="Dzire"/>
    <n v="621614"/>
    <n v="14788.153600701798"/>
    <n v="14788.153600701798"/>
    <n v="14788"/>
    <n v="0.15360070179849572"/>
    <d v="2026-05-07T00:00:00"/>
    <s v=""/>
    <x v="1"/>
    <s v="Active"/>
  </r>
  <r>
    <x v="65"/>
    <x v="62"/>
    <x v="2"/>
    <s v="Hyundai"/>
    <s v="Creta"/>
    <n v="1151228"/>
    <n v="70724.077006662876"/>
    <n v="70724.077006662876"/>
    <n v="70724"/>
    <n v="7.7006662875646725E-2"/>
    <d v="2026-05-14T00:00:00"/>
    <s v=""/>
    <x v="1"/>
    <s v="Active"/>
  </r>
  <r>
    <x v="66"/>
    <x v="63"/>
    <x v="2"/>
    <s v="Tata"/>
    <s v="Nexon"/>
    <n v="690014"/>
    <n v="15345.493685488167"/>
    <n v="15345.493685488167"/>
    <n v="15345"/>
    <n v="0.49368548816710245"/>
    <d v="2026-05-26T00:00:00"/>
    <s v=""/>
    <x v="1"/>
    <s v="Active"/>
  </r>
  <r>
    <x v="67"/>
    <x v="64"/>
    <x v="0"/>
    <s v="Maruti"/>
    <s v="Dzire"/>
    <n v="617465"/>
    <n v="21326.093138832075"/>
    <n v="21326.093138832075"/>
    <n v="21326"/>
    <n v="9.3138832075055689E-2"/>
    <d v="2026-05-26T00:00:00"/>
    <s v=""/>
    <x v="1"/>
    <s v="Active"/>
  </r>
  <r>
    <x v="68"/>
    <x v="47"/>
    <x v="2"/>
    <s v="Tata"/>
    <s v="Nexon"/>
    <n v="877726"/>
    <n v="42171.187284414365"/>
    <n v="42171.187284414365"/>
    <n v="42171"/>
    <n v="0.18728441436542198"/>
    <d v="2026-05-26T00:00:00"/>
    <s v=""/>
    <x v="1"/>
    <s v="Active"/>
  </r>
  <r>
    <x v="69"/>
    <x v="65"/>
    <x v="4"/>
    <s v="TVS"/>
    <s v="Jupiter"/>
    <n v="68913"/>
    <n v="2434.0190076324611"/>
    <n v="2434.0190076324611"/>
    <n v="2434"/>
    <n v="1.9007632461125468E-2"/>
    <d v="2026-05-30T00:00:00"/>
    <s v=""/>
    <x v="1"/>
    <s v="Active"/>
  </r>
  <r>
    <x v="70"/>
    <x v="66"/>
    <x v="4"/>
    <s v="Tata"/>
    <s v="Nexon"/>
    <n v="799207"/>
    <n v="71132.012026868135"/>
    <n v="71132.012026868135"/>
    <n v="71132"/>
    <n v="1.202686813485343E-2"/>
    <d v="2026-05-22T00:00:00"/>
    <s v=""/>
    <x v="1"/>
    <s v="Active"/>
  </r>
  <r>
    <x v="71"/>
    <x v="67"/>
    <x v="4"/>
    <s v="Honda"/>
    <s v="Activa"/>
    <n v="100273"/>
    <n v="3517.3854957901235"/>
    <n v="3517.3854957901235"/>
    <n v="3517"/>
    <n v="0.38549579012351387"/>
    <d v="2026-05-02T00:00:00"/>
    <s v=""/>
    <x v="1"/>
    <s v="Active"/>
  </r>
  <r>
    <x v="72"/>
    <x v="68"/>
    <x v="2"/>
    <s v="Honda"/>
    <s v="Activa"/>
    <n v="91314"/>
    <n v="4255.1002926582269"/>
    <n v="4255.1002926582269"/>
    <n v="545"/>
    <n v="3710.1002926582269"/>
    <d v="2026-05-03T00:00:00"/>
    <n v="35"/>
    <x v="2"/>
    <s v="Overdue"/>
  </r>
  <r>
    <x v="73"/>
    <x v="69"/>
    <x v="4"/>
    <s v="Tata"/>
    <s v="Tiago"/>
    <n v="473100"/>
    <n v="13410.209965611775"/>
    <n v="13410.209965611775"/>
    <n v="13410"/>
    <n v="0.20996561177526019"/>
    <d v="2026-05-24T00:00:00"/>
    <s v=""/>
    <x v="1"/>
    <s v="Active"/>
  </r>
  <r>
    <x v="74"/>
    <x v="70"/>
    <x v="3"/>
    <s v="Maruti"/>
    <s v="Dzire"/>
    <n v="534231"/>
    <n v="12251.32853016945"/>
    <n v="12251.32853016945"/>
    <n v="12251"/>
    <n v="0.32853016945045965"/>
    <d v="2026-05-19T00:00:00"/>
    <s v=""/>
    <x v="1"/>
    <s v="Active"/>
  </r>
  <r>
    <x v="75"/>
    <x v="71"/>
    <x v="1"/>
    <s v="Tata"/>
    <s v="Nexon"/>
    <n v="775360"/>
    <n v="37705.217015242022"/>
    <n v="37705.217015242022"/>
    <n v="37705"/>
    <n v="0.21701524202217115"/>
    <d v="2026-05-25T00:00:00"/>
    <s v=""/>
    <x v="1"/>
    <s v="Active"/>
  </r>
  <r>
    <x v="76"/>
    <x v="72"/>
    <x v="2"/>
    <s v="Bajaj"/>
    <s v="Pulsar"/>
    <n v="67976"/>
    <n v="3274.3309829294467"/>
    <n v="3274.3309829294467"/>
    <n v="3274"/>
    <n v="0.33098292944669083"/>
    <d v="2026-05-05T00:00:00"/>
    <s v=""/>
    <x v="1"/>
    <s v="Active"/>
  </r>
  <r>
    <x v="77"/>
    <x v="73"/>
    <x v="3"/>
    <s v="Maruti"/>
    <s v="Swift"/>
    <n v="460527"/>
    <n v="27947.158906202814"/>
    <n v="27947.158906202814"/>
    <n v="27947"/>
    <n v="0.15890620281425072"/>
    <d v="2026-05-12T00:00:00"/>
    <s v=""/>
    <x v="1"/>
    <s v="Active"/>
  </r>
  <r>
    <x v="78"/>
    <x v="74"/>
    <x v="1"/>
    <s v="Tata"/>
    <s v="Tiago"/>
    <n v="464352"/>
    <n v="10066.058787681481"/>
    <n v="10066.058787681481"/>
    <n v="10066"/>
    <n v="5.8787681480680476E-2"/>
    <d v="2026-05-21T00:00:00"/>
    <s v=""/>
    <x v="1"/>
    <s v="Active"/>
  </r>
  <r>
    <x v="79"/>
    <x v="53"/>
    <x v="4"/>
    <s v="Maruti"/>
    <s v="Swift"/>
    <n v="503529"/>
    <n v="17618.180118327851"/>
    <n v="17618.180118327851"/>
    <n v="12007"/>
    <n v="5611.1801183278512"/>
    <d v="2026-05-21T00:00:00"/>
    <n v="17"/>
    <x v="0"/>
    <s v="Overdue"/>
  </r>
  <r>
    <x v="80"/>
    <x v="75"/>
    <x v="3"/>
    <s v="Honda"/>
    <s v="City"/>
    <n v="1005696"/>
    <n v="26242.523123556002"/>
    <n v="26242.523123556002"/>
    <n v="26243"/>
    <n v="-0.47687644399775309"/>
    <d v="2026-05-16T00:00:00"/>
    <s v=""/>
    <x v="1"/>
    <s v="Active"/>
  </r>
  <r>
    <x v="81"/>
    <x v="76"/>
    <x v="0"/>
    <s v="Maruti"/>
    <s v="Brezza"/>
    <n v="1006626"/>
    <n v="24607.738457771615"/>
    <n v="24607.738457771615"/>
    <n v="24608"/>
    <n v="-0.26154222838522401"/>
    <d v="2026-05-19T00:00:00"/>
    <s v=""/>
    <x v="1"/>
    <s v="Active"/>
  </r>
  <r>
    <x v="82"/>
    <x v="77"/>
    <x v="1"/>
    <s v="TVS"/>
    <s v="Jupiter"/>
    <n v="56490"/>
    <n v="5023.2972977009467"/>
    <n v="5023.2972977009467"/>
    <n v="2347"/>
    <n v="2676.2972977009467"/>
    <d v="2026-05-08T00:00:00"/>
    <n v="30"/>
    <x v="0"/>
    <s v="Overdue"/>
  </r>
  <r>
    <x v="83"/>
    <x v="78"/>
    <x v="1"/>
    <s v="Maruti"/>
    <s v="Swift"/>
    <n v="596574"/>
    <n v="28753.274083665761"/>
    <n v="28753.274083665761"/>
    <n v="28753"/>
    <n v="0.27408366576128174"/>
    <d v="2026-05-28T00:00:00"/>
    <s v=""/>
    <x v="1"/>
    <s v="Active"/>
  </r>
  <r>
    <x v="84"/>
    <x v="79"/>
    <x v="1"/>
    <s v="Tata"/>
    <s v="Nexon"/>
    <n v="835006"/>
    <n v="21915.18645735618"/>
    <n v="21915.18645735618"/>
    <n v="21915"/>
    <n v="0.18645735617974424"/>
    <d v="2026-05-20T00:00:00"/>
    <s v=""/>
    <x v="1"/>
    <s v="Active"/>
  </r>
  <r>
    <x v="85"/>
    <x v="80"/>
    <x v="3"/>
    <s v="Maruti"/>
    <s v="Swift"/>
    <n v="513247"/>
    <n v="11352.161839707269"/>
    <n v="11352.161839707269"/>
    <n v="11352"/>
    <n v="0.16183970726888219"/>
    <d v="2026-05-19T00:00:00"/>
    <s v=""/>
    <x v="1"/>
    <s v="Active"/>
  </r>
  <r>
    <x v="86"/>
    <x v="81"/>
    <x v="2"/>
    <s v="Hyundai"/>
    <s v="i20"/>
    <n v="585866"/>
    <n v="27529.525484777521"/>
    <n v="27529.525484777521"/>
    <n v="16190"/>
    <n v="11339.525484777521"/>
    <d v="2026-05-27T00:00:00"/>
    <n v="11"/>
    <x v="0"/>
    <s v="Overdue"/>
  </r>
  <r>
    <x v="87"/>
    <x v="82"/>
    <x v="4"/>
    <s v="Maruti"/>
    <s v="Swift"/>
    <n v="509538"/>
    <n v="11463.554447501936"/>
    <n v="11463.554447501936"/>
    <n v="11464"/>
    <n v="-0.44555249806398933"/>
    <d v="2026-05-08T00:00:00"/>
    <s v=""/>
    <x v="1"/>
    <s v="Active"/>
  </r>
  <r>
    <x v="88"/>
    <x v="6"/>
    <x v="3"/>
    <s v="Honda"/>
    <s v="Activa"/>
    <n v="87129"/>
    <n v="7707.1096669070348"/>
    <n v="7707.1096669070348"/>
    <n v="7707"/>
    <n v="0.10966690703480708"/>
    <d v="2026-05-19T00:00:00"/>
    <s v=""/>
    <x v="1"/>
    <s v="Active"/>
  </r>
  <r>
    <x v="89"/>
    <x v="83"/>
    <x v="4"/>
    <s v="Hero"/>
    <s v="Splendor"/>
    <n v="78721"/>
    <n v="7086.2939198612639"/>
    <n v="7086.2939198612639"/>
    <n v="7086"/>
    <n v="0.29391986126393022"/>
    <d v="2026-05-05T00:00:00"/>
    <s v=""/>
    <x v="1"/>
    <s v="Active"/>
  </r>
  <r>
    <x v="90"/>
    <x v="84"/>
    <x v="3"/>
    <s v="Tata"/>
    <s v="Nexon"/>
    <n v="759011"/>
    <n v="25471.835950344521"/>
    <n v="25471.835950344521"/>
    <n v="25472"/>
    <n v="-0.16404965547917527"/>
    <d v="2026-05-02T00:00:00"/>
    <s v=""/>
    <x v="1"/>
    <s v="Active"/>
  </r>
  <r>
    <x v="91"/>
    <x v="85"/>
    <x v="2"/>
    <s v="Tata"/>
    <s v="Tiago"/>
    <n v="469669"/>
    <n v="22547.944154200963"/>
    <n v="22547.944154200963"/>
    <n v="22548"/>
    <n v="-5.5845799037342658E-2"/>
    <d v="2026-05-12T00:00:00"/>
    <s v=""/>
    <x v="1"/>
    <s v="Active"/>
  </r>
  <r>
    <x v="92"/>
    <x v="57"/>
    <x v="1"/>
    <s v="Bajaj"/>
    <s v="Pulsar"/>
    <n v="65258"/>
    <n v="5773.6999777425272"/>
    <n v="5773.6999777425272"/>
    <n v="5774"/>
    <n v="-0.30002225747284683"/>
    <d v="2026-05-26T00:00:00"/>
    <s v=""/>
    <x v="1"/>
    <s v="Active"/>
  </r>
  <r>
    <x v="93"/>
    <x v="33"/>
    <x v="1"/>
    <s v="Hyundai"/>
    <s v="i20"/>
    <n v="602128"/>
    <n v="28212.277249905917"/>
    <n v="28212.277249905917"/>
    <n v="28212"/>
    <n v="0.27724990591741516"/>
    <d v="2026-05-09T00:00:00"/>
    <s v=""/>
    <x v="1"/>
    <s v="Active"/>
  </r>
  <r>
    <x v="94"/>
    <x v="86"/>
    <x v="2"/>
    <s v="Tata"/>
    <s v="Tiago"/>
    <n v="434538"/>
    <n v="14275.655007942451"/>
    <n v="14275.655007942451"/>
    <n v="14276"/>
    <n v="-0.34499205754946161"/>
    <d v="2026-05-19T00:00:00"/>
    <s v=""/>
    <x v="1"/>
    <s v="Active"/>
  </r>
  <r>
    <x v="95"/>
    <x v="87"/>
    <x v="1"/>
    <s v="Honda"/>
    <s v="Activa"/>
    <n v="56591"/>
    <n v="1282.6997038597838"/>
    <n v="1282.6997038597838"/>
    <n v="1283"/>
    <n v="-0.30029614021623274"/>
    <d v="2026-05-13T00:00:00"/>
    <s v=""/>
    <x v="1"/>
    <s v="Active"/>
  </r>
  <r>
    <x v="96"/>
    <x v="88"/>
    <x v="3"/>
    <s v="Tata"/>
    <s v="Nexon"/>
    <n v="803749"/>
    <n v="18099.051929114143"/>
    <n v="18099.051929114143"/>
    <n v="18099"/>
    <n v="5.1929114142694743E-2"/>
    <d v="2026-05-05T00:00:00"/>
    <s v=""/>
    <x v="1"/>
    <s v="Active"/>
  </r>
  <r>
    <x v="97"/>
    <x v="89"/>
    <x v="1"/>
    <s v="Bajaj"/>
    <s v="Pulsar"/>
    <n v="64411"/>
    <n v="3909.0908030525079"/>
    <n v="3909.0908030525079"/>
    <n v="3909"/>
    <n v="9.0803052507908433E-2"/>
    <d v="2026-05-25T00:00:00"/>
    <s v=""/>
    <x v="1"/>
    <s v="Active"/>
  </r>
  <r>
    <x v="98"/>
    <x v="90"/>
    <x v="3"/>
    <s v="Tata"/>
    <s v="Tiago"/>
    <n v="516927"/>
    <n v="46766.794471242363"/>
    <n v="46766.794471242363"/>
    <n v="46767"/>
    <n v="-0.20552875763678458"/>
    <d v="2026-05-18T00:00:00"/>
    <s v=""/>
    <x v="1"/>
    <s v="Active"/>
  </r>
  <r>
    <x v="99"/>
    <x v="91"/>
    <x v="3"/>
    <s v="Honda"/>
    <s v="City"/>
    <n v="1051574"/>
    <n v="36525.293863245599"/>
    <n v="36525.293863245599"/>
    <n v="0"/>
    <n v="36525.293863245599"/>
    <d v="2026-05-18T00:00:00"/>
    <n v="20"/>
    <x v="0"/>
    <s v="Overdue"/>
  </r>
  <r>
    <x v="100"/>
    <x v="31"/>
    <x v="4"/>
    <s v="Hero"/>
    <s v="Splendor"/>
    <n v="58986"/>
    <n v="3570.8380416515388"/>
    <n v="3570.8380416515388"/>
    <n v="845"/>
    <n v="2725.8380416515388"/>
    <d v="2026-05-22T00:00:00"/>
    <n v="16"/>
    <x v="0"/>
    <s v="Overdue"/>
  </r>
  <r>
    <x v="101"/>
    <x v="92"/>
    <x v="0"/>
    <s v="Honda"/>
    <s v="City"/>
    <n v="1039023"/>
    <n v="92418.039532021794"/>
    <n v="92418.039532021794"/>
    <n v="92418"/>
    <n v="3.9532021794002503E-2"/>
    <d v="2026-05-07T00:00:00"/>
    <s v=""/>
    <x v="1"/>
    <s v="Active"/>
  </r>
  <r>
    <x v="102"/>
    <x v="74"/>
    <x v="0"/>
    <s v="Hyundai"/>
    <s v="i20"/>
    <n v="540584"/>
    <n v="14382.069003410168"/>
    <n v="14382.069003410168"/>
    <n v="14382"/>
    <n v="6.9003410168079427E-2"/>
    <d v="2026-05-07T00:00:00"/>
    <s v=""/>
    <x v="1"/>
    <s v="Active"/>
  </r>
  <r>
    <x v="103"/>
    <x v="10"/>
    <x v="3"/>
    <s v="Hyundai"/>
    <s v="Creta"/>
    <n v="1130033"/>
    <n v="39567.006248035999"/>
    <n v="39567.006248035999"/>
    <n v="0"/>
    <n v="39567.006248035999"/>
    <d v="2026-05-23T00:00:00"/>
    <n v="15"/>
    <x v="0"/>
    <s v="Overdue"/>
  </r>
  <r>
    <x v="104"/>
    <x v="93"/>
    <x v="2"/>
    <s v="Maruti"/>
    <s v="Brezza"/>
    <n v="934990"/>
    <n v="24110.854242774349"/>
    <n v="24110.854242774349"/>
    <n v="7161"/>
    <n v="16949.854242774349"/>
    <d v="2026-05-04T00:00:00"/>
    <n v="34"/>
    <x v="2"/>
    <s v="Overdue"/>
  </r>
  <r>
    <x v="105"/>
    <x v="2"/>
    <x v="2"/>
    <s v="Bajaj"/>
    <s v="Pulsar"/>
    <n v="55296"/>
    <n v="3400.3865755747092"/>
    <n v="3400.3865755747092"/>
    <n v="1101"/>
    <n v="2299.3865755747092"/>
    <d v="2026-05-16T00:00:00"/>
    <n v="22"/>
    <x v="0"/>
    <s v="Overdue"/>
  </r>
  <r>
    <x v="106"/>
    <x v="94"/>
    <x v="3"/>
    <s v="Bajaj"/>
    <s v="Pulsar"/>
    <n v="81605"/>
    <n v="7296.0126567678244"/>
    <n v="7296.0126567678244"/>
    <n v="7296"/>
    <n v="1.2656767824410053E-2"/>
    <d v="2026-05-11T00:00:00"/>
    <s v=""/>
    <x v="1"/>
    <s v="Active"/>
  </r>
  <r>
    <x v="107"/>
    <x v="95"/>
    <x v="3"/>
    <s v="Honda"/>
    <s v="City"/>
    <n v="966461"/>
    <n v="31713.972434690208"/>
    <n v="31713.972434690208"/>
    <n v="31714"/>
    <n v="-2.7565309792407788E-2"/>
    <d v="2026-05-26T00:00:00"/>
    <s v=""/>
    <x v="1"/>
    <s v="Active"/>
  </r>
  <r>
    <x v="108"/>
    <x v="96"/>
    <x v="0"/>
    <s v="Honda"/>
    <s v="City"/>
    <n v="1064142"/>
    <n v="29057.903584896841"/>
    <n v="29057.903584896841"/>
    <n v="29058"/>
    <n v="-9.6415103158506099E-2"/>
    <d v="2026-05-19T00:00:00"/>
    <s v=""/>
    <x v="1"/>
    <s v="Active"/>
  </r>
  <r>
    <x v="109"/>
    <x v="97"/>
    <x v="0"/>
    <s v="Maruti"/>
    <s v="Dzire"/>
    <n v="473582"/>
    <n v="16144.538522561721"/>
    <n v="16144.538522561721"/>
    <n v="9816"/>
    <n v="6328.538522561721"/>
    <d v="2026-05-15T00:00:00"/>
    <n v="23"/>
    <x v="0"/>
    <s v="Overdue"/>
  </r>
  <r>
    <x v="110"/>
    <x v="98"/>
    <x v="0"/>
    <s v="Hyundai"/>
    <s v="Creta"/>
    <n v="1083305"/>
    <n v="26574.664163856232"/>
    <n v="26574.664163856232"/>
    <n v="26575"/>
    <n v="-0.33583614376766491"/>
    <d v="2026-05-30T00:00:00"/>
    <s v=""/>
    <x v="1"/>
    <s v="Active"/>
  </r>
  <r>
    <x v="111"/>
    <x v="99"/>
    <x v="4"/>
    <s v="Hero"/>
    <s v="Splendor"/>
    <n v="76210"/>
    <n v="4734.9992380007225"/>
    <n v="4734.9992380007225"/>
    <n v="4735"/>
    <n v="-7.6199927752895746E-4"/>
    <d v="2026-05-26T00:00:00"/>
    <s v=""/>
    <x v="1"/>
    <s v="Active"/>
  </r>
  <r>
    <x v="112"/>
    <x v="100"/>
    <x v="1"/>
    <s v="Honda"/>
    <s v="City"/>
    <n v="876672"/>
    <n v="55208.117447486831"/>
    <n v="55208.117447486831"/>
    <n v="55208"/>
    <n v="0.11744748683122452"/>
    <d v="2026-05-22T00:00:00"/>
    <s v=""/>
    <x v="1"/>
    <s v="Active"/>
  </r>
  <r>
    <x v="113"/>
    <x v="101"/>
    <x v="3"/>
    <s v="Renault"/>
    <s v="Kwid"/>
    <n v="398000"/>
    <n v="10701.06310161293"/>
    <n v="10701.06310161293"/>
    <n v="10701"/>
    <n v="6.3101612930040574E-2"/>
    <d v="2026-05-02T00:00:00"/>
    <s v=""/>
    <x v="1"/>
    <s v="Active"/>
  </r>
  <r>
    <x v="114"/>
    <x v="102"/>
    <x v="1"/>
    <s v="Hero"/>
    <s v="Splendor"/>
    <n v="71454"/>
    <n v="6338.243691648875"/>
    <n v="6338.243691648875"/>
    <n v="6338"/>
    <n v="0.24369164887502848"/>
    <d v="2026-05-04T00:00:00"/>
    <s v=""/>
    <x v="1"/>
    <s v="Active"/>
  </r>
  <r>
    <x v="115"/>
    <x v="103"/>
    <x v="3"/>
    <s v="Bajaj"/>
    <s v="Pulsar"/>
    <n v="76243"/>
    <n v="4664.6978954204769"/>
    <n v="4664.6978954204769"/>
    <n v="2882"/>
    <n v="1782.6978954204769"/>
    <d v="2026-05-04T00:00:00"/>
    <n v="34"/>
    <x v="2"/>
    <s v="Overdue"/>
  </r>
  <r>
    <x v="116"/>
    <x v="104"/>
    <x v="2"/>
    <s v="Hero"/>
    <s v="Splendor"/>
    <n v="69988"/>
    <n v="2312.2542933941641"/>
    <n v="2312.2542933941641"/>
    <n v="382"/>
    <n v="1930.2542933941641"/>
    <d v="2026-05-11T00:00:00"/>
    <n v="27"/>
    <x v="0"/>
    <s v="Overdue"/>
  </r>
  <r>
    <x v="117"/>
    <x v="105"/>
    <x v="4"/>
    <s v="Bajaj"/>
    <s v="Pulsar"/>
    <n v="72705"/>
    <n v="1882.6314490708203"/>
    <n v="1882.6314490708203"/>
    <n v="1418"/>
    <n v="464.63144907082028"/>
    <d v="2026-05-25T00:00:00"/>
    <n v="13"/>
    <x v="0"/>
    <s v="Overdue"/>
  </r>
  <r>
    <x v="118"/>
    <x v="106"/>
    <x v="0"/>
    <s v="Hyundai"/>
    <s v="i20"/>
    <n v="564874"/>
    <n v="18713.374013758694"/>
    <n v="18713.374013758694"/>
    <n v="18713"/>
    <n v="0.37401375869376352"/>
    <d v="2026-05-24T00:00:00"/>
    <s v=""/>
    <x v="1"/>
    <s v="Active"/>
  </r>
  <r>
    <x v="119"/>
    <x v="107"/>
    <x v="4"/>
    <s v="Renault"/>
    <s v="Kwid"/>
    <n v="447736"/>
    <n v="28054.283750150855"/>
    <n v="28054.283750150855"/>
    <n v="28054"/>
    <n v="0.28375015085475752"/>
    <d v="2026-05-09T00:00:00"/>
    <s v=""/>
    <x v="1"/>
    <s v="Active"/>
  </r>
  <r>
    <x v="120"/>
    <x v="108"/>
    <x v="4"/>
    <s v="Hyundai"/>
    <s v="Creta"/>
    <n v="1064419"/>
    <n v="50714.481266486728"/>
    <n v="50714.481266486728"/>
    <n v="50714"/>
    <n v="0.48126648672769079"/>
    <d v="2026-05-07T00:00:00"/>
    <s v=""/>
    <x v="1"/>
    <s v="Active"/>
  </r>
  <r>
    <x v="121"/>
    <x v="109"/>
    <x v="4"/>
    <s v="Hyundai"/>
    <s v="i20"/>
    <n v="662690"/>
    <n v="41491.632128713012"/>
    <n v="41491.632128713012"/>
    <n v="41492"/>
    <n v="-0.3678712869877927"/>
    <d v="2026-05-01T00:00:00"/>
    <s v=""/>
    <x v="1"/>
    <s v="Active"/>
  </r>
  <r>
    <x v="122"/>
    <x v="110"/>
    <x v="2"/>
    <s v="Maruti"/>
    <s v="Brezza"/>
    <n v="971348"/>
    <n v="87438.643138036859"/>
    <n v="87438.643138036859"/>
    <n v="87439"/>
    <n v="-0.35686196314054541"/>
    <d v="2026-05-27T00:00:00"/>
    <s v=""/>
    <x v="1"/>
    <s v="Active"/>
  </r>
  <r>
    <x v="123"/>
    <x v="97"/>
    <x v="0"/>
    <s v="Honda"/>
    <s v="Activa"/>
    <n v="43046"/>
    <n v="3831.8381707550138"/>
    <n v="3831.8381707550138"/>
    <n v="3832"/>
    <n v="-0.16182924498616558"/>
    <d v="2026-05-24T00:00:00"/>
    <s v=""/>
    <x v="1"/>
    <s v="Active"/>
  </r>
  <r>
    <x v="124"/>
    <x v="111"/>
    <x v="4"/>
    <s v="Honda"/>
    <s v="City"/>
    <n v="1034588"/>
    <n v="64401.437760383291"/>
    <n v="64401.437760383291"/>
    <n v="64401"/>
    <n v="0.43776038329087896"/>
    <d v="2026-05-17T00:00:00"/>
    <s v=""/>
    <x v="1"/>
    <s v="Active"/>
  </r>
  <r>
    <x v="125"/>
    <x v="112"/>
    <x v="1"/>
    <s v="Maruti"/>
    <s v="Brezza"/>
    <n v="863859"/>
    <n v="23338.432288307238"/>
    <n v="23338.432288307238"/>
    <n v="23338"/>
    <n v="0.43228830723819556"/>
    <d v="2026-05-13T00:00:00"/>
    <s v=""/>
    <x v="1"/>
    <s v="Active"/>
  </r>
  <r>
    <x v="126"/>
    <x v="113"/>
    <x v="2"/>
    <s v="Maruti"/>
    <s v="Brezza"/>
    <n v="945236"/>
    <n v="22696.02499602918"/>
    <n v="22696.02499602918"/>
    <n v="22696"/>
    <n v="2.499602918032906E-2"/>
    <d v="2026-05-30T00:00:00"/>
    <s v=""/>
    <x v="1"/>
    <s v="Active"/>
  </r>
  <r>
    <x v="127"/>
    <x v="114"/>
    <x v="4"/>
    <s v="TVS"/>
    <s v="Jupiter"/>
    <n v="63840"/>
    <n v="3086.2959662657936"/>
    <n v="3086.2959662657936"/>
    <n v="3086"/>
    <n v="0.29596626579359508"/>
    <d v="2026-05-31T00:00:00"/>
    <s v=""/>
    <x v="1"/>
    <s v="Active"/>
  </r>
  <r>
    <x v="128"/>
    <x v="115"/>
    <x v="1"/>
    <s v="Maruti"/>
    <s v="Brezza"/>
    <n v="885541"/>
    <n v="21765.868274458124"/>
    <n v="21765.868274458124"/>
    <n v="21766"/>
    <n v="-0.13172554187622154"/>
    <d v="2026-05-26T00:00:00"/>
    <s v=""/>
    <x v="1"/>
    <s v="Active"/>
  </r>
  <r>
    <x v="129"/>
    <x v="116"/>
    <x v="4"/>
    <s v="Tata"/>
    <s v="Nexon"/>
    <n v="758520"/>
    <n v="45908.032880110703"/>
    <n v="45908.032880110703"/>
    <n v="45908"/>
    <n v="3.2880110702535603E-2"/>
    <d v="2026-05-19T00:00:00"/>
    <s v=""/>
    <x v="1"/>
    <s v="Active"/>
  </r>
  <r>
    <x v="130"/>
    <x v="117"/>
    <x v="4"/>
    <s v="TVS"/>
    <s v="Jupiter"/>
    <n v="66399"/>
    <n v="3169.8443245585686"/>
    <n v="3169.8443245585686"/>
    <n v="3170"/>
    <n v="-0.15567544143141276"/>
    <d v="2026-05-28T00:00:00"/>
    <s v=""/>
    <x v="1"/>
    <s v="Active"/>
  </r>
  <r>
    <x v="131"/>
    <x v="49"/>
    <x v="4"/>
    <s v="Tata"/>
    <s v="Tiago"/>
    <n v="462339"/>
    <n v="11086.57293926935"/>
    <n v="11086.57293926935"/>
    <n v="1070"/>
    <n v="10016.57293926935"/>
    <d v="2026-05-19T00:00:00"/>
    <n v="19"/>
    <x v="0"/>
    <s v="Overdue"/>
  </r>
  <r>
    <x v="132"/>
    <x v="118"/>
    <x v="4"/>
    <s v="TVS"/>
    <s v="Jupiter"/>
    <n v="54194"/>
    <n v="4801.3916618159028"/>
    <n v="4801.3916618159028"/>
    <n v="4801"/>
    <n v="0.39166181590280758"/>
    <d v="2026-05-22T00:00:00"/>
    <s v=""/>
    <x v="1"/>
    <s v="Active"/>
  </r>
  <r>
    <x v="133"/>
    <x v="67"/>
    <x v="3"/>
    <s v="Maruti"/>
    <s v="Swift"/>
    <n v="509741"/>
    <n v="23928.680333073327"/>
    <n v="23928.680333073327"/>
    <n v="23929"/>
    <n v="-0.31966692667265306"/>
    <d v="2026-05-20T00:00:00"/>
    <s v=""/>
    <x v="1"/>
    <s v="Active"/>
  </r>
  <r>
    <x v="134"/>
    <x v="119"/>
    <x v="1"/>
    <s v="Maruti"/>
    <s v="Dzire"/>
    <n v="503855"/>
    <n v="17778.790931494408"/>
    <n v="17778.790931494408"/>
    <n v="17779"/>
    <n v="-0.20906850559185841"/>
    <d v="2026-05-24T00:00:00"/>
    <s v=""/>
    <x v="1"/>
    <s v="Active"/>
  </r>
  <r>
    <x v="135"/>
    <x v="120"/>
    <x v="1"/>
    <s v="Renault"/>
    <s v="Kwid"/>
    <n v="418270"/>
    <n v="9501.9464206794983"/>
    <n v="9501.9464206794983"/>
    <n v="9502"/>
    <n v="-5.3579320501739858E-2"/>
    <d v="2026-05-18T00:00:00"/>
    <s v=""/>
    <x v="1"/>
    <s v="Active"/>
  </r>
  <r>
    <x v="136"/>
    <x v="2"/>
    <x v="4"/>
    <s v="Maruti"/>
    <s v="Swift"/>
    <n v="522321"/>
    <n v="11447.906765680393"/>
    <n v="11447.906765680393"/>
    <n v="0"/>
    <n v="11447.906765680393"/>
    <d v="2026-05-26T00:00:00"/>
    <n v="12"/>
    <x v="0"/>
    <s v="Overdue"/>
  </r>
  <r>
    <x v="137"/>
    <x v="121"/>
    <x v="0"/>
    <s v="Maruti"/>
    <s v="Dzire"/>
    <n v="604969"/>
    <n v="21188.361012906749"/>
    <n v="21188.361012906749"/>
    <n v="21188"/>
    <n v="0.36101290674923803"/>
    <d v="2026-05-10T00:00:00"/>
    <s v=""/>
    <x v="1"/>
    <s v="Active"/>
  </r>
  <r>
    <x v="138"/>
    <x v="122"/>
    <x v="3"/>
    <s v="Hero"/>
    <s v="Splendor"/>
    <n v="69846"/>
    <n v="4333.041758547005"/>
    <n v="4333.041758547005"/>
    <n v="3106"/>
    <n v="1227.041758547005"/>
    <d v="2026-05-31T00:00:00"/>
    <n v="7"/>
    <x v="0"/>
    <s v="Overdue"/>
  </r>
  <r>
    <x v="139"/>
    <x v="123"/>
    <x v="1"/>
    <s v="Honda"/>
    <s v="Activa"/>
    <n v="97227"/>
    <n v="3281.5843663108412"/>
    <n v="3281.5843663108412"/>
    <n v="3282"/>
    <n v="-0.41563368915876708"/>
    <d v="2026-05-30T00:00:00"/>
    <s v=""/>
    <x v="1"/>
    <s v="Active"/>
  </r>
  <r>
    <x v="140"/>
    <x v="36"/>
    <x v="1"/>
    <s v="Renault"/>
    <s v="Kwid"/>
    <n v="421319"/>
    <n v="14076.467538102861"/>
    <n v="14076.467538102861"/>
    <n v="14076"/>
    <n v="0.46753810286099906"/>
    <d v="2026-05-17T00:00:00"/>
    <s v=""/>
    <x v="1"/>
    <s v="Active"/>
  </r>
  <r>
    <x v="141"/>
    <x v="124"/>
    <x v="0"/>
    <s v="Hero"/>
    <s v="Splendor"/>
    <n v="59707"/>
    <n v="5281.4607866728456"/>
    <n v="5281.4607866728456"/>
    <n v="5281"/>
    <n v="0.4607866728456429"/>
    <d v="2026-05-15T00:00:00"/>
    <s v=""/>
    <x v="1"/>
    <s v="Active"/>
  </r>
  <r>
    <x v="142"/>
    <x v="125"/>
    <x v="2"/>
    <s v="Tata"/>
    <s v="Nexon"/>
    <n v="730289"/>
    <n v="24078.541704752235"/>
    <n v="24078.541704752235"/>
    <n v="1933"/>
    <n v="22145.541704752235"/>
    <d v="2026-05-21T00:00:00"/>
    <n v="17"/>
    <x v="0"/>
    <s v="Overdue"/>
  </r>
  <r>
    <x v="143"/>
    <x v="126"/>
    <x v="0"/>
    <s v="Hyundai"/>
    <s v="i20"/>
    <n v="625374"/>
    <n v="55449.690255114794"/>
    <n v="55449.690255114794"/>
    <n v="55450"/>
    <n v="-0.30974488520587329"/>
    <d v="2026-05-03T00:00:00"/>
    <s v=""/>
    <x v="1"/>
    <s v="Active"/>
  </r>
  <r>
    <x v="144"/>
    <x v="127"/>
    <x v="0"/>
    <s v="Honda"/>
    <s v="Activa"/>
    <n v="56389"/>
    <n v="5009.3030008846081"/>
    <n v="5009.3030008846081"/>
    <n v="5009"/>
    <n v="0.30300088460808183"/>
    <d v="2026-05-01T00:00:00"/>
    <s v=""/>
    <x v="1"/>
    <s v="Active"/>
  </r>
  <r>
    <x v="145"/>
    <x v="128"/>
    <x v="0"/>
    <s v="Honda"/>
    <s v="City"/>
    <n v="1012522"/>
    <n v="90075.072812553641"/>
    <n v="90075.072812553641"/>
    <n v="90075"/>
    <n v="7.2812553640687838E-2"/>
    <d v="2026-05-07T00:00:00"/>
    <s v=""/>
    <x v="1"/>
    <s v="Active"/>
  </r>
  <r>
    <x v="146"/>
    <x v="129"/>
    <x v="2"/>
    <s v="Maruti"/>
    <s v="Brezza"/>
    <n v="802259"/>
    <n v="39082.058226125198"/>
    <n v="39082.058226125198"/>
    <n v="39082"/>
    <n v="5.8226125198416412E-2"/>
    <d v="2026-05-08T00:00:00"/>
    <s v=""/>
    <x v="1"/>
    <s v="Active"/>
  </r>
  <r>
    <x v="147"/>
    <x v="130"/>
    <x v="2"/>
    <s v="TVS"/>
    <s v="Jupiter"/>
    <n v="52785"/>
    <n v="2547.0961431682517"/>
    <n v="2547.0961431682517"/>
    <n v="2547"/>
    <n v="9.6143168251728639E-2"/>
    <d v="2026-05-06T00:00:00"/>
    <s v=""/>
    <x v="1"/>
    <s v="Active"/>
  </r>
  <r>
    <x v="148"/>
    <x v="131"/>
    <x v="4"/>
    <s v="Hyundai"/>
    <s v="i20"/>
    <n v="635425"/>
    <n v="16413.635294831754"/>
    <n v="16413.635294831754"/>
    <n v="16414"/>
    <n v="-0.36470516824556398"/>
    <d v="2026-05-25T00:00:00"/>
    <s v=""/>
    <x v="1"/>
    <s v="Active"/>
  </r>
  <r>
    <x v="149"/>
    <x v="132"/>
    <x v="0"/>
    <s v="Hyundai"/>
    <s v="Creta"/>
    <n v="1212619"/>
    <n v="107009.31572503271"/>
    <n v="107009.31572503271"/>
    <n v="107009"/>
    <n v="0.31572503270581365"/>
    <d v="2026-05-05T00:00:00"/>
    <s v=""/>
    <x v="1"/>
    <s v="Active"/>
  </r>
  <r>
    <x v="150"/>
    <x v="133"/>
    <x v="3"/>
    <s v="Maruti"/>
    <s v="Dzire"/>
    <n v="501466"/>
    <n v="13477.979416360291"/>
    <n v="13477.979416360291"/>
    <n v="2852"/>
    <n v="10625.979416360291"/>
    <d v="2026-05-25T00:00:00"/>
    <n v="13"/>
    <x v="0"/>
    <s v="Overdue"/>
  </r>
  <r>
    <x v="151"/>
    <x v="134"/>
    <x v="2"/>
    <s v="Renault"/>
    <s v="Kwid"/>
    <n v="354441"/>
    <n v="9764.0364508456169"/>
    <n v="9764.0364508456169"/>
    <n v="6612"/>
    <n v="3152.0364508456169"/>
    <d v="2026-05-21T00:00:00"/>
    <n v="17"/>
    <x v="0"/>
    <s v="Overdue"/>
  </r>
  <r>
    <x v="152"/>
    <x v="135"/>
    <x v="3"/>
    <s v="Hero"/>
    <s v="Splendor"/>
    <n v="88692"/>
    <n v="1927.0523079312286"/>
    <n v="1927.0523079312286"/>
    <n v="1927"/>
    <n v="5.2307931228597226E-2"/>
    <d v="2026-05-08T00:00:00"/>
    <s v=""/>
    <x v="1"/>
    <s v="Active"/>
  </r>
  <r>
    <x v="153"/>
    <x v="136"/>
    <x v="0"/>
    <s v="Tata"/>
    <s v="Nexon"/>
    <n v="770332"/>
    <n v="21349.21121673203"/>
    <n v="21349.21121673203"/>
    <n v="21349"/>
    <n v="0.21121673203015234"/>
    <d v="2026-05-20T00:00:00"/>
    <s v=""/>
    <x v="1"/>
    <s v="Active"/>
  </r>
  <r>
    <x v="154"/>
    <x v="137"/>
    <x v="0"/>
    <s v="Hyundai"/>
    <s v="Creta"/>
    <n v="1164992"/>
    <n v="32885.084136851379"/>
    <n v="32885.084136851379"/>
    <n v="32885"/>
    <n v="8.4136851379298605E-2"/>
    <d v="2026-05-05T00:00:00"/>
    <s v=""/>
    <x v="1"/>
    <s v="Active"/>
  </r>
  <r>
    <x v="155"/>
    <x v="138"/>
    <x v="1"/>
    <s v="Tata"/>
    <s v="Nexon"/>
    <n v="857921"/>
    <n v="76667.422941190991"/>
    <n v="76667.422941190991"/>
    <n v="76667"/>
    <n v="0.42294119099096861"/>
    <d v="2026-05-03T00:00:00"/>
    <s v=""/>
    <x v="1"/>
    <s v="Active"/>
  </r>
  <r>
    <x v="156"/>
    <x v="139"/>
    <x v="0"/>
    <s v="Renault"/>
    <s v="Kwid"/>
    <n v="425430"/>
    <n v="9288.1146627311755"/>
    <n v="9288.1146627311755"/>
    <n v="9288"/>
    <n v="0.11466273117548553"/>
    <d v="2026-05-26T00:00:00"/>
    <s v=""/>
    <x v="1"/>
    <s v="Active"/>
  </r>
  <r>
    <x v="157"/>
    <x v="41"/>
    <x v="2"/>
    <s v="Tata"/>
    <s v="Tiago"/>
    <n v="409482"/>
    <n v="36964.951178509298"/>
    <n v="36964.951178509298"/>
    <n v="36965"/>
    <n v="-4.8821490701811854E-2"/>
    <d v="2026-05-14T00:00:00"/>
    <s v=""/>
    <x v="1"/>
    <s v="Active"/>
  </r>
  <r>
    <x v="158"/>
    <x v="140"/>
    <x v="4"/>
    <s v="Renault"/>
    <s v="Kwid"/>
    <n v="383240"/>
    <n v="34208.3801562074"/>
    <n v="34208.3801562074"/>
    <n v="4912"/>
    <n v="29296.3801562074"/>
    <d v="2026-05-20T00:00:00"/>
    <n v="18"/>
    <x v="0"/>
    <s v="Overdue"/>
  </r>
  <r>
    <x v="159"/>
    <x v="141"/>
    <x v="1"/>
    <s v="Renault"/>
    <s v="Kwid"/>
    <n v="427690"/>
    <n v="11475.974565986347"/>
    <n v="11475.974565986347"/>
    <n v="3796"/>
    <n v="7679.9745659863474"/>
    <d v="2026-05-19T00:00:00"/>
    <n v="19"/>
    <x v="0"/>
    <s v="Overdue"/>
  </r>
  <r>
    <x v="160"/>
    <x v="142"/>
    <x v="3"/>
    <s v="Mahindra"/>
    <s v="Bolero"/>
    <n v="742470"/>
    <n v="20950.658282112781"/>
    <n v="20950.658282112781"/>
    <n v="20951"/>
    <n v="-0.34171788721869234"/>
    <d v="2026-05-27T00:00:00"/>
    <s v=""/>
    <x v="1"/>
    <s v="Active"/>
  </r>
  <r>
    <x v="161"/>
    <x v="143"/>
    <x v="2"/>
    <s v="Renault"/>
    <s v="Kwid"/>
    <n v="428035"/>
    <n v="9721.5913705686689"/>
    <n v="9721.5913705686689"/>
    <n v="3498"/>
    <n v="6223.5913705686689"/>
    <d v="2026-05-06T00:00:00"/>
    <n v="32"/>
    <x v="2"/>
    <s v="Overdue"/>
  </r>
  <r>
    <x v="162"/>
    <x v="144"/>
    <x v="3"/>
    <s v="Tata"/>
    <s v="Tiago"/>
    <n v="498972"/>
    <n v="24483.704614204045"/>
    <n v="24483.704614204045"/>
    <n v="24484"/>
    <n v="-0.29538579595464398"/>
    <d v="2026-05-31T00:00:00"/>
    <s v=""/>
    <x v="1"/>
    <s v="Active"/>
  </r>
  <r>
    <x v="163"/>
    <x v="145"/>
    <x v="1"/>
    <s v="TVS"/>
    <s v="Jupiter"/>
    <n v="63220"/>
    <n v="3947.2398684696091"/>
    <n v="3947.2398684696091"/>
    <n v="3947"/>
    <n v="0.23986846960906405"/>
    <d v="2026-05-25T00:00:00"/>
    <s v=""/>
    <x v="1"/>
    <s v="Active"/>
  </r>
  <r>
    <x v="164"/>
    <x v="146"/>
    <x v="2"/>
    <s v="Hero"/>
    <s v="Splendor"/>
    <n v="43703"/>
    <n v="3870.7024965325836"/>
    <n v="3870.7024965325836"/>
    <n v="3871"/>
    <n v="-0.29750346741639078"/>
    <d v="2026-05-21T00:00:00"/>
    <s v=""/>
    <x v="1"/>
    <s v="Active"/>
  </r>
  <r>
    <x v="165"/>
    <x v="147"/>
    <x v="3"/>
    <s v="Hyundai"/>
    <s v="Creta"/>
    <n v="1150308"/>
    <n v="24993.276577726916"/>
    <n v="24993.276577726916"/>
    <n v="24993"/>
    <n v="0.27657772691600258"/>
    <d v="2026-05-10T00:00:00"/>
    <s v=""/>
    <x v="1"/>
    <s v="Active"/>
  </r>
  <r>
    <x v="166"/>
    <x v="148"/>
    <x v="1"/>
    <s v="Maruti"/>
    <s v="Swift"/>
    <n v="545300"/>
    <n v="25904.070108970787"/>
    <n v="25904.070108970787"/>
    <n v="5082"/>
    <n v="20822.070108970787"/>
    <d v="2026-05-10T00:00:00"/>
    <n v="28"/>
    <x v="0"/>
    <s v="Overdue"/>
  </r>
  <r>
    <x v="167"/>
    <x v="149"/>
    <x v="3"/>
    <s v="Maruti"/>
    <s v="Dzire"/>
    <n v="547467"/>
    <n v="49078.239219570598"/>
    <n v="49078.239219570598"/>
    <n v="27885"/>
    <n v="21193.239219570598"/>
    <d v="2026-05-15T00:00:00"/>
    <n v="23"/>
    <x v="0"/>
    <s v="Overdue"/>
  </r>
  <r>
    <x v="168"/>
    <x v="150"/>
    <x v="2"/>
    <s v="Mahindra"/>
    <s v="Bolero"/>
    <n v="844608"/>
    <n v="29556.48994298563"/>
    <n v="29556.48994298563"/>
    <n v="29556"/>
    <n v="0.48994298563047778"/>
    <d v="2026-05-25T00:00:00"/>
    <s v=""/>
    <x v="1"/>
    <s v="Active"/>
  </r>
  <r>
    <x v="169"/>
    <x v="151"/>
    <x v="3"/>
    <s v="Honda"/>
    <s v="Activa"/>
    <n v="67023"/>
    <n v="1500.0503415152195"/>
    <n v="1500.0503415152195"/>
    <n v="0"/>
    <n v="1500.0503415152195"/>
    <d v="2026-05-21T00:00:00"/>
    <n v="17"/>
    <x v="0"/>
    <s v="Overdue"/>
  </r>
  <r>
    <x v="170"/>
    <x v="152"/>
    <x v="4"/>
    <s v="Maruti"/>
    <s v="Brezza"/>
    <n v="878866"/>
    <n v="23139.597691870225"/>
    <n v="23139.597691870225"/>
    <n v="23140"/>
    <n v="-0.40230812977461028"/>
    <d v="2026-05-08T00:00:00"/>
    <s v=""/>
    <x v="1"/>
    <s v="Active"/>
  </r>
  <r>
    <x v="171"/>
    <x v="88"/>
    <x v="1"/>
    <s v="Maruti"/>
    <s v="Dzire"/>
    <n v="518664"/>
    <n v="16938.668975105011"/>
    <n v="16938.668975105011"/>
    <n v="16939"/>
    <n v="-0.33102489498924115"/>
    <d v="2026-05-17T00:00:00"/>
    <s v=""/>
    <x v="1"/>
    <s v="Active"/>
  </r>
  <r>
    <x v="172"/>
    <x v="153"/>
    <x v="1"/>
    <s v="Maruti"/>
    <s v="Swift"/>
    <n v="536562"/>
    <n v="12747.879816406063"/>
    <n v="12747.879816406063"/>
    <n v="12748"/>
    <n v="-0.1201835939373268"/>
    <d v="2026-05-04T00:00:00"/>
    <s v=""/>
    <x v="1"/>
    <s v="Active"/>
  </r>
  <r>
    <x v="173"/>
    <x v="154"/>
    <x v="2"/>
    <s v="Hero"/>
    <s v="Splendor"/>
    <n v="44692"/>
    <n v="1266.126094136127"/>
    <n v="1266.126094136127"/>
    <n v="862"/>
    <n v="404.12609413612699"/>
    <d v="2026-05-23T00:00:00"/>
    <n v="15"/>
    <x v="0"/>
    <s v="Overdue"/>
  </r>
  <r>
    <x v="174"/>
    <x v="155"/>
    <x v="3"/>
    <s v="Honda"/>
    <s v="City"/>
    <n v="853476"/>
    <n v="29273.525293809136"/>
    <n v="29273.525293809136"/>
    <n v="29274"/>
    <n v="-0.47470619086379884"/>
    <d v="2026-05-27T00:00:00"/>
    <s v=""/>
    <x v="1"/>
    <s v="Active"/>
  </r>
  <r>
    <x v="175"/>
    <x v="156"/>
    <x v="3"/>
    <s v="Maruti"/>
    <s v="Brezza"/>
    <n v="902698"/>
    <n v="20148.509884614494"/>
    <n v="20148.509884614494"/>
    <n v="20149"/>
    <n v="-0.49011538550621481"/>
    <d v="2026-05-01T00:00:00"/>
    <s v=""/>
    <x v="1"/>
    <s v="Active"/>
  </r>
  <r>
    <x v="176"/>
    <x v="157"/>
    <x v="3"/>
    <s v="Tata"/>
    <s v="Tiago"/>
    <n v="541395"/>
    <n v="33920.22377744034"/>
    <n v="33920.22377744034"/>
    <n v="33920"/>
    <n v="0.22377744034019997"/>
    <d v="2026-05-02T00:00:00"/>
    <s v=""/>
    <x v="1"/>
    <s v="Active"/>
  </r>
  <r>
    <x v="177"/>
    <x v="158"/>
    <x v="0"/>
    <s v="Mahindra"/>
    <s v="Bolero"/>
    <n v="800193"/>
    <n v="48786.257274507305"/>
    <n v="48786.257274507305"/>
    <n v="0"/>
    <n v="48786.257274507305"/>
    <d v="2026-05-07T00:00:00"/>
    <n v="31"/>
    <x v="2"/>
    <s v="Overdue"/>
  </r>
  <r>
    <x v="178"/>
    <x v="159"/>
    <x v="1"/>
    <s v="Tata"/>
    <s v="Nexon"/>
    <n v="873499"/>
    <n v="52713.535920852839"/>
    <n v="52713.535920852839"/>
    <n v="36881"/>
    <n v="15832.535920852839"/>
    <d v="2026-05-07T00:00:00"/>
    <n v="31"/>
    <x v="2"/>
    <s v="Overdue"/>
  </r>
  <r>
    <x v="179"/>
    <x v="160"/>
    <x v="4"/>
    <s v="Tata"/>
    <s v="Nexon"/>
    <n v="800127"/>
    <n v="38227.679299322022"/>
    <n v="38227.679299322022"/>
    <n v="10377"/>
    <n v="27850.679299322022"/>
    <d v="2026-05-13T00:00:00"/>
    <n v="25"/>
    <x v="0"/>
    <s v="Overdue"/>
  </r>
  <r>
    <x v="180"/>
    <x v="73"/>
    <x v="0"/>
    <s v="Honda"/>
    <s v="City"/>
    <n v="1039683"/>
    <n v="29194.053086295997"/>
    <n v="29194.053086295997"/>
    <n v="12398"/>
    <n v="16796.053086295997"/>
    <d v="2026-05-06T00:00:00"/>
    <n v="32"/>
    <x v="2"/>
    <s v="Overdue"/>
  </r>
  <r>
    <x v="181"/>
    <x v="161"/>
    <x v="1"/>
    <s v="Maruti"/>
    <s v="Brezza"/>
    <n v="854095"/>
    <n v="21995.807380874419"/>
    <n v="21995.807380874419"/>
    <n v="4371"/>
    <n v="17624.807380874419"/>
    <d v="2026-05-07T00:00:00"/>
    <n v="31"/>
    <x v="2"/>
    <s v="Overdue"/>
  </r>
  <r>
    <x v="182"/>
    <x v="101"/>
    <x v="0"/>
    <s v="Maruti"/>
    <s v="Swift"/>
    <n v="454026"/>
    <n v="14842.736989191293"/>
    <n v="14842.736989191293"/>
    <n v="14843"/>
    <n v="-0.26301080870689475"/>
    <d v="2026-05-01T00:00:00"/>
    <s v=""/>
    <x v="1"/>
    <s v="Active"/>
  </r>
  <r>
    <x v="183"/>
    <x v="53"/>
    <x v="2"/>
    <s v="Tata"/>
    <s v="Nexon"/>
    <n v="734081"/>
    <n v="34159.423708712762"/>
    <n v="34159.423708712762"/>
    <n v="34159"/>
    <n v="0.42370871276216349"/>
    <d v="2026-05-14T00:00:00"/>
    <s v=""/>
    <x v="1"/>
    <s v="Active"/>
  </r>
  <r>
    <x v="184"/>
    <x v="162"/>
    <x v="4"/>
    <s v="TVS"/>
    <s v="Jupiter"/>
    <n v="62379"/>
    <n v="2159.335050336173"/>
    <n v="2159.335050336173"/>
    <n v="422"/>
    <n v="1737.335050336173"/>
    <d v="2026-05-28T00:00:00"/>
    <n v="10"/>
    <x v="0"/>
    <s v="Overdue"/>
  </r>
  <r>
    <x v="185"/>
    <x v="48"/>
    <x v="4"/>
    <s v="TVS"/>
    <s v="Jupiter"/>
    <n v="69065"/>
    <n v="1525.1678796121626"/>
    <n v="1525.1678796121626"/>
    <n v="1525"/>
    <n v="0.16787961216255098"/>
    <d v="2026-05-18T00:00:00"/>
    <s v=""/>
    <x v="1"/>
    <s v="Active"/>
  </r>
  <r>
    <x v="186"/>
    <x v="163"/>
    <x v="2"/>
    <s v="Maruti"/>
    <s v="Swift"/>
    <n v="532054"/>
    <n v="47262.398004561976"/>
    <n v="47262.398004561976"/>
    <n v="47262"/>
    <n v="0.39800456197554013"/>
    <d v="2026-05-29T00:00:00"/>
    <s v=""/>
    <x v="1"/>
    <s v="Active"/>
  </r>
  <r>
    <x v="187"/>
    <x v="164"/>
    <x v="0"/>
    <s v="Tata"/>
    <s v="Tiago"/>
    <n v="440238"/>
    <n v="21439.908764169362"/>
    <n v="21439.908764169362"/>
    <n v="21440"/>
    <n v="-9.1235830637742765E-2"/>
    <d v="2026-05-08T00:00:00"/>
    <s v=""/>
    <x v="1"/>
    <s v="Active"/>
  </r>
  <r>
    <x v="188"/>
    <x v="165"/>
    <x v="0"/>
    <s v="Honda"/>
    <s v="City"/>
    <n v="841196"/>
    <n v="20424.978721123116"/>
    <n v="20424.978721123116"/>
    <n v="2634"/>
    <n v="17790.978721123116"/>
    <d v="2026-05-06T00:00:00"/>
    <n v="32"/>
    <x v="2"/>
    <s v="Overdue"/>
  </r>
  <r>
    <x v="189"/>
    <x v="166"/>
    <x v="2"/>
    <s v="Renault"/>
    <s v="Kwid"/>
    <n v="395703"/>
    <n v="11064.932944510778"/>
    <n v="11064.932944510778"/>
    <n v="11065"/>
    <n v="-6.7055489222184406E-2"/>
    <d v="2026-05-03T00:00:00"/>
    <s v=""/>
    <x v="1"/>
    <s v="Active"/>
  </r>
  <r>
    <x v="190"/>
    <x v="167"/>
    <x v="4"/>
    <s v="Tata"/>
    <s v="Nexon"/>
    <n v="709536"/>
    <n v="32954.760749596724"/>
    <n v="32954.760749596724"/>
    <n v="24782"/>
    <n v="8172.7607495967241"/>
    <d v="2026-05-13T00:00:00"/>
    <n v="25"/>
    <x v="0"/>
    <s v="Overdue"/>
  </r>
  <r>
    <x v="191"/>
    <x v="168"/>
    <x v="2"/>
    <s v="Honda"/>
    <s v="Activa"/>
    <n v="66831"/>
    <n v="2202.2306061646914"/>
    <n v="2202.2306061646914"/>
    <n v="2202"/>
    <n v="0.2306061646913804"/>
    <d v="2026-05-18T00:00:00"/>
    <s v=""/>
    <x v="1"/>
    <s v="Active"/>
  </r>
  <r>
    <x v="192"/>
    <x v="169"/>
    <x v="1"/>
    <s v="Honda"/>
    <s v="City"/>
    <n v="1074692"/>
    <n v="65148.192730005161"/>
    <n v="65148.192730005161"/>
    <n v="65148"/>
    <n v="0.19273000516113825"/>
    <d v="2026-05-04T00:00:00"/>
    <s v=""/>
    <x v="1"/>
    <s v="Active"/>
  </r>
  <r>
    <x v="193"/>
    <x v="170"/>
    <x v="4"/>
    <s v="TVS"/>
    <s v="Jupiter"/>
    <n v="75540"/>
    <n v="2535.4283607325706"/>
    <n v="2535.4283607325706"/>
    <n v="1800"/>
    <n v="735.42836073257058"/>
    <d v="2026-05-12T00:00:00"/>
    <n v="26"/>
    <x v="0"/>
    <s v="Overdue"/>
  </r>
  <r>
    <x v="194"/>
    <x v="171"/>
    <x v="2"/>
    <s v="Maruti"/>
    <s v="Dzire"/>
    <n v="619365"/>
    <n v="17331.726140748422"/>
    <n v="17331.726140748422"/>
    <n v="17332"/>
    <n v="-0.27385925157796009"/>
    <d v="2026-05-11T00:00:00"/>
    <s v=""/>
    <x v="1"/>
    <s v="Active"/>
  </r>
  <r>
    <x v="195"/>
    <x v="19"/>
    <x v="1"/>
    <s v="Renault"/>
    <s v="Kwid"/>
    <n v="409162"/>
    <n v="19251.123637899294"/>
    <n v="19251.123637899294"/>
    <n v="19251"/>
    <n v="0.12363789929440827"/>
    <d v="2026-05-19T00:00:00"/>
    <s v=""/>
    <x v="1"/>
    <s v="Active"/>
  </r>
  <r>
    <x v="196"/>
    <x v="172"/>
    <x v="2"/>
    <s v="Honda"/>
    <s v="City"/>
    <n v="949847"/>
    <n v="21650.856968409742"/>
    <n v="21650.856968409742"/>
    <n v="21651"/>
    <n v="-0.14303159025803325"/>
    <d v="2026-05-11T00:00:00"/>
    <s v=""/>
    <x v="1"/>
    <s v="Active"/>
  </r>
  <r>
    <x v="197"/>
    <x v="27"/>
    <x v="0"/>
    <s v="Maruti"/>
    <s v="Dzire"/>
    <n v="613408"/>
    <n v="15964.294933012843"/>
    <n v="15964.294933012843"/>
    <n v="9927"/>
    <n v="6037.2949330128431"/>
    <d v="2026-05-20T00:00:00"/>
    <n v="18"/>
    <x v="0"/>
    <s v="Overdue"/>
  </r>
  <r>
    <x v="198"/>
    <x v="173"/>
    <x v="4"/>
    <s v="Hyundai"/>
    <s v="Creta"/>
    <n v="1086015"/>
    <n v="24955.481096169904"/>
    <n v="24955.481096169904"/>
    <n v="24955"/>
    <n v="0.48109616990404902"/>
    <d v="2026-05-02T00:00:00"/>
    <s v=""/>
    <x v="1"/>
    <s v="Active"/>
  </r>
  <r>
    <x v="199"/>
    <x v="107"/>
    <x v="1"/>
    <s v="Mahindra"/>
    <s v="Bolero"/>
    <n v="755768"/>
    <n v="24994.159360041947"/>
    <n v="24994.159360041947"/>
    <n v="24994"/>
    <n v="0.15936004194736597"/>
    <d v="2026-05-15T00:00:00"/>
    <s v=""/>
    <x v="1"/>
    <s v="Active"/>
  </r>
  <r>
    <x v="200"/>
    <x v="174"/>
    <x v="2"/>
    <s v="TVS"/>
    <s v="Jupiter"/>
    <n v="67045"/>
    <n v="4094.1495612829408"/>
    <n v="4094.1495612829408"/>
    <n v="1695"/>
    <n v="2399.1495612829408"/>
    <d v="2026-05-07T00:00:00"/>
    <n v="31"/>
    <x v="2"/>
    <s v="Overdue"/>
  </r>
  <r>
    <x v="201"/>
    <x v="175"/>
    <x v="3"/>
    <s v="Renault"/>
    <s v="Kwid"/>
    <n v="423129"/>
    <n v="13860.717147682688"/>
    <n v="13860.717147682688"/>
    <n v="0"/>
    <n v="13860.717147682688"/>
    <d v="2026-05-06T00:00:00"/>
    <n v="32"/>
    <x v="2"/>
    <s v="Overdue"/>
  </r>
  <r>
    <x v="202"/>
    <x v="5"/>
    <x v="2"/>
    <s v="Mahindra"/>
    <s v="Bolero"/>
    <n v="866020"/>
    <n v="54475.866154656956"/>
    <n v="54475.866154656956"/>
    <n v="54476"/>
    <n v="-0.13384534304350382"/>
    <d v="2026-05-12T00:00:00"/>
    <s v=""/>
    <x v="1"/>
    <s v="Active"/>
  </r>
  <r>
    <x v="203"/>
    <x v="176"/>
    <x v="4"/>
    <s v="Bajaj"/>
    <s v="Pulsar"/>
    <n v="59345"/>
    <n v="1571.537097939965"/>
    <n v="1571.537097939965"/>
    <n v="1572"/>
    <n v="-0.46290206003504863"/>
    <d v="2026-05-08T00:00:00"/>
    <s v=""/>
    <x v="1"/>
    <s v="Active"/>
  </r>
  <r>
    <x v="204"/>
    <x v="177"/>
    <x v="4"/>
    <s v="Tata"/>
    <s v="Tiago"/>
    <n v="428668"/>
    <n v="25882.926248160471"/>
    <n v="25882.926248160471"/>
    <n v="25883"/>
    <n v="-7.3751839528995333E-2"/>
    <d v="2026-05-19T00:00:00"/>
    <s v=""/>
    <x v="1"/>
    <s v="Active"/>
  </r>
  <r>
    <x v="205"/>
    <x v="178"/>
    <x v="0"/>
    <s v="Renault"/>
    <s v="Kwid"/>
    <n v="351062"/>
    <n v="7622.4380660478391"/>
    <n v="7622.4380660478391"/>
    <n v="7622"/>
    <n v="0.43806604783912917"/>
    <d v="2026-05-12T00:00:00"/>
    <s v=""/>
    <x v="1"/>
    <s v="Active"/>
  </r>
  <r>
    <x v="206"/>
    <x v="128"/>
    <x v="2"/>
    <s v="Honda"/>
    <s v="City"/>
    <n v="851703"/>
    <n v="20016.898592239992"/>
    <n v="20016.898592239992"/>
    <n v="20017"/>
    <n v="-0.10140776000844198"/>
    <d v="2026-05-31T00:00:00"/>
    <s v=""/>
    <x v="1"/>
    <s v="Active"/>
  </r>
  <r>
    <x v="207"/>
    <x v="179"/>
    <x v="3"/>
    <s v="Hyundai"/>
    <s v="Creta"/>
    <n v="1250358"/>
    <n v="42649.30184841204"/>
    <n v="42649.30184841204"/>
    <n v="42649"/>
    <n v="0.3018484120402718"/>
    <d v="2026-05-03T00:00:00"/>
    <s v=""/>
    <x v="1"/>
    <s v="Active"/>
  </r>
  <r>
    <x v="208"/>
    <x v="103"/>
    <x v="2"/>
    <s v="Tata"/>
    <s v="Tiago"/>
    <n v="490177"/>
    <n v="17327.698214370419"/>
    <n v="17327.698214370419"/>
    <n v="17328"/>
    <n v="-0.30178562958099064"/>
    <d v="2026-05-23T00:00:00"/>
    <s v=""/>
    <x v="1"/>
    <s v="Active"/>
  </r>
  <r>
    <x v="209"/>
    <x v="180"/>
    <x v="4"/>
    <s v="Hyundai"/>
    <s v="Creta"/>
    <n v="997423"/>
    <n v="61373.04048253112"/>
    <n v="61373.04048253112"/>
    <n v="61373"/>
    <n v="4.0482531119778287E-2"/>
    <d v="2026-05-29T00:00:00"/>
    <s v=""/>
    <x v="1"/>
    <s v="Active"/>
  </r>
  <r>
    <x v="210"/>
    <x v="126"/>
    <x v="0"/>
    <s v="TVS"/>
    <s v="Jupiter"/>
    <n v="80011"/>
    <n v="2152.4562833760392"/>
    <n v="2152.4562833760392"/>
    <n v="2152"/>
    <n v="0.45628337603920954"/>
    <d v="2026-05-05T00:00:00"/>
    <s v=""/>
    <x v="1"/>
    <s v="Active"/>
  </r>
  <r>
    <x v="211"/>
    <x v="181"/>
    <x v="0"/>
    <s v="Honda"/>
    <s v="Activa"/>
    <n v="100043"/>
    <n v="6040.1231731610969"/>
    <n v="6040.1231731610969"/>
    <n v="6040"/>
    <n v="0.12317316109692911"/>
    <d v="2026-05-23T00:00:00"/>
    <s v=""/>
    <x v="1"/>
    <s v="Active"/>
  </r>
  <r>
    <x v="212"/>
    <x v="182"/>
    <x v="4"/>
    <s v="Honda"/>
    <s v="Activa"/>
    <n v="81460"/>
    <n v="1894.5871821619378"/>
    <n v="1894.5871821619378"/>
    <n v="1895"/>
    <n v="-0.41281783806221028"/>
    <d v="2026-05-04T00:00:00"/>
    <s v=""/>
    <x v="1"/>
    <s v="Active"/>
  </r>
  <r>
    <x v="213"/>
    <x v="60"/>
    <x v="4"/>
    <s v="Maruti"/>
    <s v="Dzire"/>
    <n v="633159"/>
    <n v="30033.176493477975"/>
    <n v="30033.176493477975"/>
    <n v="11787"/>
    <n v="18246.176493477975"/>
    <d v="2026-05-24T00:00:00"/>
    <n v="14"/>
    <x v="0"/>
    <s v="Overdue"/>
  </r>
  <r>
    <x v="214"/>
    <x v="183"/>
    <x v="0"/>
    <s v="Honda"/>
    <s v="Activa"/>
    <n v="56589"/>
    <n v="1247.9514582896848"/>
    <n v="1247.9514582896848"/>
    <n v="528"/>
    <n v="719.95145828968475"/>
    <d v="2026-05-28T00:00:00"/>
    <n v="10"/>
    <x v="0"/>
    <s v="Overdue"/>
  </r>
  <r>
    <x v="215"/>
    <x v="119"/>
    <x v="0"/>
    <s v="Honda"/>
    <s v="Activa"/>
    <n v="104407"/>
    <n v="2718.2703668748413"/>
    <n v="2718.2703668748413"/>
    <n v="1166"/>
    <n v="1552.2703668748413"/>
    <d v="2026-05-06T00:00:00"/>
    <n v="32"/>
    <x v="2"/>
    <s v="Overdue"/>
  </r>
  <r>
    <x v="216"/>
    <x v="184"/>
    <x v="0"/>
    <s v="Maruti"/>
    <s v="Swift"/>
    <n v="560748"/>
    <n v="26459.246980979238"/>
    <n v="26459.246980979238"/>
    <n v="26459"/>
    <n v="0.24698097923828755"/>
    <d v="2026-05-24T00:00:00"/>
    <s v=""/>
    <x v="1"/>
    <s v="Active"/>
  </r>
  <r>
    <x v="217"/>
    <x v="185"/>
    <x v="3"/>
    <s v="Renault"/>
    <s v="Kwid"/>
    <n v="429247"/>
    <n v="10486.408819781931"/>
    <n v="10486.408819781931"/>
    <n v="10486"/>
    <n v="0.40881978193101531"/>
    <d v="2026-05-23T00:00:00"/>
    <s v=""/>
    <x v="1"/>
    <s v="Active"/>
  </r>
  <r>
    <x v="218"/>
    <x v="7"/>
    <x v="3"/>
    <s v="Honda"/>
    <s v="City"/>
    <n v="850538"/>
    <n v="52239.70615848968"/>
    <n v="52239.70615848968"/>
    <n v="18161"/>
    <n v="34078.70615848968"/>
    <d v="2026-05-04T00:00:00"/>
    <n v="34"/>
    <x v="2"/>
    <s v="Overdue"/>
  </r>
  <r>
    <x v="219"/>
    <x v="18"/>
    <x v="1"/>
    <s v="Maruti"/>
    <s v="Brezza"/>
    <n v="774402"/>
    <n v="18075.236355158981"/>
    <n v="18075.236355158981"/>
    <n v="18075"/>
    <n v="0.23635515898058657"/>
    <d v="2026-05-20T00:00:00"/>
    <s v=""/>
    <x v="1"/>
    <s v="Active"/>
  </r>
  <r>
    <x v="220"/>
    <x v="186"/>
    <x v="3"/>
    <s v="Renault"/>
    <s v="Kwid"/>
    <n v="371039"/>
    <n v="23252.09732504698"/>
    <n v="23252.09732504698"/>
    <n v="23252"/>
    <n v="9.7325046979676699E-2"/>
    <d v="2026-05-03T00:00:00"/>
    <s v=""/>
    <x v="1"/>
    <s v="Active"/>
  </r>
  <r>
    <x v="221"/>
    <x v="51"/>
    <x v="0"/>
    <s v="Tata"/>
    <s v="Nexon"/>
    <n v="789541"/>
    <n v="37766.557843013383"/>
    <n v="37766.557843013383"/>
    <n v="37767"/>
    <n v="-0.44215698661719216"/>
    <d v="2026-05-09T00:00:00"/>
    <s v=""/>
    <x v="1"/>
    <s v="Active"/>
  </r>
  <r>
    <x v="222"/>
    <x v="117"/>
    <x v="3"/>
    <s v="Hyundai"/>
    <s v="Creta"/>
    <n v="1175070"/>
    <n v="39485.300269783613"/>
    <n v="39485.300269783613"/>
    <n v="39485"/>
    <n v="0.30026978361274814"/>
    <d v="2026-05-04T00:00:00"/>
    <s v=""/>
    <x v="1"/>
    <s v="Active"/>
  </r>
  <r>
    <x v="223"/>
    <x v="187"/>
    <x v="4"/>
    <s v="Tata"/>
    <s v="Nexon"/>
    <n v="798654"/>
    <n v="48725.819140252665"/>
    <n v="48725.819140252665"/>
    <n v="0"/>
    <n v="48725.819140252665"/>
    <d v="2026-05-02T00:00:00"/>
    <n v="36"/>
    <x v="2"/>
    <s v="Overdue"/>
  </r>
  <r>
    <x v="224"/>
    <x v="70"/>
    <x v="1"/>
    <s v="Bajaj"/>
    <s v="Pulsar"/>
    <n v="99554"/>
    <n v="6103.4283112442981"/>
    <n v="6103.4283112442981"/>
    <n v="6103"/>
    <n v="0.42831124429812917"/>
    <d v="2026-05-15T00:00:00"/>
    <s v=""/>
    <x v="1"/>
    <s v="Active"/>
  </r>
  <r>
    <x v="225"/>
    <x v="188"/>
    <x v="2"/>
    <s v="Hyundai"/>
    <s v="Creta"/>
    <n v="1200741"/>
    <n v="58351.204558050376"/>
    <n v="58351.204558050376"/>
    <n v="6150"/>
    <n v="52201.204558050376"/>
    <d v="2026-05-12T00:00:00"/>
    <n v="26"/>
    <x v="0"/>
    <s v="Overdue"/>
  </r>
  <r>
    <x v="226"/>
    <x v="189"/>
    <x v="0"/>
    <s v="Hyundai"/>
    <s v="i20"/>
    <n v="541845"/>
    <n v="15470.055359589376"/>
    <n v="15470.055359589376"/>
    <n v="15470"/>
    <n v="5.5359589376166696E-2"/>
    <d v="2026-05-10T00:00:00"/>
    <s v=""/>
    <x v="1"/>
    <s v="Active"/>
  </r>
  <r>
    <x v="227"/>
    <x v="19"/>
    <x v="4"/>
    <s v="Maruti"/>
    <s v="Swift"/>
    <n v="565079"/>
    <n v="50835.24262876188"/>
    <n v="50835.24262876188"/>
    <n v="50835"/>
    <n v="0.24262876188004157"/>
    <d v="2026-05-26T00:00:00"/>
    <s v=""/>
    <x v="1"/>
    <s v="Active"/>
  </r>
  <r>
    <x v="228"/>
    <x v="190"/>
    <x v="4"/>
    <s v="Tata"/>
    <s v="Nexon"/>
    <n v="763631"/>
    <n v="46973.181668852703"/>
    <n v="46973.181668852703"/>
    <n v="46973"/>
    <n v="0.18166885270329658"/>
    <d v="2026-05-28T00:00:00"/>
    <s v=""/>
    <x v="1"/>
    <s v="Active"/>
  </r>
  <r>
    <x v="229"/>
    <x v="191"/>
    <x v="3"/>
    <s v="Maruti"/>
    <s v="Dzire"/>
    <n v="525517"/>
    <n v="32468.566674676742"/>
    <n v="32468.566674676742"/>
    <n v="32469"/>
    <n v="-0.43332532325803186"/>
    <d v="2026-05-02T00:00:00"/>
    <s v=""/>
    <x v="1"/>
    <s v="Active"/>
  </r>
  <r>
    <x v="230"/>
    <x v="192"/>
    <x v="4"/>
    <s v="Hero"/>
    <s v="Splendor"/>
    <n v="40575"/>
    <n v="1888.4768094876194"/>
    <n v="1888.4768094876194"/>
    <n v="1888"/>
    <n v="0.47680948761944819"/>
    <d v="2026-05-06T00:00:00"/>
    <s v=""/>
    <x v="1"/>
    <s v="Active"/>
  </r>
  <r>
    <x v="231"/>
    <x v="193"/>
    <x v="3"/>
    <s v="Tata"/>
    <s v="Nexon"/>
    <n v="759363"/>
    <n v="67977.524080716772"/>
    <n v="67977.524080716772"/>
    <n v="67978"/>
    <n v="-0.47591928322799504"/>
    <d v="2026-05-17T00:00:00"/>
    <s v=""/>
    <x v="1"/>
    <s v="Active"/>
  </r>
  <r>
    <x v="232"/>
    <x v="194"/>
    <x v="1"/>
    <s v="Honda"/>
    <s v="City"/>
    <n v="1028359"/>
    <n v="91666.986405970893"/>
    <n v="91666.986405970893"/>
    <n v="0"/>
    <n v="91666.986405970893"/>
    <d v="2026-05-12T00:00:00"/>
    <n v="26"/>
    <x v="0"/>
    <s v="Overdue"/>
  </r>
  <r>
    <x v="233"/>
    <x v="195"/>
    <x v="0"/>
    <s v="Maruti"/>
    <s v="Dzire"/>
    <n v="581707"/>
    <n v="20517.207294257769"/>
    <n v="20517.207294257769"/>
    <n v="20517"/>
    <n v="0.20729425776880817"/>
    <d v="2026-05-01T00:00:00"/>
    <s v=""/>
    <x v="1"/>
    <s v="Active"/>
  </r>
  <r>
    <x v="234"/>
    <x v="117"/>
    <x v="2"/>
    <s v="Maruti"/>
    <s v="Swift"/>
    <n v="564897"/>
    <n v="15300.971673467084"/>
    <n v="15300.971673467084"/>
    <n v="1538"/>
    <n v="13762.971673467084"/>
    <d v="2026-05-16T00:00:00"/>
    <n v="22"/>
    <x v="0"/>
    <s v="Overdue"/>
  </r>
  <r>
    <x v="235"/>
    <x v="196"/>
    <x v="2"/>
    <s v="Hero"/>
    <s v="Splendor"/>
    <n v="42901"/>
    <n v="1407.9800000823295"/>
    <n v="1407.9800000823295"/>
    <n v="1072"/>
    <n v="335.98000008232952"/>
    <d v="2026-05-24T00:00:00"/>
    <n v="14"/>
    <x v="0"/>
    <s v="Overdue"/>
  </r>
  <r>
    <x v="236"/>
    <x v="197"/>
    <x v="1"/>
    <s v="Hyundai"/>
    <s v="Creta"/>
    <n v="1075333"/>
    <n v="30200.575570193261"/>
    <n v="30200.575570193261"/>
    <n v="30201"/>
    <n v="-0.42442980673877173"/>
    <d v="2026-05-02T00:00:00"/>
    <s v=""/>
    <x v="1"/>
    <s v="Active"/>
  </r>
  <r>
    <x v="237"/>
    <x v="28"/>
    <x v="4"/>
    <s v="Maruti"/>
    <s v="Dzire"/>
    <n v="467410"/>
    <n v="41980.593288442506"/>
    <n v="41980.593288442506"/>
    <n v="16188"/>
    <n v="25792.593288442506"/>
    <d v="2026-05-08T00:00:00"/>
    <n v="30"/>
    <x v="0"/>
    <s v="Overdue"/>
  </r>
  <r>
    <x v="238"/>
    <x v="198"/>
    <x v="1"/>
    <s v="Hyundai"/>
    <s v="i20"/>
    <n v="684272"/>
    <n v="23606.741267572506"/>
    <n v="23606.741267572506"/>
    <n v="23607"/>
    <n v="-0.25873242749366909"/>
    <d v="2026-05-28T00:00:00"/>
    <s v=""/>
    <x v="1"/>
    <s v="Active"/>
  </r>
  <r>
    <x v="239"/>
    <x v="71"/>
    <x v="0"/>
    <s v="Hyundai"/>
    <s v="i20"/>
    <n v="549614"/>
    <n v="26960.733729071711"/>
    <n v="26960.733729071711"/>
    <n v="26961"/>
    <n v="-0.26627092828857712"/>
    <d v="2026-05-25T00:00:00"/>
    <s v=""/>
    <x v="1"/>
    <s v="Active"/>
  </r>
  <r>
    <x v="240"/>
    <x v="199"/>
    <x v="4"/>
    <s v="Honda"/>
    <s v="Activa"/>
    <n v="95628"/>
    <n v="5851.6007764865344"/>
    <n v="5851.6007764865344"/>
    <n v="4462"/>
    <n v="1389.6007764865344"/>
    <d v="2026-05-27T00:00:00"/>
    <n v="11"/>
    <x v="0"/>
    <s v="Overdue"/>
  </r>
  <r>
    <x v="241"/>
    <x v="200"/>
    <x v="1"/>
    <s v="Tata"/>
    <s v="Tiago"/>
    <n v="461922"/>
    <n v="21666.696571793367"/>
    <n v="21666.696571793367"/>
    <n v="2835"/>
    <n v="18831.696571793367"/>
    <d v="2026-05-24T00:00:00"/>
    <n v="14"/>
    <x v="0"/>
    <s v="Overdue"/>
  </r>
  <r>
    <x v="242"/>
    <x v="146"/>
    <x v="1"/>
    <s v="Hero"/>
    <s v="Splendor"/>
    <n v="43609"/>
    <n v="1118.4341872754326"/>
    <n v="1118.4341872754326"/>
    <n v="1118"/>
    <n v="0.43418727543257774"/>
    <d v="2026-05-03T00:00:00"/>
    <s v=""/>
    <x v="1"/>
    <s v="Active"/>
  </r>
  <r>
    <x v="243"/>
    <x v="98"/>
    <x v="4"/>
    <s v="Tata"/>
    <s v="Nexon"/>
    <n v="880363"/>
    <n v="41651.727105100726"/>
    <n v="41651.727105100726"/>
    <n v="41652"/>
    <n v="-0.27289489927352406"/>
    <d v="2026-05-05T00:00:00"/>
    <s v=""/>
    <x v="1"/>
    <s v="Active"/>
  </r>
  <r>
    <x v="244"/>
    <x v="201"/>
    <x v="0"/>
    <s v="Honda"/>
    <s v="City"/>
    <n v="858786"/>
    <n v="52438.372110490986"/>
    <n v="52438.372110490986"/>
    <n v="52438"/>
    <n v="0.37211049098550575"/>
    <d v="2026-05-20T00:00:00"/>
    <s v=""/>
    <x v="1"/>
    <s v="Active"/>
  </r>
  <r>
    <x v="245"/>
    <x v="202"/>
    <x v="1"/>
    <s v="Mahindra"/>
    <s v="Bolero"/>
    <n v="861514"/>
    <n v="24068.387790038167"/>
    <n v="24068.387790038167"/>
    <n v="10674"/>
    <n v="13394.387790038167"/>
    <d v="2026-05-01T00:00:00"/>
    <n v="37"/>
    <x v="2"/>
    <s v="Overdue"/>
  </r>
  <r>
    <x v="246"/>
    <x v="147"/>
    <x v="3"/>
    <s v="Maruti"/>
    <s v="Swift"/>
    <n v="561659"/>
    <n v="14699.795353290989"/>
    <n v="14699.795353290989"/>
    <n v="14700"/>
    <n v="-0.20464670901128557"/>
    <d v="2026-05-13T00:00:00"/>
    <s v=""/>
    <x v="1"/>
    <s v="Active"/>
  </r>
  <r>
    <x v="247"/>
    <x v="203"/>
    <x v="1"/>
    <s v="Bajaj"/>
    <s v="Pulsar"/>
    <n v="94140"/>
    <n v="8535.1673500990782"/>
    <n v="8535.1673500990782"/>
    <n v="8535"/>
    <n v="0.1673500990782486"/>
    <d v="2026-05-04T00:00:00"/>
    <s v=""/>
    <x v="1"/>
    <s v="Active"/>
  </r>
  <r>
    <x v="248"/>
    <x v="204"/>
    <x v="0"/>
    <s v="Tata"/>
    <s v="Nexon"/>
    <n v="936568"/>
    <n v="45758.893332376676"/>
    <n v="45758.893332376676"/>
    <n v="45759"/>
    <n v="-0.10666762332402868"/>
    <d v="2026-05-23T00:00:00"/>
    <s v=""/>
    <x v="1"/>
    <s v="Active"/>
  </r>
  <r>
    <x v="249"/>
    <x v="205"/>
    <x v="0"/>
    <s v="Bajaj"/>
    <s v="Pulsar"/>
    <n v="124817"/>
    <n v="7773.7647951649342"/>
    <n v="7773.7647951649342"/>
    <n v="7774"/>
    <n v="-0.23520483506581513"/>
    <d v="2026-05-13T00:00:00"/>
    <s v=""/>
    <x v="1"/>
    <s v="Active"/>
  </r>
  <r>
    <x v="250"/>
    <x v="206"/>
    <x v="0"/>
    <s v="TVS"/>
    <s v="Jupiter"/>
    <n v="73824"/>
    <n v="6544.3319617590159"/>
    <n v="6544.3319617590159"/>
    <n v="6544"/>
    <n v="0.33196175901593961"/>
    <d v="2026-05-13T00:00:00"/>
    <s v=""/>
    <x v="1"/>
    <s v="Active"/>
  </r>
  <r>
    <x v="251"/>
    <x v="207"/>
    <x v="4"/>
    <s v="Maruti"/>
    <s v="Brezza"/>
    <n v="835263"/>
    <n v="29332.389856360565"/>
    <n v="29332.389856360565"/>
    <n v="4874"/>
    <n v="24458.389856360565"/>
    <d v="2026-05-16T00:00:00"/>
    <n v="22"/>
    <x v="0"/>
    <s v="Overdue"/>
  </r>
  <r>
    <x v="252"/>
    <x v="168"/>
    <x v="0"/>
    <s v="Renault"/>
    <s v="Kwid"/>
    <n v="416215"/>
    <n v="14692.545326163969"/>
    <n v="14692.545326163969"/>
    <n v="14693"/>
    <n v="-0.45467383603136113"/>
    <d v="2026-05-12T00:00:00"/>
    <s v=""/>
    <x v="1"/>
    <s v="Active"/>
  </r>
  <r>
    <x v="253"/>
    <x v="173"/>
    <x v="4"/>
    <s v="Honda"/>
    <s v="Activa"/>
    <n v="96389"/>
    <n v="6050.926166827936"/>
    <n v="6050.926166827936"/>
    <n v="6051"/>
    <n v="-7.3833172064041719E-2"/>
    <d v="2026-05-28T00:00:00"/>
    <s v=""/>
    <x v="1"/>
    <s v="Active"/>
  </r>
  <r>
    <x v="254"/>
    <x v="208"/>
    <x v="1"/>
    <s v="TVS"/>
    <s v="Jupiter"/>
    <n v="105084"/>
    <n v="2734.3589769884588"/>
    <n v="2734.3589769884588"/>
    <n v="2734"/>
    <n v="0.35897698845883497"/>
    <d v="2026-05-30T00:00:00"/>
    <s v=""/>
    <x v="1"/>
    <s v="Active"/>
  </r>
  <r>
    <x v="255"/>
    <x v="112"/>
    <x v="2"/>
    <s v="Hero"/>
    <s v="Splendor"/>
    <n v="44934"/>
    <n v="3985.8180373464124"/>
    <n v="3985.8180373464124"/>
    <n v="807"/>
    <n v="3178.8180373464124"/>
    <d v="2026-05-10T00:00:00"/>
    <n v="28"/>
    <x v="0"/>
    <s v="Overdue"/>
  </r>
  <r>
    <x v="256"/>
    <x v="209"/>
    <x v="4"/>
    <s v="Renault"/>
    <s v="Kwid"/>
    <n v="391971"/>
    <n v="10289.412879925454"/>
    <n v="10289.412879925454"/>
    <n v="247"/>
    <n v="10042.412879925454"/>
    <d v="2026-05-10T00:00:00"/>
    <n v="28"/>
    <x v="0"/>
    <s v="Overdue"/>
  </r>
  <r>
    <x v="257"/>
    <x v="210"/>
    <x v="2"/>
    <s v="Honda"/>
    <s v="Activa"/>
    <n v="115077"/>
    <n v="5586.8083410623667"/>
    <n v="5586.8083410623667"/>
    <n v="5587"/>
    <n v="-0.19165893763329223"/>
    <d v="2026-05-25T00:00:00"/>
    <s v=""/>
    <x v="1"/>
    <s v="Active"/>
  </r>
  <r>
    <x v="258"/>
    <x v="211"/>
    <x v="4"/>
    <s v="Maruti"/>
    <s v="Dzire"/>
    <n v="471786"/>
    <n v="29195.239191734519"/>
    <n v="29195.239191734519"/>
    <n v="29195"/>
    <n v="0.23919173451940878"/>
    <d v="2026-05-30T00:00:00"/>
    <s v=""/>
    <x v="1"/>
    <s v="Active"/>
  </r>
  <r>
    <x v="259"/>
    <x v="212"/>
    <x v="2"/>
    <s v="Tata"/>
    <s v="Tiago"/>
    <n v="502108"/>
    <n v="44456.808221214036"/>
    <n v="44456.808221214036"/>
    <n v="44457"/>
    <n v="-0.1917787859638338"/>
    <d v="2026-05-08T00:00:00"/>
    <s v=""/>
    <x v="1"/>
    <s v="Active"/>
  </r>
  <r>
    <x v="260"/>
    <x v="213"/>
    <x v="2"/>
    <s v="Hyundai"/>
    <s v="Creta"/>
    <n v="1096151"/>
    <n v="52102.71958042062"/>
    <n v="52102.71958042062"/>
    <n v="52103"/>
    <n v="-0.28041957937966799"/>
    <d v="2026-05-09T00:00:00"/>
    <s v=""/>
    <x v="1"/>
    <s v="Active"/>
  </r>
  <r>
    <x v="261"/>
    <x v="63"/>
    <x v="4"/>
    <s v="Mahindra"/>
    <s v="Bolero"/>
    <n v="675670"/>
    <n v="59641.221582927879"/>
    <n v="59641.221582927879"/>
    <n v="5675"/>
    <n v="53966.221582927879"/>
    <d v="2026-05-23T00:00:00"/>
    <n v="15"/>
    <x v="0"/>
    <s v="Overdue"/>
  </r>
  <r>
    <x v="262"/>
    <x v="89"/>
    <x v="4"/>
    <s v="Bajaj"/>
    <s v="Pulsar"/>
    <n v="61077"/>
    <n v="1395.9506263371215"/>
    <n v="1395.9506263371215"/>
    <n v="1396"/>
    <n v="-4.9373662878451796E-2"/>
    <d v="2026-05-01T00:00:00"/>
    <s v=""/>
    <x v="1"/>
    <s v="Active"/>
  </r>
  <r>
    <x v="263"/>
    <x v="80"/>
    <x v="2"/>
    <s v="Maruti"/>
    <s v="Brezza"/>
    <n v="869698"/>
    <n v="21061.667274782365"/>
    <n v="21061.667274782365"/>
    <n v="21062"/>
    <n v="-0.33272521763501572"/>
    <d v="2026-05-13T00:00:00"/>
    <s v=""/>
    <x v="1"/>
    <s v="Active"/>
  </r>
  <r>
    <x v="264"/>
    <x v="0"/>
    <x v="2"/>
    <s v="Hero"/>
    <s v="Splendor"/>
    <n v="39761"/>
    <n v="879.64683853155509"/>
    <n v="879.64683853155509"/>
    <n v="645"/>
    <n v="234.64683853155509"/>
    <d v="2026-05-10T00:00:00"/>
    <n v="28"/>
    <x v="0"/>
    <s v="Overdue"/>
  </r>
  <r>
    <x v="265"/>
    <x v="214"/>
    <x v="0"/>
    <s v="Mahindra"/>
    <s v="Bolero"/>
    <n v="782165"/>
    <n v="47317.400736548676"/>
    <n v="47317.400736548676"/>
    <n v="47317"/>
    <n v="0.40073654867592268"/>
    <d v="2026-05-10T00:00:00"/>
    <s v=""/>
    <x v="1"/>
    <s v="Active"/>
  </r>
  <r>
    <x v="266"/>
    <x v="210"/>
    <x v="4"/>
    <s v="Maruti"/>
    <s v="Dzire"/>
    <n v="648227"/>
    <n v="16921.097687456837"/>
    <n v="16921.097687456837"/>
    <n v="16921"/>
    <n v="9.7687456836865749E-2"/>
    <d v="2026-05-08T00:00:00"/>
    <s v=""/>
    <x v="1"/>
    <s v="Active"/>
  </r>
  <r>
    <x v="267"/>
    <x v="215"/>
    <x v="2"/>
    <s v="Maruti"/>
    <s v="Dzire"/>
    <n v="530377"/>
    <n v="11468.301813054431"/>
    <n v="11468.301813054431"/>
    <n v="11468"/>
    <n v="0.30181305443147721"/>
    <d v="2026-05-28T00:00:00"/>
    <s v=""/>
    <x v="1"/>
    <s v="Active"/>
  </r>
  <r>
    <x v="268"/>
    <x v="216"/>
    <x v="3"/>
    <s v="TVS"/>
    <s v="Jupiter"/>
    <n v="71572"/>
    <n v="3331.8301169388933"/>
    <n v="3331.8301169388933"/>
    <n v="3332"/>
    <n v="-0.16988306110670237"/>
    <d v="2026-05-15T00:00:00"/>
    <s v=""/>
    <x v="1"/>
    <s v="Active"/>
  </r>
  <r>
    <x v="269"/>
    <x v="197"/>
    <x v="1"/>
    <s v="Tata"/>
    <s v="Nexon"/>
    <n v="771963"/>
    <n v="36454.446642330127"/>
    <n v="36454.446642330127"/>
    <n v="36454"/>
    <n v="0.44664233012736076"/>
    <d v="2026-05-31T00:00:00"/>
    <s v=""/>
    <x v="1"/>
    <s v="Active"/>
  </r>
  <r>
    <x v="270"/>
    <x v="24"/>
    <x v="4"/>
    <s v="Mahindra"/>
    <s v="Bolero"/>
    <n v="709091"/>
    <n v="18575.750354085842"/>
    <n v="18575.750354085842"/>
    <n v="18576"/>
    <n v="-0.24964591415846371"/>
    <d v="2026-05-13T00:00:00"/>
    <s v=""/>
    <x v="1"/>
    <s v="Active"/>
  </r>
  <r>
    <x v="271"/>
    <x v="179"/>
    <x v="0"/>
    <s v="Hero"/>
    <s v="Splendor"/>
    <n v="87697"/>
    <n v="5338.1707994642748"/>
    <n v="5338.1707994642748"/>
    <n v="5338"/>
    <n v="0.17079946427475079"/>
    <d v="2026-05-22T00:00:00"/>
    <s v=""/>
    <x v="1"/>
    <s v="Active"/>
  </r>
  <r>
    <x v="272"/>
    <x v="217"/>
    <x v="2"/>
    <s v="Mahindra"/>
    <s v="Bolero"/>
    <n v="712598"/>
    <n v="24691.976178477056"/>
    <n v="24691.976178477056"/>
    <n v="24692"/>
    <n v="-2.382152294376283E-2"/>
    <d v="2026-05-05T00:00:00"/>
    <s v=""/>
    <x v="1"/>
    <s v="Active"/>
  </r>
  <r>
    <x v="273"/>
    <x v="218"/>
    <x v="3"/>
    <s v="Honda"/>
    <s v="Activa"/>
    <n v="40852"/>
    <n v="2557.0108316606611"/>
    <n v="2557.0108316606611"/>
    <n v="2557"/>
    <n v="1.0831660661096976E-2"/>
    <d v="2026-05-04T00:00:00"/>
    <s v=""/>
    <x v="1"/>
    <s v="Active"/>
  </r>
  <r>
    <x v="274"/>
    <x v="219"/>
    <x v="0"/>
    <s v="Renault"/>
    <s v="Kwid"/>
    <n v="370272"/>
    <n v="12129.245359469014"/>
    <n v="12129.245359469014"/>
    <n v="12129"/>
    <n v="0.24535946901414718"/>
    <d v="2026-05-20T00:00:00"/>
    <s v=""/>
    <x v="1"/>
    <s v="Active"/>
  </r>
  <r>
    <x v="275"/>
    <x v="220"/>
    <x v="1"/>
    <s v="Tata"/>
    <s v="Tiago"/>
    <n v="506955"/>
    <n v="30574.776071931989"/>
    <n v="30574.776071931989"/>
    <n v="30575"/>
    <n v="-0.22392806801144616"/>
    <d v="2026-05-20T00:00:00"/>
    <s v=""/>
    <x v="1"/>
    <s v="Active"/>
  </r>
  <r>
    <x v="276"/>
    <x v="77"/>
    <x v="3"/>
    <s v="Bajaj"/>
    <s v="Pulsar"/>
    <n v="81022"/>
    <n v="5018.0100307965586"/>
    <n v="5018.0100307965586"/>
    <n v="5018"/>
    <n v="1.003079655856709E-2"/>
    <d v="2026-05-06T00:00:00"/>
    <s v=""/>
    <x v="1"/>
    <s v="Active"/>
  </r>
  <r>
    <x v="277"/>
    <x v="221"/>
    <x v="2"/>
    <s v="Maruti"/>
    <s v="Brezza"/>
    <n v="908263"/>
    <n v="21227.984835350344"/>
    <n v="21227.984835350344"/>
    <n v="21228"/>
    <n v="-1.516464965607156E-2"/>
    <d v="2026-05-22T00:00:00"/>
    <s v=""/>
    <x v="1"/>
    <s v="Active"/>
  </r>
  <r>
    <x v="278"/>
    <x v="170"/>
    <x v="2"/>
    <s v="Hero"/>
    <s v="Splendor"/>
    <n v="84690"/>
    <n v="3934.6474291878376"/>
    <n v="3934.6474291878376"/>
    <n v="1012"/>
    <n v="2922.6474291878376"/>
    <d v="2026-05-16T00:00:00"/>
    <n v="22"/>
    <x v="0"/>
    <s v="Overdue"/>
  </r>
  <r>
    <x v="279"/>
    <x v="175"/>
    <x v="0"/>
    <s v="Hero"/>
    <s v="Splendor"/>
    <n v="105169"/>
    <n v="2495.3435014071042"/>
    <n v="2495.3435014071042"/>
    <n v="1213"/>
    <n v="1282.3435014071042"/>
    <d v="2026-05-10T00:00:00"/>
    <n v="28"/>
    <x v="0"/>
    <s v="Overdue"/>
  </r>
  <r>
    <x v="280"/>
    <x v="222"/>
    <x v="3"/>
    <s v="Maruti"/>
    <s v="Dzire"/>
    <n v="476008"/>
    <n v="12990.912964728943"/>
    <n v="12990.912964728943"/>
    <n v="12991"/>
    <n v="-8.7035271057175123E-2"/>
    <d v="2026-05-04T00:00:00"/>
    <s v=""/>
    <x v="1"/>
    <s v="Active"/>
  </r>
  <r>
    <x v="281"/>
    <x v="158"/>
    <x v="0"/>
    <s v="Honda"/>
    <s v="City"/>
    <n v="979235"/>
    <n v="21081.552082005008"/>
    <n v="21081.552082005008"/>
    <n v="21082"/>
    <n v="-0.44791799499216722"/>
    <d v="2026-05-13T00:00:00"/>
    <s v=""/>
    <x v="1"/>
    <s v="Active"/>
  </r>
  <r>
    <x v="282"/>
    <x v="223"/>
    <x v="2"/>
    <s v="Maruti"/>
    <s v="Dzire"/>
    <n v="609947"/>
    <n v="17348.610187111175"/>
    <n v="17348.610187111175"/>
    <n v="17349"/>
    <n v="-0.38981288882496301"/>
    <d v="2026-05-10T00:00:00"/>
    <s v=""/>
    <x v="1"/>
    <s v="Active"/>
  </r>
  <r>
    <x v="283"/>
    <x v="34"/>
    <x v="0"/>
    <s v="Maruti"/>
    <s v="Swift"/>
    <n v="529199"/>
    <n v="46806.050715150297"/>
    <n v="46806.050715150297"/>
    <n v="46806"/>
    <n v="5.0715150297037326E-2"/>
    <d v="2026-05-30T00:00:00"/>
    <s v=""/>
    <x v="1"/>
    <s v="Active"/>
  </r>
  <r>
    <x v="284"/>
    <x v="224"/>
    <x v="4"/>
    <s v="TVS"/>
    <s v="Jupiter"/>
    <n v="65825"/>
    <n v="3212.9412503178755"/>
    <n v="3212.9412503178755"/>
    <n v="3213"/>
    <n v="-5.8749682124471292E-2"/>
    <d v="2026-05-05T00:00:00"/>
    <s v=""/>
    <x v="1"/>
    <s v="Active"/>
  </r>
  <r>
    <x v="285"/>
    <x v="225"/>
    <x v="0"/>
    <s v="Maruti"/>
    <s v="Swift"/>
    <n v="548105"/>
    <n v="49282.426401984972"/>
    <n v="49282.426401984972"/>
    <n v="49282"/>
    <n v="0.42640198497247184"/>
    <d v="2026-05-07T00:00:00"/>
    <s v=""/>
    <x v="1"/>
    <s v="Active"/>
  </r>
  <r>
    <x v="286"/>
    <x v="84"/>
    <x v="3"/>
    <s v="Maruti"/>
    <s v="Brezza"/>
    <n v="942296"/>
    <n v="57231.417737833472"/>
    <n v="57231.417737833472"/>
    <n v="57231"/>
    <n v="0.41773783347161952"/>
    <d v="2026-05-06T00:00:00"/>
    <s v=""/>
    <x v="1"/>
    <s v="Active"/>
  </r>
  <r>
    <x v="287"/>
    <x v="226"/>
    <x v="2"/>
    <s v="Hyundai"/>
    <s v="Creta"/>
    <n v="1044951"/>
    <n v="63132.642842604611"/>
    <n v="63132.642842604611"/>
    <n v="63133"/>
    <n v="-0.35715739538864"/>
    <d v="2026-05-26T00:00:00"/>
    <s v=""/>
    <x v="1"/>
    <s v="Active"/>
  </r>
  <r>
    <x v="288"/>
    <x v="227"/>
    <x v="1"/>
    <s v="Hero"/>
    <s v="Splendor"/>
    <n v="74315"/>
    <n v="3536.911450728634"/>
    <n v="3536.911450728634"/>
    <n v="3537"/>
    <n v="-8.8549271365991444E-2"/>
    <d v="2026-05-27T00:00:00"/>
    <s v=""/>
    <x v="1"/>
    <s v="Active"/>
  </r>
  <r>
    <x v="289"/>
    <x v="228"/>
    <x v="0"/>
    <s v="Bajaj"/>
    <s v="Pulsar"/>
    <n v="83832"/>
    <n v="5224.3196355590471"/>
    <n v="5224.3196355590471"/>
    <n v="5224"/>
    <n v="0.31963555904712848"/>
    <d v="2026-05-01T00:00:00"/>
    <s v=""/>
    <x v="1"/>
    <s v="Active"/>
  </r>
  <r>
    <x v="290"/>
    <x v="119"/>
    <x v="4"/>
    <s v="Renault"/>
    <s v="Kwid"/>
    <n v="426926"/>
    <n v="25809.305238630142"/>
    <n v="25809.305238630142"/>
    <n v="9601"/>
    <n v="16208.305238630142"/>
    <d v="2026-05-27T00:00:00"/>
    <n v="11"/>
    <x v="0"/>
    <s v="Overdue"/>
  </r>
  <r>
    <x v="291"/>
    <x v="229"/>
    <x v="0"/>
    <s v="Hyundai"/>
    <s v="i20"/>
    <n v="689843"/>
    <n v="33121.351432514668"/>
    <n v="33121.351432514668"/>
    <n v="33121"/>
    <n v="0.35143251466797665"/>
    <d v="2026-05-03T00:00:00"/>
    <s v=""/>
    <x v="1"/>
    <s v="Active"/>
  </r>
  <r>
    <x v="292"/>
    <x v="5"/>
    <x v="3"/>
    <s v="Tata"/>
    <s v="Tiago"/>
    <n v="432188"/>
    <n v="39188.249781803635"/>
    <n v="39188.249781803635"/>
    <n v="12554"/>
    <n v="26634.249781803635"/>
    <d v="2026-05-18T00:00:00"/>
    <n v="20"/>
    <x v="0"/>
    <s v="Overdue"/>
  </r>
  <r>
    <x v="293"/>
    <x v="230"/>
    <x v="4"/>
    <s v="Hyundai"/>
    <s v="Creta"/>
    <n v="1195953"/>
    <n v="75326.046565016542"/>
    <n v="75326.046565016542"/>
    <n v="75326"/>
    <n v="4.6565016542444937E-2"/>
    <d v="2026-05-25T00:00:00"/>
    <s v=""/>
    <x v="1"/>
    <s v="Active"/>
  </r>
  <r>
    <x v="294"/>
    <x v="231"/>
    <x v="1"/>
    <s v="Hero"/>
    <s v="Splendor"/>
    <n v="49563"/>
    <n v="1735.6443619598447"/>
    <n v="1735.6443619598447"/>
    <n v="738"/>
    <n v="997.64436195984467"/>
    <d v="2026-05-11T00:00:00"/>
    <n v="27"/>
    <x v="0"/>
    <s v="Overdue"/>
  </r>
  <r>
    <x v="295"/>
    <x v="153"/>
    <x v="3"/>
    <s v="Maruti"/>
    <s v="Brezza"/>
    <n v="968168"/>
    <n v="33193.232283124904"/>
    <n v="33193.232283124904"/>
    <n v="4972"/>
    <n v="28221.232283124904"/>
    <d v="2026-05-22T00:00:00"/>
    <n v="16"/>
    <x v="0"/>
    <s v="Overdue"/>
  </r>
  <r>
    <x v="296"/>
    <x v="232"/>
    <x v="1"/>
    <s v="TVS"/>
    <s v="Jupiter"/>
    <n v="56101"/>
    <n v="2707.6385915148239"/>
    <n v="2707.6385915148239"/>
    <n v="0"/>
    <n v="2707.6385915148239"/>
    <d v="2026-05-13T00:00:00"/>
    <n v="25"/>
    <x v="0"/>
    <s v="Overdue"/>
  </r>
  <r>
    <x v="297"/>
    <x v="233"/>
    <x v="0"/>
    <s v="Hyundai"/>
    <s v="i20"/>
    <n v="630869"/>
    <n v="17908.097067489278"/>
    <n v="17908.097067489278"/>
    <n v="14163"/>
    <n v="3745.0970674892778"/>
    <d v="2026-05-31T00:00:00"/>
    <n v="7"/>
    <x v="0"/>
    <s v="Overdue"/>
  </r>
  <r>
    <x v="298"/>
    <x v="234"/>
    <x v="0"/>
    <s v="Maruti"/>
    <s v="Brezza"/>
    <n v="908875"/>
    <n v="19933.820865947746"/>
    <n v="19933.820865947746"/>
    <n v="13049"/>
    <n v="6884.8208659477459"/>
    <d v="2026-05-04T00:00:00"/>
    <n v="34"/>
    <x v="2"/>
    <s v="Overdue"/>
  </r>
  <r>
    <x v="299"/>
    <x v="235"/>
    <x v="3"/>
    <s v="Bajaj"/>
    <s v="Pulsar"/>
    <n v="55496"/>
    <n v="1529.3469002518757"/>
    <n v="1529.3469002518757"/>
    <n v="1529"/>
    <n v="0.34690025187569518"/>
    <d v="2026-05-25T00:00:00"/>
    <s v=""/>
    <x v="1"/>
    <s v="Active"/>
  </r>
  <r>
    <x v="300"/>
    <x v="27"/>
    <x v="0"/>
    <s v="Honda"/>
    <s v="Activa"/>
    <n v="56455"/>
    <n v="2708.434203860309"/>
    <n v="2708.434203860309"/>
    <n v="1606"/>
    <n v="1102.434203860309"/>
    <d v="2026-05-09T00:00:00"/>
    <n v="29"/>
    <x v="0"/>
    <s v="Overdue"/>
  </r>
  <r>
    <x v="301"/>
    <x v="236"/>
    <x v="2"/>
    <s v="Hero"/>
    <s v="Splendor"/>
    <n v="78043"/>
    <n v="3659.9209941575805"/>
    <n v="3659.9209941575805"/>
    <n v="3660"/>
    <n v="-7.9005842419519468E-2"/>
    <d v="2026-05-10T00:00:00"/>
    <s v=""/>
    <x v="1"/>
    <s v="Active"/>
  </r>
  <r>
    <x v="302"/>
    <x v="231"/>
    <x v="4"/>
    <s v="Hyundai"/>
    <s v="Creta"/>
    <n v="1074124"/>
    <n v="50552.714690160195"/>
    <n v="50552.714690160195"/>
    <n v="50553"/>
    <n v="-0.28530983980454039"/>
    <d v="2026-05-06T00:00:00"/>
    <s v=""/>
    <x v="1"/>
    <s v="Active"/>
  </r>
  <r>
    <x v="303"/>
    <x v="135"/>
    <x v="3"/>
    <s v="Tata"/>
    <s v="Nexon"/>
    <n v="757311"/>
    <n v="25233.21184151146"/>
    <n v="25233.21184151146"/>
    <n v="25233"/>
    <n v="0.21184151146007935"/>
    <d v="2026-05-01T00:00:00"/>
    <s v=""/>
    <x v="1"/>
    <s v="Active"/>
  </r>
  <r>
    <x v="304"/>
    <x v="237"/>
    <x v="0"/>
    <s v="Renault"/>
    <s v="Kwid"/>
    <n v="376557"/>
    <n v="18207.932383149935"/>
    <n v="18207.932383149935"/>
    <n v="6828"/>
    <n v="11379.932383149935"/>
    <d v="2026-05-08T00:00:00"/>
    <n v="30"/>
    <x v="0"/>
    <s v="Overdue"/>
  </r>
  <r>
    <x v="305"/>
    <x v="53"/>
    <x v="2"/>
    <s v="Honda"/>
    <s v="Activa"/>
    <n v="41232"/>
    <n v="1107.7891711393324"/>
    <n v="1107.7891711393324"/>
    <n v="1108"/>
    <n v="-0.21082886066756146"/>
    <d v="2026-05-30T00:00:00"/>
    <s v=""/>
    <x v="1"/>
    <s v="Active"/>
  </r>
  <r>
    <x v="306"/>
    <x v="238"/>
    <x v="1"/>
    <s v="Bajaj"/>
    <s v="Pulsar"/>
    <n v="80901"/>
    <n v="5031.3950149826742"/>
    <n v="5031.3950149826742"/>
    <n v="5031"/>
    <n v="0.39501498267418356"/>
    <d v="2026-05-19T00:00:00"/>
    <s v=""/>
    <x v="1"/>
    <s v="Active"/>
  </r>
  <r>
    <x v="307"/>
    <x v="61"/>
    <x v="4"/>
    <s v="Maruti"/>
    <s v="Brezza"/>
    <n v="810959"/>
    <n v="38733.740575378841"/>
    <n v="38733.740575378841"/>
    <n v="38734"/>
    <n v="-0.25942462115926901"/>
    <d v="2026-05-25T00:00:00"/>
    <s v=""/>
    <x v="1"/>
    <s v="Active"/>
  </r>
  <r>
    <x v="308"/>
    <x v="66"/>
    <x v="2"/>
    <s v="Maruti"/>
    <s v="Brezza"/>
    <n v="971915"/>
    <n v="87421.005805959838"/>
    <n v="87421.005805959838"/>
    <n v="87421"/>
    <n v="5.8059598377440125E-3"/>
    <d v="2026-05-01T00:00:00"/>
    <s v=""/>
    <x v="1"/>
    <s v="Active"/>
  </r>
  <r>
    <x v="309"/>
    <x v="239"/>
    <x v="0"/>
    <s v="Hyundai"/>
    <s v="Creta"/>
    <n v="1218561"/>
    <n v="40636.818406875202"/>
    <n v="40636.818406875202"/>
    <n v="40637"/>
    <n v="-0.18159312479838263"/>
    <d v="2026-05-19T00:00:00"/>
    <s v=""/>
    <x v="1"/>
    <s v="Active"/>
  </r>
  <r>
    <x v="310"/>
    <x v="214"/>
    <x v="2"/>
    <s v="TVS"/>
    <s v="Jupiter"/>
    <n v="60796"/>
    <n v="1490.7437214719378"/>
    <n v="1490.7437214719378"/>
    <n v="1491"/>
    <n v="-0.25627852806223927"/>
    <d v="2026-05-09T00:00:00"/>
    <s v=""/>
    <x v="1"/>
    <s v="Active"/>
  </r>
  <r>
    <x v="311"/>
    <x v="240"/>
    <x v="2"/>
    <s v="Tata"/>
    <s v="Tiago"/>
    <n v="459926"/>
    <n v="21747.092276238101"/>
    <n v="21747.092276238101"/>
    <n v="21747"/>
    <n v="9.2276238101476338E-2"/>
    <d v="2026-05-12T00:00:00"/>
    <s v=""/>
    <x v="1"/>
    <s v="Active"/>
  </r>
  <r>
    <x v="312"/>
    <x v="241"/>
    <x v="3"/>
    <s v="Bajaj"/>
    <s v="Pulsar"/>
    <n v="94378"/>
    <n v="2490.4350367311526"/>
    <n v="2490.4350367311526"/>
    <n v="2490"/>
    <n v="0.43503673115264974"/>
    <d v="2026-05-05T00:00:00"/>
    <s v=""/>
    <x v="1"/>
    <s v="Active"/>
  </r>
  <r>
    <x v="313"/>
    <x v="242"/>
    <x v="1"/>
    <s v="Maruti"/>
    <s v="Swift"/>
    <n v="527265"/>
    <n v="12170.349265116423"/>
    <n v="12170.349265116423"/>
    <n v="12170"/>
    <n v="0.34926511642333935"/>
    <d v="2026-05-22T00:00:00"/>
    <s v=""/>
    <x v="1"/>
    <s v="Active"/>
  </r>
  <r>
    <x v="314"/>
    <x v="243"/>
    <x v="3"/>
    <s v="TVS"/>
    <s v="Jupiter"/>
    <n v="44806"/>
    <n v="2729.6566490421692"/>
    <n v="2729.6566490421692"/>
    <n v="2730"/>
    <n v="-0.3433509578308076"/>
    <d v="2026-05-26T00:00:00"/>
    <s v=""/>
    <x v="1"/>
    <s v="Active"/>
  </r>
  <r>
    <x v="315"/>
    <x v="244"/>
    <x v="3"/>
    <s v="Honda"/>
    <s v="City"/>
    <n v="1031919"/>
    <n v="29123.462058683908"/>
    <n v="29123.462058683908"/>
    <n v="29123"/>
    <n v="0.46205868390825344"/>
    <d v="2026-05-24T00:00:00"/>
    <s v=""/>
    <x v="1"/>
    <s v="Active"/>
  </r>
  <r>
    <x v="316"/>
    <x v="245"/>
    <x v="3"/>
    <s v="Honda"/>
    <s v="Activa"/>
    <n v="77035"/>
    <n v="6867.5519391593662"/>
    <n v="6867.5519391593662"/>
    <n v="6868"/>
    <n v="-0.44806084063384333"/>
    <d v="2026-05-11T00:00:00"/>
    <s v=""/>
    <x v="1"/>
    <s v="Active"/>
  </r>
  <r>
    <x v="317"/>
    <x v="246"/>
    <x v="1"/>
    <s v="Honda"/>
    <s v="City"/>
    <n v="1005186"/>
    <n v="89822.924429304112"/>
    <n v="89822.924429304112"/>
    <n v="89823"/>
    <n v="-7.5570695888018236E-2"/>
    <d v="2026-05-03T00:00:00"/>
    <s v=""/>
    <x v="1"/>
    <s v="Active"/>
  </r>
  <r>
    <x v="318"/>
    <x v="247"/>
    <x v="3"/>
    <s v="Honda"/>
    <s v="Activa"/>
    <n v="47880"/>
    <n v="1241.9061405547263"/>
    <n v="1241.9061405547263"/>
    <n v="1242"/>
    <n v="-9.3859445273665187E-2"/>
    <d v="2026-05-11T00:00:00"/>
    <s v=""/>
    <x v="1"/>
    <s v="Active"/>
  </r>
  <r>
    <x v="319"/>
    <x v="163"/>
    <x v="4"/>
    <s v="Renault"/>
    <s v="Kwid"/>
    <n v="410300"/>
    <n v="19966.27507525836"/>
    <n v="19966.27507525836"/>
    <n v="2441"/>
    <n v="17525.27507525836"/>
    <d v="2026-05-03T00:00:00"/>
    <n v="35"/>
    <x v="2"/>
    <s v="Overdue"/>
  </r>
  <r>
    <x v="320"/>
    <x v="127"/>
    <x v="1"/>
    <s v="Hyundai"/>
    <s v="Creta"/>
    <n v="1003687"/>
    <n v="62138.752120060111"/>
    <n v="62138.752120060111"/>
    <n v="45767"/>
    <n v="16371.752120060111"/>
    <d v="2026-05-26T00:00:00"/>
    <n v="12"/>
    <x v="0"/>
    <s v="Overdue"/>
  </r>
  <r>
    <x v="321"/>
    <x v="248"/>
    <x v="3"/>
    <s v="Maruti"/>
    <s v="Swift"/>
    <n v="497841"/>
    <n v="31236.062818366117"/>
    <n v="31236.062818366117"/>
    <n v="31236"/>
    <n v="6.2818366117426194E-2"/>
    <d v="2026-05-06T00:00:00"/>
    <s v=""/>
    <x v="1"/>
    <s v="Active"/>
  </r>
  <r>
    <x v="322"/>
    <x v="249"/>
    <x v="1"/>
    <s v="Honda"/>
    <s v="City"/>
    <n v="954053"/>
    <n v="45779.797497723492"/>
    <n v="45779.797497723492"/>
    <n v="45780"/>
    <n v="-0.20250227650831221"/>
    <d v="2026-05-30T00:00:00"/>
    <s v=""/>
    <x v="1"/>
    <s v="Active"/>
  </r>
  <r>
    <x v="323"/>
    <x v="250"/>
    <x v="3"/>
    <s v="Hyundai"/>
    <s v="Creta"/>
    <n v="1046537"/>
    <n v="63883.186155037809"/>
    <n v="63883.186155037809"/>
    <n v="63883"/>
    <n v="0.1861550378089305"/>
    <d v="2026-05-10T00:00:00"/>
    <s v=""/>
    <x v="1"/>
    <s v="Active"/>
  </r>
  <r>
    <x v="324"/>
    <x v="210"/>
    <x v="4"/>
    <s v="Honda"/>
    <s v="Activa"/>
    <n v="92582"/>
    <n v="8271.3439875282711"/>
    <n v="8271.3439875282711"/>
    <n v="2258"/>
    <n v="6013.3439875282711"/>
    <d v="2026-05-06T00:00:00"/>
    <n v="32"/>
    <x v="2"/>
    <s v="Overdue"/>
  </r>
  <r>
    <x v="325"/>
    <x v="18"/>
    <x v="0"/>
    <s v="Bajaj"/>
    <s v="Pulsar"/>
    <n v="133508"/>
    <n v="6254.8002055059469"/>
    <n v="6254.8002055059469"/>
    <n v="6255"/>
    <n v="-0.19979449405309424"/>
    <d v="2026-05-07T00:00:00"/>
    <s v=""/>
    <x v="1"/>
    <s v="Active"/>
  </r>
  <r>
    <x v="326"/>
    <x v="251"/>
    <x v="4"/>
    <s v="Honda"/>
    <s v="City"/>
    <n v="909963"/>
    <n v="29920.465126871233"/>
    <n v="29920.465126871233"/>
    <n v="1199"/>
    <n v="28721.465126871233"/>
    <d v="2026-05-10T00:00:00"/>
    <n v="28"/>
    <x v="0"/>
    <s v="Overdue"/>
  </r>
  <r>
    <x v="327"/>
    <x v="205"/>
    <x v="0"/>
    <s v="Honda"/>
    <s v="Activa"/>
    <n v="58003"/>
    <n v="5149.9694930278492"/>
    <n v="5149.9694930278492"/>
    <n v="5150"/>
    <n v="-3.0506972150760703E-2"/>
    <d v="2026-05-28T00:00:00"/>
    <s v=""/>
    <x v="1"/>
    <s v="Active"/>
  </r>
  <r>
    <x v="328"/>
    <x v="185"/>
    <x v="0"/>
    <s v="Maruti"/>
    <s v="Swift"/>
    <n v="508806"/>
    <n v="31333.790768667946"/>
    <n v="31333.790768667946"/>
    <n v="31334"/>
    <n v="-0.209231332053605"/>
    <d v="2026-05-25T00:00:00"/>
    <s v=""/>
    <x v="1"/>
    <s v="Active"/>
  </r>
  <r>
    <x v="329"/>
    <x v="252"/>
    <x v="3"/>
    <s v="Honda"/>
    <s v="Activa"/>
    <n v="42228"/>
    <n v="1157.7589862726716"/>
    <n v="1157.7589862726716"/>
    <n v="1158"/>
    <n v="-0.24101372732843629"/>
    <d v="2026-05-25T00:00:00"/>
    <s v=""/>
    <x v="1"/>
    <s v="Active"/>
  </r>
  <r>
    <x v="330"/>
    <x v="253"/>
    <x v="4"/>
    <s v="Tata"/>
    <s v="Nexon"/>
    <n v="771712"/>
    <n v="18036.505542180937"/>
    <n v="18036.505542180937"/>
    <n v="4940"/>
    <n v="13096.505542180937"/>
    <d v="2026-05-05T00:00:00"/>
    <n v="33"/>
    <x v="2"/>
    <s v="Overdue"/>
  </r>
  <r>
    <x v="331"/>
    <x v="254"/>
    <x v="4"/>
    <s v="Hyundai"/>
    <s v="i20"/>
    <n v="603559"/>
    <n v="13480.800784073124"/>
    <n v="13480.800784073124"/>
    <n v="13481"/>
    <n v="-0.199215926875695"/>
    <d v="2026-05-05T00:00:00"/>
    <s v=""/>
    <x v="1"/>
    <s v="Active"/>
  </r>
  <r>
    <x v="332"/>
    <x v="255"/>
    <x v="1"/>
    <s v="Hero"/>
    <s v="Splendor"/>
    <n v="41764"/>
    <n v="2525.9514606538924"/>
    <n v="2525.9514606538924"/>
    <n v="2526"/>
    <n v="-4.8539346107645542E-2"/>
    <d v="2026-05-22T00:00:00"/>
    <s v=""/>
    <x v="1"/>
    <s v="Active"/>
  </r>
  <r>
    <x v="333"/>
    <x v="256"/>
    <x v="2"/>
    <s v="Renault"/>
    <s v="Kwid"/>
    <n v="384102"/>
    <n v="9914.2647763132572"/>
    <n v="9914.2647763132572"/>
    <n v="6300"/>
    <n v="3614.2647763132572"/>
    <d v="2026-05-29T00:00:00"/>
    <n v="9"/>
    <x v="0"/>
    <s v="Overdue"/>
  </r>
  <r>
    <x v="334"/>
    <x v="257"/>
    <x v="0"/>
    <s v="Tata"/>
    <s v="Nexon"/>
    <n v="917593"/>
    <n v="21090.044849199108"/>
    <n v="21090.044849199108"/>
    <n v="21090"/>
    <n v="4.4849199108284665E-2"/>
    <d v="2026-05-18T00:00:00"/>
    <s v=""/>
    <x v="1"/>
    <s v="Active"/>
  </r>
  <r>
    <x v="335"/>
    <x v="77"/>
    <x v="3"/>
    <s v="Honda"/>
    <s v="City"/>
    <n v="912634"/>
    <n v="56732.812207887284"/>
    <n v="56732.812207887284"/>
    <n v="56733"/>
    <n v="-0.18779211271612439"/>
    <d v="2026-05-01T00:00:00"/>
    <s v=""/>
    <x v="1"/>
    <s v="Active"/>
  </r>
  <r>
    <x v="336"/>
    <x v="205"/>
    <x v="4"/>
    <s v="TVS"/>
    <s v="Jupiter"/>
    <n v="53355"/>
    <n v="1479.2360969914228"/>
    <n v="1479.2360969914228"/>
    <n v="1479"/>
    <n v="0.23609699142275531"/>
    <d v="2026-05-03T00:00:00"/>
    <s v=""/>
    <x v="1"/>
    <s v="Active"/>
  </r>
  <r>
    <x v="337"/>
    <x v="258"/>
    <x v="3"/>
    <s v="Honda"/>
    <s v="City"/>
    <n v="859770"/>
    <n v="24396.957571635361"/>
    <n v="24396.957571635361"/>
    <n v="12153"/>
    <n v="12243.957571635361"/>
    <d v="2026-05-18T00:00:00"/>
    <n v="20"/>
    <x v="0"/>
    <s v="Overdue"/>
  </r>
  <r>
    <x v="338"/>
    <x v="259"/>
    <x v="3"/>
    <s v="Maruti"/>
    <s v="Dzire"/>
    <n v="509893"/>
    <n v="13565.544504380117"/>
    <n v="13565.544504380117"/>
    <n v="13566"/>
    <n v="-0.45549561988264031"/>
    <d v="2026-05-19T00:00:00"/>
    <s v=""/>
    <x v="1"/>
    <s v="Active"/>
  </r>
  <r>
    <x v="339"/>
    <x v="260"/>
    <x v="3"/>
    <s v="TVS"/>
    <s v="Jupiter"/>
    <n v="43884"/>
    <n v="3911.1629061398849"/>
    <n v="3911.1629061398849"/>
    <n v="2349"/>
    <n v="1562.1629061398849"/>
    <d v="2026-05-17T00:00:00"/>
    <n v="21"/>
    <x v="0"/>
    <s v="Overdue"/>
  </r>
  <r>
    <x v="340"/>
    <x v="261"/>
    <x v="3"/>
    <s v="Maruti"/>
    <s v="Swift"/>
    <n v="481481"/>
    <n v="10487.78334836604"/>
    <n v="10487.78334836604"/>
    <n v="10488"/>
    <n v="-0.2166516339602822"/>
    <d v="2026-05-22T00:00:00"/>
    <s v=""/>
    <x v="1"/>
    <s v="Active"/>
  </r>
  <r>
    <x v="341"/>
    <x v="262"/>
    <x v="0"/>
    <s v="Honda"/>
    <s v="City"/>
    <n v="857949"/>
    <n v="77291.361242225656"/>
    <n v="77291.361242225656"/>
    <n v="0"/>
    <n v="77291.361242225656"/>
    <d v="2026-05-17T00:00:00"/>
    <n v="21"/>
    <x v="0"/>
    <s v="Overdue"/>
  </r>
  <r>
    <x v="342"/>
    <x v="263"/>
    <x v="0"/>
    <s v="Tata"/>
    <s v="Tiago"/>
    <n v="446096"/>
    <n v="21574.634271373241"/>
    <n v="21574.634271373241"/>
    <n v="13698"/>
    <n v="7876.6342713732411"/>
    <d v="2026-05-27T00:00:00"/>
    <n v="11"/>
    <x v="0"/>
    <s v="Overdue"/>
  </r>
  <r>
    <x v="343"/>
    <x v="264"/>
    <x v="2"/>
    <s v="Hyundai"/>
    <s v="i20"/>
    <n v="616387"/>
    <n v="37901.385125699853"/>
    <n v="37901.385125699853"/>
    <n v="37901"/>
    <n v="0.38512569985323353"/>
    <d v="2026-05-13T00:00:00"/>
    <s v=""/>
    <x v="1"/>
    <s v="Active"/>
  </r>
  <r>
    <x v="344"/>
    <x v="265"/>
    <x v="2"/>
    <s v="Renault"/>
    <s v="Kwid"/>
    <n v="468951"/>
    <n v="29043.973512775257"/>
    <n v="29043.973512775257"/>
    <n v="4924"/>
    <n v="24119.973512775257"/>
    <d v="2026-05-22T00:00:00"/>
    <n v="16"/>
    <x v="0"/>
    <s v="Overdue"/>
  </r>
  <r>
    <x v="345"/>
    <x v="61"/>
    <x v="2"/>
    <s v="Bajaj"/>
    <s v="Pulsar"/>
    <n v="73274"/>
    <n v="6653.0683105092039"/>
    <n v="6653.0683105092039"/>
    <n v="4916"/>
    <n v="1737.0683105092039"/>
    <d v="2026-05-19T00:00:00"/>
    <n v="19"/>
    <x v="0"/>
    <s v="Overdue"/>
  </r>
  <r>
    <x v="346"/>
    <x v="266"/>
    <x v="3"/>
    <s v="Hyundai"/>
    <s v="Creta"/>
    <n v="1123997"/>
    <n v="68246.399763154346"/>
    <n v="68246.399763154346"/>
    <n v="23912"/>
    <n v="44334.399763154346"/>
    <d v="2026-05-01T00:00:00"/>
    <n v="37"/>
    <x v="2"/>
    <s v="Overdue"/>
  </r>
  <r>
    <x v="347"/>
    <x v="267"/>
    <x v="3"/>
    <s v="Tata"/>
    <s v="Tiago"/>
    <n v="432221"/>
    <n v="26888.811486481154"/>
    <n v="26888.811486481154"/>
    <n v="26889"/>
    <n v="-0.1885135188458662"/>
    <d v="2026-05-10T00:00:00"/>
    <s v=""/>
    <x v="1"/>
    <s v="Active"/>
  </r>
  <r>
    <x v="348"/>
    <x v="268"/>
    <x v="0"/>
    <s v="Maruti"/>
    <s v="Brezza"/>
    <n v="1014186"/>
    <n v="24042.320386897474"/>
    <n v="24042.320386897474"/>
    <n v="24042"/>
    <n v="0.32038689747423632"/>
    <d v="2026-05-21T00:00:00"/>
    <s v=""/>
    <x v="1"/>
    <s v="Active"/>
  </r>
  <r>
    <x v="349"/>
    <x v="269"/>
    <x v="1"/>
    <s v="Honda"/>
    <s v="City"/>
    <n v="841979"/>
    <n v="52368.313877248118"/>
    <n v="52368.313877248118"/>
    <n v="52368"/>
    <n v="0.31387724811793305"/>
    <d v="2026-05-23T00:00:00"/>
    <s v=""/>
    <x v="1"/>
    <s v="Active"/>
  </r>
  <r>
    <x v="350"/>
    <x v="270"/>
    <x v="0"/>
    <s v="Honda"/>
    <s v="Activa"/>
    <n v="78918"/>
    <n v="6994.0601420818139"/>
    <n v="6994.0601420818139"/>
    <n v="6994"/>
    <n v="6.0142081813864934E-2"/>
    <d v="2026-05-09T00:00:00"/>
    <s v=""/>
    <x v="1"/>
    <s v="Active"/>
  </r>
  <r>
    <x v="351"/>
    <x v="271"/>
    <x v="4"/>
    <s v="Honda"/>
    <s v="City"/>
    <n v="1053089"/>
    <n v="23842.578963179854"/>
    <n v="23842.578963179854"/>
    <n v="23843"/>
    <n v="-0.42103682014567312"/>
    <d v="2026-05-26T00:00:00"/>
    <s v=""/>
    <x v="1"/>
    <s v="Active"/>
  </r>
  <r>
    <x v="352"/>
    <x v="81"/>
    <x v="2"/>
    <s v="Honda"/>
    <s v="City"/>
    <n v="830113"/>
    <n v="18849.398886000519"/>
    <n v="18849.398886000519"/>
    <n v="18849"/>
    <n v="0.39888600051926915"/>
    <d v="2026-05-20T00:00:00"/>
    <s v=""/>
    <x v="1"/>
    <s v="Active"/>
  </r>
  <r>
    <x v="353"/>
    <x v="272"/>
    <x v="1"/>
    <s v="Honda"/>
    <s v="City"/>
    <n v="934925"/>
    <n v="26105.047636966599"/>
    <n v="26105.047636966599"/>
    <n v="26105"/>
    <n v="4.7636966599384323E-2"/>
    <d v="2026-05-18T00:00:00"/>
    <s v=""/>
    <x v="1"/>
    <s v="Active"/>
  </r>
  <r>
    <x v="354"/>
    <x v="89"/>
    <x v="2"/>
    <s v="Renault"/>
    <s v="Kwid"/>
    <n v="338550"/>
    <n v="20510.479679737447"/>
    <n v="20510.479679737447"/>
    <n v="20510"/>
    <n v="0.47967973744744086"/>
    <d v="2026-05-12T00:00:00"/>
    <s v=""/>
    <x v="1"/>
    <s v="Active"/>
  </r>
  <r>
    <x v="355"/>
    <x v="273"/>
    <x v="1"/>
    <s v="Maruti"/>
    <s v="Dzire"/>
    <n v="606528"/>
    <n v="13390.954031730958"/>
    <n v="13390.954031730958"/>
    <n v="13391"/>
    <n v="-4.5968269041622989E-2"/>
    <d v="2026-05-04T00:00:00"/>
    <s v=""/>
    <x v="1"/>
    <s v="Active"/>
  </r>
  <r>
    <x v="356"/>
    <x v="274"/>
    <x v="1"/>
    <s v="Bajaj"/>
    <s v="Pulsar"/>
    <n v="74330"/>
    <n v="6697.6817759156411"/>
    <n v="6697.6817759156411"/>
    <n v="3424"/>
    <n v="3273.6817759156411"/>
    <d v="2026-05-20T00:00:00"/>
    <n v="18"/>
    <x v="0"/>
    <s v="Overdue"/>
  </r>
  <r>
    <x v="357"/>
    <x v="275"/>
    <x v="0"/>
    <s v="Mahindra"/>
    <s v="Bolero"/>
    <n v="797654"/>
    <n v="17550.501168747182"/>
    <n v="17550.501168747182"/>
    <n v="32"/>
    <n v="17518.501168747182"/>
    <d v="2026-05-07T00:00:00"/>
    <n v="31"/>
    <x v="2"/>
    <s v="Overdue"/>
  </r>
  <r>
    <x v="358"/>
    <x v="276"/>
    <x v="4"/>
    <s v="Tata"/>
    <s v="Tiago"/>
    <n v="493855"/>
    <n v="23432.400183730999"/>
    <n v="23432.400183730999"/>
    <n v="23432"/>
    <n v="0.4001837309988332"/>
    <d v="2026-05-01T00:00:00"/>
    <s v=""/>
    <x v="1"/>
    <s v="Active"/>
  </r>
  <r>
    <x v="359"/>
    <x v="277"/>
    <x v="4"/>
    <s v="Bajaj"/>
    <s v="Pulsar"/>
    <n v="93044"/>
    <n v="5708.6514414045087"/>
    <n v="5708.6514414045087"/>
    <n v="5709"/>
    <n v="-0.34855859549134038"/>
    <d v="2026-05-01T00:00:00"/>
    <s v=""/>
    <x v="1"/>
    <s v="Active"/>
  </r>
  <r>
    <x v="360"/>
    <x v="278"/>
    <x v="1"/>
    <s v="Maruti"/>
    <s v="Dzire"/>
    <n v="597822"/>
    <n v="12888.059576217289"/>
    <n v="12888.059576217289"/>
    <n v="10242"/>
    <n v="2646.0595762172888"/>
    <d v="2026-05-06T00:00:00"/>
    <n v="32"/>
    <x v="2"/>
    <s v="Overdue"/>
  </r>
  <r>
    <x v="361"/>
    <x v="217"/>
    <x v="0"/>
    <s v="Honda"/>
    <s v="Activa"/>
    <n v="66953"/>
    <n v="6080.0906281785574"/>
    <n v="6080.0906281785574"/>
    <n v="6080"/>
    <n v="9.0628178557381034E-2"/>
    <d v="2026-05-15T00:00:00"/>
    <s v=""/>
    <x v="1"/>
    <s v="Active"/>
  </r>
  <r>
    <x v="362"/>
    <x v="279"/>
    <x v="4"/>
    <s v="Hyundai"/>
    <s v="Creta"/>
    <n v="1187283"/>
    <n v="58002.675499208563"/>
    <n v="58002.675499208563"/>
    <n v="58003"/>
    <n v="-0.32450079143745825"/>
    <d v="2026-05-26T00:00:00"/>
    <s v=""/>
    <x v="1"/>
    <s v="Active"/>
  </r>
  <r>
    <x v="363"/>
    <x v="140"/>
    <x v="3"/>
    <s v="Renault"/>
    <s v="Kwid"/>
    <n v="423705"/>
    <n v="11774.851994416573"/>
    <n v="11774.851994416573"/>
    <n v="11775"/>
    <n v="-0.1480055834272207"/>
    <d v="2026-05-24T00:00:00"/>
    <s v=""/>
    <x v="1"/>
    <s v="Active"/>
  </r>
  <r>
    <x v="364"/>
    <x v="20"/>
    <x v="3"/>
    <s v="Hyundai"/>
    <s v="Creta"/>
    <n v="975157"/>
    <n v="46626.847268515143"/>
    <n v="46626.847268515143"/>
    <n v="46627"/>
    <n v="-0.15273148485721322"/>
    <d v="2026-05-05T00:00:00"/>
    <s v=""/>
    <x v="1"/>
    <s v="Active"/>
  </r>
  <r>
    <x v="365"/>
    <x v="157"/>
    <x v="1"/>
    <s v="Bajaj"/>
    <s v="Pulsar"/>
    <n v="117152"/>
    <n v="7384.2603874063861"/>
    <n v="7384.2603874063861"/>
    <n v="7384"/>
    <n v="0.26038740638614399"/>
    <d v="2026-05-17T00:00:00"/>
    <s v=""/>
    <x v="1"/>
    <s v="Active"/>
  </r>
  <r>
    <x v="366"/>
    <x v="268"/>
    <x v="3"/>
    <s v="Mahindra"/>
    <s v="Bolero"/>
    <n v="714518"/>
    <n v="64832.212387639549"/>
    <n v="64832.212387639549"/>
    <n v="14568"/>
    <n v="50264.212387639549"/>
    <d v="2026-05-22T00:00:00"/>
    <n v="16"/>
    <x v="0"/>
    <s v="Overdue"/>
  </r>
  <r>
    <x v="367"/>
    <x v="233"/>
    <x v="3"/>
    <s v="Honda"/>
    <s v="Activa"/>
    <n v="51404"/>
    <n v="2396.5453436856401"/>
    <n v="2396.5453436856401"/>
    <n v="2397"/>
    <n v="-0.45465631435990872"/>
    <d v="2026-05-16T00:00:00"/>
    <s v=""/>
    <x v="1"/>
    <s v="Active"/>
  </r>
  <r>
    <x v="368"/>
    <x v="280"/>
    <x v="4"/>
    <s v="Honda"/>
    <s v="City"/>
    <n v="934854"/>
    <n v="84612.32053625508"/>
    <n v="84612.32053625508"/>
    <n v="84612"/>
    <n v="0.32053625507978722"/>
    <d v="2026-05-30T00:00:00"/>
    <s v=""/>
    <x v="1"/>
    <s v="Active"/>
  </r>
  <r>
    <x v="369"/>
    <x v="281"/>
    <x v="1"/>
    <s v="Tata"/>
    <s v="Tiago"/>
    <n v="410865"/>
    <n v="20062.303541710513"/>
    <n v="20062.303541710513"/>
    <n v="996"/>
    <n v="19066.303541710513"/>
    <d v="2026-05-17T00:00:00"/>
    <n v="21"/>
    <x v="0"/>
    <s v="Overdue"/>
  </r>
  <r>
    <x v="370"/>
    <x v="282"/>
    <x v="2"/>
    <s v="TVS"/>
    <s v="Jupiter"/>
    <n v="54279"/>
    <n v="4924.5233782001997"/>
    <n v="4924.5233782001997"/>
    <n v="1805"/>
    <n v="3119.5233782001997"/>
    <d v="2026-05-02T00:00:00"/>
    <n v="36"/>
    <x v="2"/>
    <s v="Overdue"/>
  </r>
  <r>
    <x v="371"/>
    <x v="283"/>
    <x v="1"/>
    <s v="Honda"/>
    <s v="Activa"/>
    <n v="93197"/>
    <n v="3172.5930784217362"/>
    <n v="3172.5930784217362"/>
    <n v="3173"/>
    <n v="-0.40692157826379116"/>
    <d v="2026-05-05T00:00:00"/>
    <s v=""/>
    <x v="1"/>
    <s v="Active"/>
  </r>
  <r>
    <x v="372"/>
    <x v="284"/>
    <x v="4"/>
    <s v="Hyundai"/>
    <s v="Creta"/>
    <n v="1173407"/>
    <n v="57173.719216137404"/>
    <n v="57173.719216137404"/>
    <n v="57174"/>
    <n v="-0.28078386259585386"/>
    <d v="2026-05-11T00:00:00"/>
    <s v=""/>
    <x v="1"/>
    <s v="Active"/>
  </r>
  <r>
    <x v="373"/>
    <x v="285"/>
    <x v="4"/>
    <s v="Honda"/>
    <s v="City"/>
    <n v="992767"/>
    <n v="34268.924552625118"/>
    <n v="34268.924552625118"/>
    <n v="34269"/>
    <n v="-7.5447374882060103E-2"/>
    <d v="2026-05-31T00:00:00"/>
    <s v=""/>
    <x v="1"/>
    <s v="Active"/>
  </r>
  <r>
    <x v="374"/>
    <x v="286"/>
    <x v="2"/>
    <s v="Maruti"/>
    <s v="Swift"/>
    <n v="566958"/>
    <n v="51494.260199012715"/>
    <n v="51494.260199012715"/>
    <n v="51494"/>
    <n v="0.26019901271502022"/>
    <d v="2026-05-02T00:00:00"/>
    <s v=""/>
    <x v="1"/>
    <s v="Active"/>
  </r>
  <r>
    <x v="375"/>
    <x v="287"/>
    <x v="0"/>
    <s v="Tata"/>
    <s v="Tiago"/>
    <n v="509258"/>
    <n v="31233.310396673027"/>
    <n v="31233.310396673027"/>
    <n v="31233"/>
    <n v="0.31039667302684393"/>
    <d v="2026-05-11T00:00:00"/>
    <s v=""/>
    <x v="1"/>
    <s v="Active"/>
  </r>
  <r>
    <x v="376"/>
    <x v="132"/>
    <x v="0"/>
    <s v="Hero"/>
    <s v="Splendor"/>
    <n v="65021"/>
    <n v="1709.6994478727313"/>
    <n v="1709.6994478727313"/>
    <n v="176"/>
    <n v="1533.6994478727313"/>
    <d v="2026-05-10T00:00:00"/>
    <n v="28"/>
    <x v="0"/>
    <s v="Overdue"/>
  </r>
  <r>
    <x v="377"/>
    <x v="288"/>
    <x v="2"/>
    <s v="Bajaj"/>
    <s v="Pulsar"/>
    <n v="99288"/>
    <n v="2397.6422008171239"/>
    <n v="2397.6422008171239"/>
    <n v="2398"/>
    <n v="-0.3577991828760787"/>
    <d v="2026-05-24T00:00:00"/>
    <s v=""/>
    <x v="1"/>
    <s v="Active"/>
  </r>
  <r>
    <x v="378"/>
    <x v="289"/>
    <x v="2"/>
    <s v="Maruti"/>
    <s v="Swift"/>
    <n v="545674"/>
    <n v="33185.13744178346"/>
    <n v="33185.13744178346"/>
    <n v="33185"/>
    <n v="0.13744178345950786"/>
    <d v="2026-05-07T00:00:00"/>
    <s v=""/>
    <x v="1"/>
    <s v="Active"/>
  </r>
  <r>
    <x v="379"/>
    <x v="84"/>
    <x v="1"/>
    <s v="Hero"/>
    <s v="Splendor"/>
    <n v="43428"/>
    <n v="1502.0454134806682"/>
    <n v="1502.0454134806682"/>
    <n v="183"/>
    <n v="1319.0454134806682"/>
    <d v="2026-05-08T00:00:00"/>
    <n v="30"/>
    <x v="0"/>
    <s v="Overdue"/>
  </r>
  <r>
    <x v="380"/>
    <x v="27"/>
    <x v="3"/>
    <s v="Honda"/>
    <s v="City"/>
    <n v="1044612"/>
    <n v="93247.996108704232"/>
    <n v="93247.996108704232"/>
    <n v="93248"/>
    <n v="-3.8912957679713145E-3"/>
    <d v="2026-05-05T00:00:00"/>
    <s v=""/>
    <x v="1"/>
    <s v="Active"/>
  </r>
  <r>
    <x v="381"/>
    <x v="290"/>
    <x v="3"/>
    <s v="Bajaj"/>
    <s v="Pulsar"/>
    <n v="50386"/>
    <n v="4529.4682479015592"/>
    <n v="4529.4682479015592"/>
    <n v="2290"/>
    <n v="2239.4682479015592"/>
    <d v="2026-05-29T00:00:00"/>
    <n v="9"/>
    <x v="0"/>
    <s v="Overdue"/>
  </r>
  <r>
    <x v="382"/>
    <x v="291"/>
    <x v="3"/>
    <s v="Hyundai"/>
    <s v="i20"/>
    <n v="568088"/>
    <n v="18982.812252190084"/>
    <n v="18982.812252190084"/>
    <n v="5967"/>
    <n v="13015.812252190084"/>
    <d v="2026-05-06T00:00:00"/>
    <n v="32"/>
    <x v="2"/>
    <s v="Overdue"/>
  </r>
  <r>
    <x v="383"/>
    <x v="292"/>
    <x v="0"/>
    <s v="Honda"/>
    <s v="Activa"/>
    <n v="58282"/>
    <n v="1307.3743791604579"/>
    <n v="1307.3743791604579"/>
    <n v="1307"/>
    <n v="0.37437916045792008"/>
    <d v="2026-05-26T00:00:00"/>
    <s v=""/>
    <x v="1"/>
    <s v="Active"/>
  </r>
  <r>
    <x v="384"/>
    <x v="184"/>
    <x v="1"/>
    <s v="Maruti"/>
    <s v="Swift"/>
    <n v="469723"/>
    <n v="15476.18827418653"/>
    <n v="15476.18827418653"/>
    <n v="15476"/>
    <n v="0.18827418653017958"/>
    <d v="2026-05-10T00:00:00"/>
    <s v=""/>
    <x v="1"/>
    <s v="Active"/>
  </r>
  <r>
    <x v="385"/>
    <x v="293"/>
    <x v="2"/>
    <s v="Hyundai"/>
    <s v="Creta"/>
    <n v="1139666"/>
    <n v="53994.630023388803"/>
    <n v="53994.630023388803"/>
    <n v="0"/>
    <n v="53994.630023388803"/>
    <d v="2026-05-06T00:00:00"/>
    <n v="32"/>
    <x v="2"/>
    <s v="Overdue"/>
  </r>
  <r>
    <x v="386"/>
    <x v="193"/>
    <x v="4"/>
    <s v="Mahindra"/>
    <s v="Bolero"/>
    <n v="745959"/>
    <n v="25654.815077231371"/>
    <n v="25654.815077231371"/>
    <n v="18920"/>
    <n v="6734.8150772313711"/>
    <d v="2026-05-01T00:00:00"/>
    <n v="37"/>
    <x v="2"/>
    <s v="Overdue"/>
  </r>
  <r>
    <x v="387"/>
    <x v="16"/>
    <x v="2"/>
    <s v="TVS"/>
    <s v="Jupiter"/>
    <n v="91346"/>
    <n v="4335.4649157690646"/>
    <n v="4335.4649157690646"/>
    <n v="0"/>
    <n v="4335.4649157690646"/>
    <d v="2026-05-23T00:00:00"/>
    <n v="15"/>
    <x v="0"/>
    <s v="Overdue"/>
  </r>
  <r>
    <x v="388"/>
    <x v="105"/>
    <x v="3"/>
    <s v="Hyundai"/>
    <s v="i20"/>
    <n v="692270"/>
    <n v="32755.915149481494"/>
    <n v="32755.915149481494"/>
    <n v="32756"/>
    <n v="-8.4850518505845685E-2"/>
    <d v="2026-05-18T00:00:00"/>
    <s v=""/>
    <x v="1"/>
    <s v="Active"/>
  </r>
  <r>
    <x v="389"/>
    <x v="294"/>
    <x v="0"/>
    <s v="Maruti"/>
    <s v="Swift"/>
    <n v="429470"/>
    <n v="26042.570089579625"/>
    <n v="26042.570089579625"/>
    <n v="6649"/>
    <n v="19393.570089579625"/>
    <d v="2026-05-18T00:00:00"/>
    <n v="20"/>
    <x v="0"/>
    <s v="Overdue"/>
  </r>
  <r>
    <x v="390"/>
    <x v="263"/>
    <x v="4"/>
    <s v="TVS"/>
    <s v="Jupiter"/>
    <n v="62003"/>
    <n v="5552.7856770527023"/>
    <n v="5552.7856770527023"/>
    <n v="5553"/>
    <n v="-0.21432294729765999"/>
    <d v="2026-05-28T00:00:00"/>
    <s v=""/>
    <x v="1"/>
    <s v="Active"/>
  </r>
  <r>
    <x v="391"/>
    <x v="295"/>
    <x v="2"/>
    <s v="Maruti"/>
    <s v="Swift"/>
    <n v="451434"/>
    <n v="39896.379945063934"/>
    <n v="39896.379945063934"/>
    <n v="39896"/>
    <n v="0.37994506393442862"/>
    <d v="2026-05-29T00:00:00"/>
    <s v=""/>
    <x v="1"/>
    <s v="Active"/>
  </r>
  <r>
    <x v="392"/>
    <x v="296"/>
    <x v="0"/>
    <s v="Honda"/>
    <s v="Activa"/>
    <n v="59521"/>
    <n v="2807.9791505173989"/>
    <n v="2807.9791505173989"/>
    <n v="2808"/>
    <n v="-2.0849482601079217E-2"/>
    <d v="2026-05-26T00:00:00"/>
    <s v=""/>
    <x v="1"/>
    <s v="Active"/>
  </r>
  <r>
    <x v="393"/>
    <x v="297"/>
    <x v="4"/>
    <s v="Renault"/>
    <s v="Kwid"/>
    <n v="410673"/>
    <n v="25753.305181572923"/>
    <n v="25753.305181572923"/>
    <n v="25753"/>
    <n v="0.30518157292317483"/>
    <d v="2026-05-05T00:00:00"/>
    <s v=""/>
    <x v="1"/>
    <s v="Active"/>
  </r>
  <r>
    <x v="394"/>
    <x v="238"/>
    <x v="0"/>
    <s v="Tata"/>
    <s v="Tiago"/>
    <n v="490321"/>
    <n v="13770.59609828093"/>
    <n v="13770.59609828093"/>
    <n v="13771"/>
    <n v="-0.40390171906983596"/>
    <d v="2026-05-23T00:00:00"/>
    <s v=""/>
    <x v="1"/>
    <s v="Active"/>
  </r>
  <r>
    <x v="395"/>
    <x v="298"/>
    <x v="0"/>
    <s v="Honda"/>
    <s v="Activa"/>
    <n v="117970"/>
    <n v="2684.7839657405525"/>
    <n v="2684.7839657405525"/>
    <n v="2685"/>
    <n v="-0.21603425944749688"/>
    <d v="2026-05-11T00:00:00"/>
    <s v=""/>
    <x v="1"/>
    <s v="Active"/>
  </r>
  <r>
    <x v="396"/>
    <x v="299"/>
    <x v="2"/>
    <s v="Tata"/>
    <s v="Tiago"/>
    <n v="450022"/>
    <n v="12070.72990405253"/>
    <n v="12070.72990405253"/>
    <n v="7012"/>
    <n v="5058.7299040525304"/>
    <d v="2026-05-10T00:00:00"/>
    <n v="28"/>
    <x v="0"/>
    <s v="Overdue"/>
  </r>
  <r>
    <x v="397"/>
    <x v="300"/>
    <x v="1"/>
    <s v="Mahindra"/>
    <s v="Bolero"/>
    <n v="799838"/>
    <n v="38315.679211712049"/>
    <n v="38315.679211712049"/>
    <n v="38316"/>
    <n v="-0.32078828795056324"/>
    <d v="2026-05-02T00:00:00"/>
    <s v=""/>
    <x v="1"/>
    <s v="Active"/>
  </r>
  <r>
    <x v="398"/>
    <x v="219"/>
    <x v="0"/>
    <s v="Tata"/>
    <s v="Nexon"/>
    <n v="860801"/>
    <n v="22394.445718777086"/>
    <n v="22394.445718777086"/>
    <n v="22394"/>
    <n v="0.44571877708585816"/>
    <d v="2026-05-03T00:00:00"/>
    <s v=""/>
    <x v="1"/>
    <s v="Active"/>
  </r>
  <r>
    <x v="399"/>
    <x v="301"/>
    <x v="2"/>
    <s v="Hero"/>
    <s v="Splendor"/>
    <n v="44596"/>
    <n v="2150.8864682552717"/>
    <n v="2150.8864682552717"/>
    <n v="2151"/>
    <n v="-0.11353174472833416"/>
    <d v="2026-05-16T00:00:00"/>
    <s v=""/>
    <x v="1"/>
    <s v="Active"/>
  </r>
  <r>
    <x v="400"/>
    <x v="105"/>
    <x v="1"/>
    <s v="Maruti"/>
    <s v="Dzire"/>
    <n v="586992"/>
    <n v="19547.037257014588"/>
    <n v="19547.037257014588"/>
    <n v="19547"/>
    <n v="3.7257014588249149E-2"/>
    <d v="2026-05-05T00:00:00"/>
    <s v=""/>
    <x v="1"/>
    <s v="Active"/>
  </r>
  <r>
    <x v="401"/>
    <x v="302"/>
    <x v="2"/>
    <s v="Mahindra"/>
    <s v="Bolero"/>
    <n v="678985"/>
    <n v="16199.375644976981"/>
    <n v="16199.375644976981"/>
    <n v="5975"/>
    <n v="10224.375644976981"/>
    <d v="2026-05-04T00:00:00"/>
    <n v="34"/>
    <x v="2"/>
    <s v="Overdue"/>
  </r>
  <r>
    <x v="402"/>
    <x v="303"/>
    <x v="1"/>
    <s v="Tata"/>
    <s v="Tiago"/>
    <n v="470417"/>
    <n v="11134.474460560612"/>
    <n v="11134.474460560612"/>
    <n v="5878"/>
    <n v="5256.474460560612"/>
    <d v="2026-05-20T00:00:00"/>
    <n v="18"/>
    <x v="0"/>
    <s v="Overdue"/>
  </r>
  <r>
    <x v="403"/>
    <x v="304"/>
    <x v="3"/>
    <s v="Hyundai"/>
    <s v="Creta"/>
    <n v="1031264"/>
    <n v="62482.159336485514"/>
    <n v="62482.159336485514"/>
    <n v="62482"/>
    <n v="0.15933648551435908"/>
    <d v="2026-05-25T00:00:00"/>
    <s v=""/>
    <x v="1"/>
    <s v="Active"/>
  </r>
  <r>
    <x v="404"/>
    <x v="116"/>
    <x v="2"/>
    <s v="Tata"/>
    <s v="Nexon"/>
    <n v="882887"/>
    <n v="30969.99120622356"/>
    <n v="30969.99120622356"/>
    <n v="0"/>
    <n v="30969.99120622356"/>
    <d v="2026-05-05T00:00:00"/>
    <n v="33"/>
    <x v="2"/>
    <s v="Overdue"/>
  </r>
  <r>
    <x v="405"/>
    <x v="305"/>
    <x v="3"/>
    <s v="Maruti"/>
    <s v="Brezza"/>
    <n v="904958"/>
    <n v="55700.4239593003"/>
    <n v="55700.4239593003"/>
    <n v="26722"/>
    <n v="28978.4239593003"/>
    <d v="2026-05-21T00:00:00"/>
    <n v="17"/>
    <x v="0"/>
    <s v="Overdue"/>
  </r>
  <r>
    <x v="406"/>
    <x v="306"/>
    <x v="3"/>
    <s v="Tata"/>
    <s v="Nexon"/>
    <n v="775806"/>
    <n v="26233.487073176158"/>
    <n v="26233.487073176158"/>
    <n v="26233"/>
    <n v="0.48707317615844659"/>
    <d v="2026-05-19T00:00:00"/>
    <s v=""/>
    <x v="1"/>
    <s v="Active"/>
  </r>
  <r>
    <x v="407"/>
    <x v="307"/>
    <x v="3"/>
    <s v="Tata"/>
    <s v="Tiago"/>
    <n v="397448"/>
    <n v="10274.181505205121"/>
    <n v="10274.181505205121"/>
    <n v="3885"/>
    <n v="6389.1815052051206"/>
    <d v="2026-05-19T00:00:00"/>
    <n v="19"/>
    <x v="0"/>
    <s v="Overdue"/>
  </r>
  <r>
    <x v="408"/>
    <x v="308"/>
    <x v="0"/>
    <s v="Honda"/>
    <s v="Activa"/>
    <n v="56801"/>
    <n v="1587.7332168315945"/>
    <n v="1587.7332168315945"/>
    <n v="1588"/>
    <n v="-0.26678316840548177"/>
    <d v="2026-05-27T00:00:00"/>
    <s v=""/>
    <x v="1"/>
    <s v="Active"/>
  </r>
  <r>
    <x v="409"/>
    <x v="108"/>
    <x v="1"/>
    <s v="Honda"/>
    <s v="City"/>
    <n v="955571"/>
    <n v="26516.818566908183"/>
    <n v="26516.818566908183"/>
    <n v="0"/>
    <n v="26516.818566908183"/>
    <d v="2026-05-23T00:00:00"/>
    <n v="15"/>
    <x v="0"/>
    <s v="Overdue"/>
  </r>
  <r>
    <x v="410"/>
    <x v="309"/>
    <x v="3"/>
    <s v="Maruti"/>
    <s v="Dzire"/>
    <n v="581186"/>
    <n v="36104.177312663349"/>
    <n v="36104.177312663349"/>
    <n v="36104"/>
    <n v="0.17731266334885731"/>
    <d v="2026-05-07T00:00:00"/>
    <s v=""/>
    <x v="1"/>
    <s v="Active"/>
  </r>
  <r>
    <x v="411"/>
    <x v="310"/>
    <x v="1"/>
    <s v="Maruti"/>
    <s v="Dzire"/>
    <n v="486654"/>
    <n v="29949.147750628465"/>
    <n v="29949.147750628465"/>
    <n v="29949"/>
    <n v="0.14775062846456422"/>
    <d v="2026-05-05T00:00:00"/>
    <s v=""/>
    <x v="1"/>
    <s v="Active"/>
  </r>
  <r>
    <x v="412"/>
    <x v="288"/>
    <x v="4"/>
    <s v="Maruti"/>
    <s v="Dzire"/>
    <n v="558543"/>
    <n v="35229.57700014572"/>
    <n v="35229.57700014572"/>
    <n v="35230"/>
    <n v="-0.42299985427962383"/>
    <d v="2026-05-26T00:00:00"/>
    <s v=""/>
    <x v="1"/>
    <s v="Active"/>
  </r>
  <r>
    <x v="413"/>
    <x v="120"/>
    <x v="0"/>
    <s v="Mahindra"/>
    <s v="Bolero"/>
    <n v="711874"/>
    <n v="23488.306412048565"/>
    <n v="23488.306412048565"/>
    <n v="17852"/>
    <n v="5636.3064120485651"/>
    <d v="2026-05-22T00:00:00"/>
    <n v="16"/>
    <x v="0"/>
    <s v="Overdue"/>
  </r>
  <r>
    <x v="414"/>
    <x v="304"/>
    <x v="1"/>
    <s v="Tata"/>
    <s v="Nexon"/>
    <n v="747648"/>
    <n v="24346.242629356231"/>
    <n v="24346.242629356231"/>
    <n v="24346"/>
    <n v="0.2426293562311912"/>
    <d v="2026-05-10T00:00:00"/>
    <s v=""/>
    <x v="1"/>
    <s v="Active"/>
  </r>
  <r>
    <x v="415"/>
    <x v="172"/>
    <x v="2"/>
    <s v="Honda"/>
    <s v="City"/>
    <n v="884356"/>
    <n v="41803.37446682906"/>
    <n v="41803.37446682906"/>
    <n v="41803"/>
    <n v="0.37446682906011119"/>
    <d v="2026-05-03T00:00:00"/>
    <s v=""/>
    <x v="1"/>
    <s v="Active"/>
  </r>
  <r>
    <x v="416"/>
    <x v="311"/>
    <x v="4"/>
    <s v="Hyundai"/>
    <s v="Creta"/>
    <n v="1216424"/>
    <n v="27608.935423102525"/>
    <n v="27608.935423102525"/>
    <n v="27609"/>
    <n v="-6.4576897475490114E-2"/>
    <d v="2026-05-21T00:00:00"/>
    <s v=""/>
    <x v="1"/>
    <s v="Active"/>
  </r>
  <r>
    <x v="417"/>
    <x v="312"/>
    <x v="0"/>
    <s v="Honda"/>
    <s v="City"/>
    <n v="1033389"/>
    <n v="28327.083822111257"/>
    <n v="28327.083822111257"/>
    <n v="7766"/>
    <n v="20561.083822111257"/>
    <d v="2026-05-26T00:00:00"/>
    <n v="12"/>
    <x v="0"/>
    <s v="Overdue"/>
  </r>
  <r>
    <x v="418"/>
    <x v="311"/>
    <x v="0"/>
    <s v="Mahindra"/>
    <s v="Bolero"/>
    <n v="810492"/>
    <n v="38304.246420269235"/>
    <n v="38304.246420269235"/>
    <n v="38304"/>
    <n v="0.24642026923538651"/>
    <d v="2026-05-19T00:00:00"/>
    <s v=""/>
    <x v="1"/>
    <s v="Active"/>
  </r>
  <r>
    <x v="419"/>
    <x v="295"/>
    <x v="0"/>
    <s v="Tata"/>
    <s v="Tiago"/>
    <n v="418607"/>
    <n v="11186.596003307643"/>
    <n v="11186.596003307643"/>
    <n v="1586"/>
    <n v="9600.5960033076426"/>
    <d v="2026-05-28T00:00:00"/>
    <n v="10"/>
    <x v="0"/>
    <s v="Overdue"/>
  </r>
  <r>
    <x v="420"/>
    <x v="313"/>
    <x v="2"/>
    <s v="Mahindra"/>
    <s v="Bolero"/>
    <n v="743777"/>
    <n v="45877.005269741749"/>
    <n v="45877.005269741749"/>
    <n v="45877"/>
    <n v="5.2697417486342601E-3"/>
    <d v="2026-05-25T00:00:00"/>
    <s v=""/>
    <x v="1"/>
    <s v="Active"/>
  </r>
  <r>
    <x v="421"/>
    <x v="10"/>
    <x v="4"/>
    <s v="Maruti"/>
    <s v="Swift"/>
    <n v="506609"/>
    <n v="16708.351143876687"/>
    <n v="16708.351143876687"/>
    <n v="16708"/>
    <n v="0.35114387668727431"/>
    <d v="2026-05-31T00:00:00"/>
    <s v=""/>
    <x v="1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CDCCC-9375-460A-952E-A3A13A4B2E49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rowHeaderCaption="DPD Buckets">
  <location ref="R5:U9" firstHeaderRow="0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dragToRow="0" dragToCol="0" dragToPage="0" showAll="0" defaultSubtota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ustomers" fld="0" subtotal="count" baseField="12" baseItem="0"/>
    <dataField name="Total Loan Amount" fld="5" baseField="12" baseItem="0" numFmtId="164"/>
    <dataField name="Total Overdue Amount" fld="9" baseField="12" baseItem="0" numFmtId="164"/>
  </dataFields>
  <formats count="15">
    <format dxfId="52">
      <pivotArea outline="0" collapsedLevelsAreSubtotals="1" fieldPosition="0"/>
    </format>
    <format dxfId="51">
      <pivotArea dataOnly="0" labelOnly="1" fieldPosition="0">
        <references count="1">
          <reference field="12" count="0"/>
        </references>
      </pivotArea>
    </format>
    <format dxfId="50">
      <pivotArea dataOnly="0" labelOnly="1" grandRow="1" outline="0" fieldPosition="0"/>
    </format>
    <format dxfId="49">
      <pivotArea outline="0" collapsedLevelsAreSubtotals="1" fieldPosition="0"/>
    </format>
    <format dxfId="48">
      <pivotArea dataOnly="0" labelOnly="1" fieldPosition="0">
        <references count="1">
          <reference field="12" count="0"/>
        </references>
      </pivotArea>
    </format>
    <format dxfId="47">
      <pivotArea dataOnly="0" labelOnly="1" grandRow="1" outline="0" fieldPosition="0"/>
    </format>
    <format dxfId="46">
      <pivotArea collapsedLevelsAreSubtotals="1" fieldPosition="0">
        <references count="1">
          <reference field="12" count="0"/>
        </references>
      </pivotArea>
    </format>
    <format dxfId="45">
      <pivotArea field="12" type="button" dataOnly="0" labelOnly="1" outline="0" axis="axisRow" fieldPosition="0"/>
    </format>
    <format dxfId="44">
      <pivotArea dataOnly="0" labelOnly="1" fieldPosition="0">
        <references count="1">
          <reference field="12" count="0"/>
        </references>
      </pivotArea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">
      <pivotArea dataOnly="0" grandRow="1" fieldPosition="0"/>
    </format>
    <format dxfId="41">
      <pivotArea field="12" type="button" dataOnly="0" labelOnly="1" outline="0" axis="axisRow" fieldPosition="0"/>
    </format>
    <format dxfId="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9">
      <pivotArea grandRow="1" outline="0" collapsedLevelsAreSubtotals="1" fieldPosition="0"/>
    </format>
    <format dxfId="38">
      <pivotArea dataOnly="0" labelOnly="1" grandRow="1" outline="0" fieldPosition="0"/>
    </format>
  </format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12" count="3">
              <x v="0"/>
              <x v="1"/>
              <x v="2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70C74-C47D-4999-82F3-FACD04C0F615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rowHeaderCaption="Customer Name">
  <location ref="R12:U33" firstHeaderRow="1" firstDataRow="1" firstDataCol="3"/>
  <pivotFields count="15">
    <pivotField name="Customer ID" axis="axisRow" compact="0" outline="0" showAll="0" measureFilter="1" sortType="ascending" defaultSubtotal="0">
      <items count="4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</items>
    </pivotField>
    <pivotField name="Customer Name" axis="axisRow" compact="0" outline="0" showAll="0" sortType="descending" defaultSubtotal="0">
      <items count="314">
        <item x="10"/>
        <item x="107"/>
        <item x="196"/>
        <item x="149"/>
        <item x="140"/>
        <item x="231"/>
        <item x="96"/>
        <item x="295"/>
        <item x="22"/>
        <item x="123"/>
        <item x="204"/>
        <item x="127"/>
        <item x="178"/>
        <item x="192"/>
        <item x="70"/>
        <item x="125"/>
        <item x="115"/>
        <item x="103"/>
        <item x="81"/>
        <item x="39"/>
        <item x="305"/>
        <item x="266"/>
        <item x="55"/>
        <item x="303"/>
        <item x="273"/>
        <item x="126"/>
        <item x="12"/>
        <item x="134"/>
        <item x="301"/>
        <item x="224"/>
        <item x="8"/>
        <item x="250"/>
        <item x="289"/>
        <item x="33"/>
        <item x="78"/>
        <item x="215"/>
        <item x="223"/>
        <item x="4"/>
        <item x="73"/>
        <item x="74"/>
        <item x="255"/>
        <item x="229"/>
        <item x="175"/>
        <item x="166"/>
        <item x="141"/>
        <item x="203"/>
        <item x="293"/>
        <item x="236"/>
        <item x="214"/>
        <item x="268"/>
        <item x="5"/>
        <item x="139"/>
        <item x="68"/>
        <item x="80"/>
        <item x="291"/>
        <item x="286"/>
        <item x="201"/>
        <item x="254"/>
        <item x="48"/>
        <item x="207"/>
        <item x="233"/>
        <item x="158"/>
        <item x="148"/>
        <item x="110"/>
        <item x="30"/>
        <item x="85"/>
        <item x="182"/>
        <item x="279"/>
        <item x="15"/>
        <item x="304"/>
        <item x="89"/>
        <item x="241"/>
        <item x="14"/>
        <item x="111"/>
        <item x="302"/>
        <item x="206"/>
        <item x="277"/>
        <item x="138"/>
        <item x="92"/>
        <item x="46"/>
        <item x="292"/>
        <item x="90"/>
        <item x="222"/>
        <item x="69"/>
        <item x="167"/>
        <item x="283"/>
        <item x="226"/>
        <item x="13"/>
        <item x="248"/>
        <item x="101"/>
        <item x="49"/>
        <item x="310"/>
        <item x="51"/>
        <item x="121"/>
        <item x="2"/>
        <item x="84"/>
        <item x="36"/>
        <item x="194"/>
        <item x="35"/>
        <item x="67"/>
        <item x="1"/>
        <item x="183"/>
        <item x="50"/>
        <item x="145"/>
        <item x="66"/>
        <item x="155"/>
        <item x="133"/>
        <item x="296"/>
        <item x="278"/>
        <item x="290"/>
        <item x="187"/>
        <item x="251"/>
        <item x="217"/>
        <item x="218"/>
        <item x="6"/>
        <item x="179"/>
        <item x="312"/>
        <item x="247"/>
        <item x="64"/>
        <item x="169"/>
        <item x="56"/>
        <item x="18"/>
        <item x="275"/>
        <item x="37"/>
        <item x="54"/>
        <item x="53"/>
        <item x="19"/>
        <item x="264"/>
        <item x="98"/>
        <item x="186"/>
        <item x="7"/>
        <item x="135"/>
        <item x="170"/>
        <item x="104"/>
        <item x="113"/>
        <item x="191"/>
        <item x="313"/>
        <item x="274"/>
        <item x="86"/>
        <item x="142"/>
        <item x="21"/>
        <item x="210"/>
        <item x="117"/>
        <item x="285"/>
        <item x="202"/>
        <item x="240"/>
        <item x="106"/>
        <item x="252"/>
        <item x="147"/>
        <item x="24"/>
        <item x="219"/>
        <item x="307"/>
        <item x="244"/>
        <item x="306"/>
        <item x="235"/>
        <item x="259"/>
        <item x="198"/>
        <item x="174"/>
        <item x="220"/>
        <item x="213"/>
        <item x="129"/>
        <item x="75"/>
        <item x="232"/>
        <item x="260"/>
        <item x="108"/>
        <item x="177"/>
        <item x="41"/>
        <item x="95"/>
        <item x="100"/>
        <item x="28"/>
        <item x="216"/>
        <item x="128"/>
        <item x="146"/>
        <item x="17"/>
        <item x="61"/>
        <item x="221"/>
        <item x="112"/>
        <item x="151"/>
        <item x="99"/>
        <item x="116"/>
        <item x="83"/>
        <item x="284"/>
        <item x="105"/>
        <item x="150"/>
        <item x="261"/>
        <item x="239"/>
        <item x="173"/>
        <item x="256"/>
        <item x="20"/>
        <item x="65"/>
        <item x="159"/>
        <item x="253"/>
        <item x="154"/>
        <item x="26"/>
        <item x="71"/>
        <item x="245"/>
        <item x="164"/>
        <item x="230"/>
        <item x="308"/>
        <item x="205"/>
        <item x="228"/>
        <item x="120"/>
        <item x="165"/>
        <item x="300"/>
        <item x="93"/>
        <item x="299"/>
        <item x="9"/>
        <item x="249"/>
        <item x="265"/>
        <item x="168"/>
        <item x="137"/>
        <item x="34"/>
        <item x="32"/>
        <item x="227"/>
        <item x="23"/>
        <item x="132"/>
        <item x="197"/>
        <item x="25"/>
        <item x="280"/>
        <item x="16"/>
        <item x="114"/>
        <item x="72"/>
        <item x="272"/>
        <item x="176"/>
        <item x="185"/>
        <item x="152"/>
        <item x="270"/>
        <item x="153"/>
        <item x="58"/>
        <item x="276"/>
        <item x="122"/>
        <item x="161"/>
        <item x="40"/>
        <item x="52"/>
        <item x="297"/>
        <item x="200"/>
        <item x="267"/>
        <item x="263"/>
        <item x="298"/>
        <item x="97"/>
        <item x="3"/>
        <item x="44"/>
        <item x="257"/>
        <item x="237"/>
        <item x="160"/>
        <item x="180"/>
        <item x="211"/>
        <item x="29"/>
        <item x="288"/>
        <item x="59"/>
        <item x="282"/>
        <item x="88"/>
        <item x="109"/>
        <item x="11"/>
        <item x="234"/>
        <item x="57"/>
        <item x="190"/>
        <item x="118"/>
        <item x="131"/>
        <item x="79"/>
        <item x="87"/>
        <item x="225"/>
        <item x="209"/>
        <item x="243"/>
        <item x="76"/>
        <item x="119"/>
        <item x="269"/>
        <item x="143"/>
        <item x="309"/>
        <item x="156"/>
        <item x="287"/>
        <item x="271"/>
        <item x="136"/>
        <item x="258"/>
        <item x="62"/>
        <item x="294"/>
        <item x="262"/>
        <item x="242"/>
        <item x="195"/>
        <item x="47"/>
        <item x="38"/>
        <item x="208"/>
        <item x="246"/>
        <item x="188"/>
        <item x="212"/>
        <item x="60"/>
        <item x="311"/>
        <item x="172"/>
        <item x="163"/>
        <item x="157"/>
        <item x="91"/>
        <item x="199"/>
        <item x="102"/>
        <item x="162"/>
        <item x="130"/>
        <item x="45"/>
        <item x="77"/>
        <item x="281"/>
        <item x="63"/>
        <item x="0"/>
        <item x="31"/>
        <item x="43"/>
        <item x="181"/>
        <item x="238"/>
        <item x="184"/>
        <item x="94"/>
        <item x="171"/>
        <item x="189"/>
        <item x="27"/>
        <item x="193"/>
        <item x="124"/>
        <item x="42"/>
        <item x="144"/>
        <item x="8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Branch Name" axis="axisRow" compact="0" outline="0" showAll="0" sortType="descending" defaultSubtotal="0">
      <items count="5">
        <item x="4"/>
        <item x="2"/>
        <item x="0"/>
        <item x="1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dragToRow="0" dragToCol="0" dragToPage="0" showAll="0" defaultSubtotal="0"/>
  </pivotFields>
  <rowFields count="3">
    <field x="0"/>
    <field x="1"/>
    <field x="2"/>
  </rowFields>
  <rowItems count="21">
    <i>
      <x v="5"/>
      <x v="50"/>
      <x/>
    </i>
    <i>
      <x v="22"/>
      <x v="8"/>
      <x v="2"/>
    </i>
    <i>
      <x v="99"/>
      <x v="290"/>
      <x v="4"/>
    </i>
    <i>
      <x v="103"/>
      <x/>
      <x v="4"/>
    </i>
    <i>
      <x v="158"/>
      <x v="4"/>
      <x/>
    </i>
    <i>
      <x v="177"/>
      <x v="61"/>
      <x v="2"/>
    </i>
    <i>
      <x v="179"/>
      <x v="244"/>
      <x/>
    </i>
    <i>
      <x v="218"/>
      <x v="130"/>
      <x v="4"/>
    </i>
    <i>
      <x v="223"/>
      <x v="110"/>
      <x/>
    </i>
    <i>
      <x v="225"/>
      <x v="283"/>
      <x v="1"/>
    </i>
    <i>
      <x v="232"/>
      <x v="97"/>
      <x v="3"/>
    </i>
    <i>
      <x v="261"/>
      <x v="298"/>
      <x/>
    </i>
    <i>
      <x v="295"/>
      <x v="227"/>
      <x v="4"/>
    </i>
    <i>
      <x v="326"/>
      <x v="111"/>
      <x/>
    </i>
    <i>
      <x v="341"/>
      <x v="276"/>
      <x v="2"/>
    </i>
    <i>
      <x v="346"/>
      <x v="21"/>
      <x v="4"/>
    </i>
    <i>
      <x v="366"/>
      <x v="49"/>
      <x v="4"/>
    </i>
    <i>
      <x v="385"/>
      <x v="46"/>
      <x v="1"/>
    </i>
    <i>
      <x v="404"/>
      <x v="179"/>
      <x v="1"/>
    </i>
    <i>
      <x v="405"/>
      <x v="20"/>
      <x v="4"/>
    </i>
    <i t="grand">
      <x/>
    </i>
  </rowItems>
  <colItems count="1">
    <i/>
  </colItems>
  <dataFields count="1">
    <dataField name="Overdue Amount" fld="9" baseField="2" baseItem="0" numFmtId="164"/>
  </dataFields>
  <formats count="141">
    <format dxfId="193">
      <pivotArea field="0" type="button" dataOnly="0" labelOnly="1" outline="0" axis="axisRow" fieldPosition="0"/>
    </format>
    <format dxfId="192">
      <pivotArea field="1" type="button" dataOnly="0" labelOnly="1" outline="0" axis="axisRow" fieldPosition="1"/>
    </format>
    <format dxfId="191">
      <pivotArea field="2" type="button" dataOnly="0" labelOnly="1" outline="0" axis="axisRow" fieldPosition="2"/>
    </format>
    <format dxfId="190">
      <pivotArea dataOnly="0" labelOnly="1" outline="0" axis="axisValues" fieldPosition="0"/>
    </format>
    <format dxfId="189">
      <pivotArea dataOnly="0" labelOnly="1" outline="0" fieldPosition="0">
        <references count="1">
          <reference field="0" count="1">
            <x v="5"/>
          </reference>
        </references>
      </pivotArea>
    </format>
    <format dxfId="188">
      <pivotArea dataOnly="0" labelOnly="1" outline="0" fieldPosition="0">
        <references count="1">
          <reference field="0" count="20">
            <x v="5"/>
            <x v="22"/>
            <x v="99"/>
            <x v="103"/>
            <x v="158"/>
            <x v="177"/>
            <x v="179"/>
            <x v="218"/>
            <x v="223"/>
            <x v="225"/>
            <x v="232"/>
            <x v="261"/>
            <x v="295"/>
            <x v="326"/>
            <x v="341"/>
            <x v="346"/>
            <x v="366"/>
            <x v="385"/>
            <x v="404"/>
            <x v="405"/>
          </reference>
        </references>
      </pivotArea>
    </format>
    <format dxfId="187">
      <pivotArea outline="0" fieldPosition="0">
        <references count="3">
          <reference field="0" count="20" selected="0">
            <x v="5"/>
            <x v="22"/>
            <x v="99"/>
            <x v="103"/>
            <x v="158"/>
            <x v="177"/>
            <x v="179"/>
            <x v="218"/>
            <x v="223"/>
            <x v="225"/>
            <x v="232"/>
            <x v="261"/>
            <x v="295"/>
            <x v="326"/>
            <x v="341"/>
            <x v="346"/>
            <x v="366"/>
            <x v="385"/>
            <x v="404"/>
            <x v="405"/>
          </reference>
          <reference field="1" count="20" selected="0">
            <x v="0"/>
            <x v="4"/>
            <x v="8"/>
            <x v="20"/>
            <x v="21"/>
            <x v="46"/>
            <x v="49"/>
            <x v="50"/>
            <x v="61"/>
            <x v="97"/>
            <x v="110"/>
            <x v="111"/>
            <x v="130"/>
            <x v="179"/>
            <x v="227"/>
            <x v="244"/>
            <x v="276"/>
            <x v="283"/>
            <x v="290"/>
            <x v="298"/>
          </reference>
          <reference field="2" count="0" selected="0"/>
        </references>
      </pivotArea>
    </format>
    <format dxfId="186">
      <pivotArea field="0" type="button" dataOnly="0" labelOnly="1" outline="0" axis="axisRow" fieldPosition="0"/>
    </format>
    <format dxfId="185">
      <pivotArea field="1" type="button" dataOnly="0" labelOnly="1" outline="0" axis="axisRow" fieldPosition="1"/>
    </format>
    <format dxfId="184">
      <pivotArea field="2" type="button" dataOnly="0" labelOnly="1" outline="0" axis="axisRow" fieldPosition="2"/>
    </format>
    <format dxfId="183">
      <pivotArea dataOnly="0" labelOnly="1" outline="0" fieldPosition="0">
        <references count="1">
          <reference field="0" count="20">
            <x v="5"/>
            <x v="22"/>
            <x v="99"/>
            <x v="103"/>
            <x v="158"/>
            <x v="177"/>
            <x v="179"/>
            <x v="218"/>
            <x v="223"/>
            <x v="225"/>
            <x v="232"/>
            <x v="261"/>
            <x v="295"/>
            <x v="326"/>
            <x v="341"/>
            <x v="346"/>
            <x v="366"/>
            <x v="385"/>
            <x v="404"/>
            <x v="405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5"/>
          </reference>
          <reference field="1" count="1">
            <x v="50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22"/>
          </reference>
          <reference field="1" count="1">
            <x v="8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99"/>
          </reference>
          <reference field="1" count="1">
            <x v="290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103"/>
          </reference>
          <reference field="1" count="1">
            <x v="0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158"/>
          </reference>
          <reference field="1" count="1">
            <x v="4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177"/>
          </reference>
          <reference field="1" count="1">
            <x v="61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179"/>
          </reference>
          <reference field="1" count="1">
            <x v="244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218"/>
          </reference>
          <reference field="1" count="1">
            <x v="130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223"/>
          </reference>
          <reference field="1" count="1">
            <x v="110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225"/>
          </reference>
          <reference field="1" count="1">
            <x v="283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232"/>
          </reference>
          <reference field="1" count="1">
            <x v="97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261"/>
          </reference>
          <reference field="1" count="1">
            <x v="298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295"/>
          </reference>
          <reference field="1" count="1">
            <x v="227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326"/>
          </reference>
          <reference field="1" count="1">
            <x v="111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341"/>
          </reference>
          <reference field="1" count="1">
            <x v="276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346"/>
          </reference>
          <reference field="1" count="1">
            <x v="21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366"/>
          </reference>
          <reference field="1" count="1">
            <x v="49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385"/>
          </reference>
          <reference field="1" count="1">
            <x v="46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404"/>
          </reference>
          <reference field="1" count="1">
            <x v="179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405"/>
          </reference>
          <reference field="1" count="1">
            <x v="20"/>
          </reference>
        </references>
      </pivotArea>
    </format>
    <format dxfId="162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50"/>
          </reference>
          <reference field="2" count="1">
            <x v="0"/>
          </reference>
        </references>
      </pivotArea>
    </format>
    <format dxfId="161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8"/>
          </reference>
          <reference field="2" count="1">
            <x v="2"/>
          </reference>
        </references>
      </pivotArea>
    </format>
    <format dxfId="160">
      <pivotArea dataOnly="0" labelOnly="1" outline="0" fieldPosition="0">
        <references count="3">
          <reference field="0" count="1" selected="0">
            <x v="99"/>
          </reference>
          <reference field="1" count="1" selected="0">
            <x v="290"/>
          </reference>
          <reference field="2" count="1">
            <x v="4"/>
          </reference>
        </references>
      </pivotArea>
    </format>
    <format dxfId="159">
      <pivotArea dataOnly="0" labelOnly="1" outline="0" fieldPosition="0">
        <references count="3">
          <reference field="0" count="1" selected="0">
            <x v="103"/>
          </reference>
          <reference field="1" count="1" selected="0">
            <x v="0"/>
          </reference>
          <reference field="2" count="1">
            <x v="4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158"/>
          </reference>
          <reference field="1" count="1" selected="0">
            <x v="4"/>
          </reference>
          <reference field="2" count="1">
            <x v="0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177"/>
          </reference>
          <reference field="1" count="1" selected="0">
            <x v="61"/>
          </reference>
          <reference field="2" count="1">
            <x v="2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179"/>
          </reference>
          <reference field="1" count="1" selected="0">
            <x v="244"/>
          </reference>
          <reference field="2" count="1">
            <x v="0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218"/>
          </reference>
          <reference field="1" count="1" selected="0">
            <x v="130"/>
          </reference>
          <reference field="2" count="1">
            <x v="4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223"/>
          </reference>
          <reference field="1" count="1" selected="0">
            <x v="110"/>
          </reference>
          <reference field="2" count="1">
            <x v="0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225"/>
          </reference>
          <reference field="1" count="1" selected="0">
            <x v="283"/>
          </reference>
          <reference field="2" count="1">
            <x v="1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232"/>
          </reference>
          <reference field="1" count="1" selected="0">
            <x v="97"/>
          </reference>
          <reference field="2" count="1">
            <x v="3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261"/>
          </reference>
          <reference field="1" count="1" selected="0">
            <x v="298"/>
          </reference>
          <reference field="2" count="1">
            <x v="0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295"/>
          </reference>
          <reference field="1" count="1" selected="0">
            <x v="227"/>
          </reference>
          <reference field="2" count="1">
            <x v="4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326"/>
          </reference>
          <reference field="1" count="1" selected="0">
            <x v="111"/>
          </reference>
          <reference field="2" count="1">
            <x v="0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341"/>
          </reference>
          <reference field="1" count="1" selected="0">
            <x v="276"/>
          </reference>
          <reference field="2" count="1">
            <x v="2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346"/>
          </reference>
          <reference field="1" count="1" selected="0">
            <x v="21"/>
          </reference>
          <reference field="2" count="1">
            <x v="4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366"/>
          </reference>
          <reference field="1" count="1" selected="0">
            <x v="49"/>
          </reference>
          <reference field="2" count="1">
            <x v="4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385"/>
          </reference>
          <reference field="1" count="1" selected="0">
            <x v="46"/>
          </reference>
          <reference field="2" count="1">
            <x v="1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404"/>
          </reference>
          <reference field="1" count="1" selected="0">
            <x v="179"/>
          </reference>
          <reference field="2" count="1">
            <x v="1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405"/>
          </reference>
          <reference field="1" count="1" selected="0">
            <x v="20"/>
          </reference>
          <reference field="2" count="1">
            <x v="4"/>
          </reference>
        </references>
      </pivotArea>
    </format>
    <format dxfId="142">
      <pivotArea dataOnly="0" labelOnly="1" outline="0" axis="axisValues" fieldPosition="0"/>
    </format>
    <format dxfId="141">
      <pivotArea outline="0" collapsedLevelsAreSubtotals="1" fieldPosition="0"/>
    </format>
    <format dxfId="140">
      <pivotArea dataOnly="0" labelOnly="1" outline="0" fieldPosition="0">
        <references count="1">
          <reference field="0" count="20">
            <x v="5"/>
            <x v="22"/>
            <x v="99"/>
            <x v="103"/>
            <x v="158"/>
            <x v="177"/>
            <x v="179"/>
            <x v="218"/>
            <x v="223"/>
            <x v="225"/>
            <x v="232"/>
            <x v="261"/>
            <x v="295"/>
            <x v="326"/>
            <x v="341"/>
            <x v="346"/>
            <x v="366"/>
            <x v="385"/>
            <x v="404"/>
            <x v="405"/>
          </reference>
        </references>
      </pivotArea>
    </format>
    <format dxfId="139">
      <pivotArea dataOnly="0" labelOnly="1" grandRow="1" outline="0" fieldPosition="0"/>
    </format>
    <format dxfId="138">
      <pivotArea dataOnly="0" labelOnly="1" outline="0" fieldPosition="0">
        <references count="2">
          <reference field="0" count="1" selected="0">
            <x v="5"/>
          </reference>
          <reference field="1" count="1">
            <x v="50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22"/>
          </reference>
          <reference field="1" count="1">
            <x v="8"/>
          </reference>
        </references>
      </pivotArea>
    </format>
    <format dxfId="136">
      <pivotArea dataOnly="0" labelOnly="1" outline="0" fieldPosition="0">
        <references count="2">
          <reference field="0" count="1" selected="0">
            <x v="99"/>
          </reference>
          <reference field="1" count="1">
            <x v="290"/>
          </reference>
        </references>
      </pivotArea>
    </format>
    <format dxfId="135">
      <pivotArea dataOnly="0" labelOnly="1" outline="0" fieldPosition="0">
        <references count="2">
          <reference field="0" count="1" selected="0">
            <x v="103"/>
          </reference>
          <reference field="1" count="1">
            <x v="0"/>
          </reference>
        </references>
      </pivotArea>
    </format>
    <format dxfId="134">
      <pivotArea dataOnly="0" labelOnly="1" outline="0" fieldPosition="0">
        <references count="2">
          <reference field="0" count="1" selected="0">
            <x v="158"/>
          </reference>
          <reference field="1" count="1">
            <x v="4"/>
          </reference>
        </references>
      </pivotArea>
    </format>
    <format dxfId="133">
      <pivotArea dataOnly="0" labelOnly="1" outline="0" fieldPosition="0">
        <references count="2">
          <reference field="0" count="1" selected="0">
            <x v="177"/>
          </reference>
          <reference field="1" count="1">
            <x v="61"/>
          </reference>
        </references>
      </pivotArea>
    </format>
    <format dxfId="132">
      <pivotArea dataOnly="0" labelOnly="1" outline="0" fieldPosition="0">
        <references count="2">
          <reference field="0" count="1" selected="0">
            <x v="179"/>
          </reference>
          <reference field="1" count="1">
            <x v="244"/>
          </reference>
        </references>
      </pivotArea>
    </format>
    <format dxfId="131">
      <pivotArea dataOnly="0" labelOnly="1" outline="0" fieldPosition="0">
        <references count="2">
          <reference field="0" count="1" selected="0">
            <x v="218"/>
          </reference>
          <reference field="1" count="1">
            <x v="130"/>
          </reference>
        </references>
      </pivotArea>
    </format>
    <format dxfId="130">
      <pivotArea dataOnly="0" labelOnly="1" outline="0" fieldPosition="0">
        <references count="2">
          <reference field="0" count="1" selected="0">
            <x v="223"/>
          </reference>
          <reference field="1" count="1">
            <x v="110"/>
          </reference>
        </references>
      </pivotArea>
    </format>
    <format dxfId="129">
      <pivotArea dataOnly="0" labelOnly="1" outline="0" fieldPosition="0">
        <references count="2">
          <reference field="0" count="1" selected="0">
            <x v="225"/>
          </reference>
          <reference field="1" count="1">
            <x v="283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232"/>
          </reference>
          <reference field="1" count="1">
            <x v="97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261"/>
          </reference>
          <reference field="1" count="1">
            <x v="298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295"/>
          </reference>
          <reference field="1" count="1">
            <x v="227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326"/>
          </reference>
          <reference field="1" count="1">
            <x v="111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341"/>
          </reference>
          <reference field="1" count="1">
            <x v="276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346"/>
          </reference>
          <reference field="1" count="1">
            <x v="21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366"/>
          </reference>
          <reference field="1" count="1">
            <x v="49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385"/>
          </reference>
          <reference field="1" count="1">
            <x v="46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404"/>
          </reference>
          <reference field="1" count="1">
            <x v="179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405"/>
          </reference>
          <reference field="1" count="1">
            <x v="20"/>
          </reference>
        </references>
      </pivotArea>
    </format>
    <format dxfId="118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50"/>
          </reference>
          <reference field="2" count="1">
            <x v="0"/>
          </reference>
        </references>
      </pivotArea>
    </format>
    <format dxfId="117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8"/>
          </reference>
          <reference field="2" count="1">
            <x v="2"/>
          </reference>
        </references>
      </pivotArea>
    </format>
    <format dxfId="116">
      <pivotArea dataOnly="0" labelOnly="1" outline="0" fieldPosition="0">
        <references count="3">
          <reference field="0" count="1" selected="0">
            <x v="99"/>
          </reference>
          <reference field="1" count="1" selected="0">
            <x v="290"/>
          </reference>
          <reference field="2" count="1">
            <x v="4"/>
          </reference>
        </references>
      </pivotArea>
    </format>
    <format dxfId="115">
      <pivotArea dataOnly="0" labelOnly="1" outline="0" fieldPosition="0">
        <references count="3">
          <reference field="0" count="1" selected="0">
            <x v="103"/>
          </reference>
          <reference field="1" count="1" selected="0">
            <x v="0"/>
          </reference>
          <reference field="2" count="1">
            <x v="4"/>
          </reference>
        </references>
      </pivotArea>
    </format>
    <format dxfId="114">
      <pivotArea dataOnly="0" labelOnly="1" outline="0" fieldPosition="0">
        <references count="3">
          <reference field="0" count="1" selected="0">
            <x v="158"/>
          </reference>
          <reference field="1" count="1" selected="0">
            <x v="4"/>
          </reference>
          <reference field="2" count="1">
            <x v="0"/>
          </reference>
        </references>
      </pivotArea>
    </format>
    <format dxfId="113">
      <pivotArea dataOnly="0" labelOnly="1" outline="0" fieldPosition="0">
        <references count="3">
          <reference field="0" count="1" selected="0">
            <x v="177"/>
          </reference>
          <reference field="1" count="1" selected="0">
            <x v="61"/>
          </reference>
          <reference field="2" count="1">
            <x v="2"/>
          </reference>
        </references>
      </pivotArea>
    </format>
    <format dxfId="112">
      <pivotArea dataOnly="0" labelOnly="1" outline="0" fieldPosition="0">
        <references count="3">
          <reference field="0" count="1" selected="0">
            <x v="179"/>
          </reference>
          <reference field="1" count="1" selected="0">
            <x v="244"/>
          </reference>
          <reference field="2" count="1">
            <x v="0"/>
          </reference>
        </references>
      </pivotArea>
    </format>
    <format dxfId="111">
      <pivotArea dataOnly="0" labelOnly="1" outline="0" fieldPosition="0">
        <references count="3">
          <reference field="0" count="1" selected="0">
            <x v="218"/>
          </reference>
          <reference field="1" count="1" selected="0">
            <x v="130"/>
          </reference>
          <reference field="2" count="1">
            <x v="4"/>
          </reference>
        </references>
      </pivotArea>
    </format>
    <format dxfId="110">
      <pivotArea dataOnly="0" labelOnly="1" outline="0" fieldPosition="0">
        <references count="3">
          <reference field="0" count="1" selected="0">
            <x v="223"/>
          </reference>
          <reference field="1" count="1" selected="0">
            <x v="110"/>
          </reference>
          <reference field="2" count="1">
            <x v="0"/>
          </reference>
        </references>
      </pivotArea>
    </format>
    <format dxfId="109">
      <pivotArea dataOnly="0" labelOnly="1" outline="0" fieldPosition="0">
        <references count="3">
          <reference field="0" count="1" selected="0">
            <x v="225"/>
          </reference>
          <reference field="1" count="1" selected="0">
            <x v="283"/>
          </reference>
          <reference field="2" count="1">
            <x v="1"/>
          </reference>
        </references>
      </pivotArea>
    </format>
    <format dxfId="108">
      <pivotArea dataOnly="0" labelOnly="1" outline="0" fieldPosition="0">
        <references count="3">
          <reference field="0" count="1" selected="0">
            <x v="232"/>
          </reference>
          <reference field="1" count="1" selected="0">
            <x v="97"/>
          </reference>
          <reference field="2" count="1">
            <x v="3"/>
          </reference>
        </references>
      </pivotArea>
    </format>
    <format dxfId="107">
      <pivotArea dataOnly="0" labelOnly="1" outline="0" fieldPosition="0">
        <references count="3">
          <reference field="0" count="1" selected="0">
            <x v="261"/>
          </reference>
          <reference field="1" count="1" selected="0">
            <x v="298"/>
          </reference>
          <reference field="2" count="1">
            <x v="0"/>
          </reference>
        </references>
      </pivotArea>
    </format>
    <format dxfId="106">
      <pivotArea dataOnly="0" labelOnly="1" outline="0" fieldPosition="0">
        <references count="3">
          <reference field="0" count="1" selected="0">
            <x v="295"/>
          </reference>
          <reference field="1" count="1" selected="0">
            <x v="227"/>
          </reference>
          <reference field="2" count="1">
            <x v="4"/>
          </reference>
        </references>
      </pivotArea>
    </format>
    <format dxfId="105">
      <pivotArea dataOnly="0" labelOnly="1" outline="0" fieldPosition="0">
        <references count="3">
          <reference field="0" count="1" selected="0">
            <x v="326"/>
          </reference>
          <reference field="1" count="1" selected="0">
            <x v="111"/>
          </reference>
          <reference field="2" count="1">
            <x v="0"/>
          </reference>
        </references>
      </pivotArea>
    </format>
    <format dxfId="104">
      <pivotArea dataOnly="0" labelOnly="1" outline="0" fieldPosition="0">
        <references count="3">
          <reference field="0" count="1" selected="0">
            <x v="341"/>
          </reference>
          <reference field="1" count="1" selected="0">
            <x v="276"/>
          </reference>
          <reference field="2" count="1">
            <x v="2"/>
          </reference>
        </references>
      </pivotArea>
    </format>
    <format dxfId="103">
      <pivotArea dataOnly="0" labelOnly="1" outline="0" fieldPosition="0">
        <references count="3">
          <reference field="0" count="1" selected="0">
            <x v="346"/>
          </reference>
          <reference field="1" count="1" selected="0">
            <x v="21"/>
          </reference>
          <reference field="2" count="1">
            <x v="4"/>
          </reference>
        </references>
      </pivotArea>
    </format>
    <format dxfId="102">
      <pivotArea dataOnly="0" labelOnly="1" outline="0" fieldPosition="0">
        <references count="3">
          <reference field="0" count="1" selected="0">
            <x v="366"/>
          </reference>
          <reference field="1" count="1" selected="0">
            <x v="49"/>
          </reference>
          <reference field="2" count="1">
            <x v="4"/>
          </reference>
        </references>
      </pivotArea>
    </format>
    <format dxfId="101">
      <pivotArea dataOnly="0" labelOnly="1" outline="0" fieldPosition="0">
        <references count="3">
          <reference field="0" count="1" selected="0">
            <x v="385"/>
          </reference>
          <reference field="1" count="1" selected="0">
            <x v="46"/>
          </reference>
          <reference field="2" count="1">
            <x v="1"/>
          </reference>
        </references>
      </pivotArea>
    </format>
    <format dxfId="100">
      <pivotArea dataOnly="0" labelOnly="1" outline="0" fieldPosition="0">
        <references count="3">
          <reference field="0" count="1" selected="0">
            <x v="404"/>
          </reference>
          <reference field="1" count="1" selected="0">
            <x v="179"/>
          </reference>
          <reference field="2" count="1">
            <x v="1"/>
          </reference>
        </references>
      </pivotArea>
    </format>
    <format dxfId="99">
      <pivotArea dataOnly="0" labelOnly="1" outline="0" fieldPosition="0">
        <references count="3">
          <reference field="0" count="1" selected="0">
            <x v="405"/>
          </reference>
          <reference field="1" count="1" selected="0">
            <x v="20"/>
          </reference>
          <reference field="2" count="1">
            <x v="4"/>
          </reference>
        </references>
      </pivotArea>
    </format>
    <format dxfId="98">
      <pivotArea dataOnly="0" labelOnly="1" outline="0" fieldPosition="0">
        <references count="1">
          <reference field="0" count="20">
            <x v="5"/>
            <x v="22"/>
            <x v="99"/>
            <x v="103"/>
            <x v="158"/>
            <x v="177"/>
            <x v="179"/>
            <x v="218"/>
            <x v="223"/>
            <x v="225"/>
            <x v="232"/>
            <x v="261"/>
            <x v="295"/>
            <x v="326"/>
            <x v="341"/>
            <x v="346"/>
            <x v="366"/>
            <x v="385"/>
            <x v="404"/>
            <x v="405"/>
          </reference>
        </references>
      </pivotArea>
    </format>
    <format dxfId="97">
      <pivotArea outline="0" collapsedLevelsAreSubtotals="1" fieldPosition="0"/>
    </format>
    <format dxfId="96">
      <pivotArea dataOnly="0" labelOnly="1" outline="0" fieldPosition="0">
        <references count="1">
          <reference field="0" count="20">
            <x v="5"/>
            <x v="22"/>
            <x v="99"/>
            <x v="103"/>
            <x v="158"/>
            <x v="177"/>
            <x v="179"/>
            <x v="218"/>
            <x v="223"/>
            <x v="225"/>
            <x v="232"/>
            <x v="261"/>
            <x v="295"/>
            <x v="326"/>
            <x v="341"/>
            <x v="346"/>
            <x v="366"/>
            <x v="385"/>
            <x v="404"/>
            <x v="405"/>
          </reference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2">
          <reference field="0" count="1" selected="0">
            <x v="5"/>
          </reference>
          <reference field="1" count="1">
            <x v="50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22"/>
          </reference>
          <reference field="1" count="1">
            <x v="8"/>
          </reference>
        </references>
      </pivotArea>
    </format>
    <format dxfId="92">
      <pivotArea dataOnly="0" labelOnly="1" outline="0" fieldPosition="0">
        <references count="2">
          <reference field="0" count="1" selected="0">
            <x v="99"/>
          </reference>
          <reference field="1" count="1">
            <x v="290"/>
          </reference>
        </references>
      </pivotArea>
    </format>
    <format dxfId="91">
      <pivotArea dataOnly="0" labelOnly="1" outline="0" fieldPosition="0">
        <references count="2">
          <reference field="0" count="1" selected="0">
            <x v="103"/>
          </reference>
          <reference field="1" count="1">
            <x v="0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158"/>
          </reference>
          <reference field="1" count="1">
            <x v="4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177"/>
          </reference>
          <reference field="1" count="1">
            <x v="61"/>
          </reference>
        </references>
      </pivotArea>
    </format>
    <format dxfId="88">
      <pivotArea dataOnly="0" labelOnly="1" outline="0" fieldPosition="0">
        <references count="2">
          <reference field="0" count="1" selected="0">
            <x v="179"/>
          </reference>
          <reference field="1" count="1">
            <x v="244"/>
          </reference>
        </references>
      </pivotArea>
    </format>
    <format dxfId="87">
      <pivotArea dataOnly="0" labelOnly="1" outline="0" fieldPosition="0">
        <references count="2">
          <reference field="0" count="1" selected="0">
            <x v="218"/>
          </reference>
          <reference field="1" count="1">
            <x v="130"/>
          </reference>
        </references>
      </pivotArea>
    </format>
    <format dxfId="86">
      <pivotArea dataOnly="0" labelOnly="1" outline="0" fieldPosition="0">
        <references count="2">
          <reference field="0" count="1" selected="0">
            <x v="223"/>
          </reference>
          <reference field="1" count="1">
            <x v="110"/>
          </reference>
        </references>
      </pivotArea>
    </format>
    <format dxfId="85">
      <pivotArea dataOnly="0" labelOnly="1" outline="0" fieldPosition="0">
        <references count="2">
          <reference field="0" count="1" selected="0">
            <x v="225"/>
          </reference>
          <reference field="1" count="1">
            <x v="283"/>
          </reference>
        </references>
      </pivotArea>
    </format>
    <format dxfId="84">
      <pivotArea dataOnly="0" labelOnly="1" outline="0" fieldPosition="0">
        <references count="2">
          <reference field="0" count="1" selected="0">
            <x v="232"/>
          </reference>
          <reference field="1" count="1">
            <x v="97"/>
          </reference>
        </references>
      </pivotArea>
    </format>
    <format dxfId="83">
      <pivotArea dataOnly="0" labelOnly="1" outline="0" fieldPosition="0">
        <references count="2">
          <reference field="0" count="1" selected="0">
            <x v="261"/>
          </reference>
          <reference field="1" count="1">
            <x v="298"/>
          </reference>
        </references>
      </pivotArea>
    </format>
    <format dxfId="82">
      <pivotArea dataOnly="0" labelOnly="1" outline="0" fieldPosition="0">
        <references count="2">
          <reference field="0" count="1" selected="0">
            <x v="295"/>
          </reference>
          <reference field="1" count="1">
            <x v="227"/>
          </reference>
        </references>
      </pivotArea>
    </format>
    <format dxfId="81">
      <pivotArea dataOnly="0" labelOnly="1" outline="0" fieldPosition="0">
        <references count="2">
          <reference field="0" count="1" selected="0">
            <x v="326"/>
          </reference>
          <reference field="1" count="1">
            <x v="111"/>
          </reference>
        </references>
      </pivotArea>
    </format>
    <format dxfId="80">
      <pivotArea dataOnly="0" labelOnly="1" outline="0" fieldPosition="0">
        <references count="2">
          <reference field="0" count="1" selected="0">
            <x v="341"/>
          </reference>
          <reference field="1" count="1">
            <x v="276"/>
          </reference>
        </references>
      </pivotArea>
    </format>
    <format dxfId="79">
      <pivotArea dataOnly="0" labelOnly="1" outline="0" fieldPosition="0">
        <references count="2">
          <reference field="0" count="1" selected="0">
            <x v="346"/>
          </reference>
          <reference field="1" count="1">
            <x v="21"/>
          </reference>
        </references>
      </pivotArea>
    </format>
    <format dxfId="78">
      <pivotArea dataOnly="0" labelOnly="1" outline="0" fieldPosition="0">
        <references count="2">
          <reference field="0" count="1" selected="0">
            <x v="366"/>
          </reference>
          <reference field="1" count="1">
            <x v="49"/>
          </reference>
        </references>
      </pivotArea>
    </format>
    <format dxfId="77">
      <pivotArea dataOnly="0" labelOnly="1" outline="0" fieldPosition="0">
        <references count="2">
          <reference field="0" count="1" selected="0">
            <x v="385"/>
          </reference>
          <reference field="1" count="1">
            <x v="46"/>
          </reference>
        </references>
      </pivotArea>
    </format>
    <format dxfId="76">
      <pivotArea dataOnly="0" labelOnly="1" outline="0" fieldPosition="0">
        <references count="2">
          <reference field="0" count="1" selected="0">
            <x v="404"/>
          </reference>
          <reference field="1" count="1">
            <x v="179"/>
          </reference>
        </references>
      </pivotArea>
    </format>
    <format dxfId="75">
      <pivotArea dataOnly="0" labelOnly="1" outline="0" fieldPosition="0">
        <references count="2">
          <reference field="0" count="1" selected="0">
            <x v="405"/>
          </reference>
          <reference field="1" count="1">
            <x v="20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5"/>
          </reference>
          <reference field="1" count="1" selected="0">
            <x v="50"/>
          </reference>
          <reference field="2" count="1">
            <x v="0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8"/>
          </reference>
          <reference field="2" count="1">
            <x v="2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99"/>
          </reference>
          <reference field="1" count="1" selected="0">
            <x v="290"/>
          </reference>
          <reference field="2" count="1">
            <x v="4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103"/>
          </reference>
          <reference field="1" count="1" selected="0">
            <x v="0"/>
          </reference>
          <reference field="2" count="1">
            <x v="4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158"/>
          </reference>
          <reference field="1" count="1" selected="0">
            <x v="4"/>
          </reference>
          <reference field="2" count="1">
            <x v="0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177"/>
          </reference>
          <reference field="1" count="1" selected="0">
            <x v="61"/>
          </reference>
          <reference field="2" count="1">
            <x v="2"/>
          </reference>
        </references>
      </pivotArea>
    </format>
    <format dxfId="68">
      <pivotArea dataOnly="0" labelOnly="1" outline="0" fieldPosition="0">
        <references count="3">
          <reference field="0" count="1" selected="0">
            <x v="179"/>
          </reference>
          <reference field="1" count="1" selected="0">
            <x v="244"/>
          </reference>
          <reference field="2" count="1">
            <x v="0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218"/>
          </reference>
          <reference field="1" count="1" selected="0">
            <x v="130"/>
          </reference>
          <reference field="2" count="1">
            <x v="4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223"/>
          </reference>
          <reference field="1" count="1" selected="0">
            <x v="110"/>
          </reference>
          <reference field="2" count="1">
            <x v="0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225"/>
          </reference>
          <reference field="1" count="1" selected="0">
            <x v="283"/>
          </reference>
          <reference field="2" count="1">
            <x v="1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232"/>
          </reference>
          <reference field="1" count="1" selected="0">
            <x v="97"/>
          </reference>
          <reference field="2" count="1">
            <x v="3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261"/>
          </reference>
          <reference field="1" count="1" selected="0">
            <x v="298"/>
          </reference>
          <reference field="2" count="1">
            <x v="0"/>
          </reference>
        </references>
      </pivotArea>
    </format>
    <format dxfId="62">
      <pivotArea dataOnly="0" labelOnly="1" outline="0" fieldPosition="0">
        <references count="3">
          <reference field="0" count="1" selected="0">
            <x v="295"/>
          </reference>
          <reference field="1" count="1" selected="0">
            <x v="227"/>
          </reference>
          <reference field="2" count="1">
            <x v="4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326"/>
          </reference>
          <reference field="1" count="1" selected="0">
            <x v="111"/>
          </reference>
          <reference field="2" count="1">
            <x v="0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341"/>
          </reference>
          <reference field="1" count="1" selected="0">
            <x v="276"/>
          </reference>
          <reference field="2" count="1">
            <x v="2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346"/>
          </reference>
          <reference field="1" count="1" selected="0">
            <x v="21"/>
          </reference>
          <reference field="2" count="1">
            <x v="4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366"/>
          </reference>
          <reference field="1" count="1" selected="0">
            <x v="49"/>
          </reference>
          <reference field="2" count="1">
            <x v="4"/>
          </reference>
        </references>
      </pivotArea>
    </format>
    <format dxfId="57">
      <pivotArea dataOnly="0" labelOnly="1" outline="0" fieldPosition="0">
        <references count="3">
          <reference field="0" count="1" selected="0">
            <x v="385"/>
          </reference>
          <reference field="1" count="1" selected="0">
            <x v="46"/>
          </reference>
          <reference field="2" count="1">
            <x v="1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404"/>
          </reference>
          <reference field="1" count="1" selected="0">
            <x v="179"/>
          </reference>
          <reference field="2" count="1">
            <x v="1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405"/>
          </reference>
          <reference field="1" count="1" selected="0">
            <x v="20"/>
          </reference>
          <reference field="2" count="1">
            <x v="4"/>
          </reference>
        </references>
      </pivotArea>
    </format>
    <format dxfId="54">
      <pivotArea grandRow="1" outline="0" collapsedLevelsAreSubtotals="1" fieldPosition="0"/>
    </format>
    <format dxfId="53">
      <pivotArea dataOnly="0" labelOnly="1" grandRow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20" selected="0">
              <x v="5"/>
              <x v="22"/>
              <x v="99"/>
              <x v="103"/>
              <x v="158"/>
              <x v="177"/>
              <x v="179"/>
              <x v="218"/>
              <x v="223"/>
              <x v="225"/>
              <x v="232"/>
              <x v="261"/>
              <x v="295"/>
              <x v="326"/>
              <x v="341"/>
              <x v="346"/>
              <x v="366"/>
              <x v="385"/>
              <x v="404"/>
              <x v="405"/>
            </reference>
            <reference field="1" count="20" selected="0">
              <x v="0"/>
              <x v="4"/>
              <x v="8"/>
              <x v="20"/>
              <x v="21"/>
              <x v="46"/>
              <x v="49"/>
              <x v="50"/>
              <x v="61"/>
              <x v="97"/>
              <x v="110"/>
              <x v="111"/>
              <x v="130"/>
              <x v="179"/>
              <x v="227"/>
              <x v="244"/>
              <x v="276"/>
              <x v="283"/>
              <x v="290"/>
              <x v="298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filters count="1">
    <filter fld="0" type="valueGreaterThanOrEqual" evalOrder="-1" id="7" iMeasureFld="0">
      <autoFilter ref="A1">
        <filterColumn colId="0">
          <customFilters>
            <customFilter operator="greaterThanOrEqual" val="275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C2804-92BE-4D70-AB54-740B1ECBCD7D}" name="PivotTable1" cacheId="3" applyNumberFormats="0" applyBorderFormats="0" applyFontFormats="0" applyPatternFormats="0" applyAlignmentFormats="0" applyWidthHeightFormats="1" dataCaption="Values" tag="756f974b-f9e1-446f-ae0b-e550e78d7828" updatedVersion="8" minRefreshableVersion="3" useAutoFormatting="1" subtotalHiddenItems="1" itemPrintTitles="1" createdVersion="8" indent="0" outline="1" outlineData="1" multipleFieldFilters="0" chartFormat="9" rowHeaderCaption="Branch Name">
  <location ref="A3:B9" firstHeaderRow="1" firstDataRow="1" firstDataCol="1"/>
  <pivotFields count="2">
    <pivotField axis="axisRow" allDrilled="1" showAll="0" sortType="a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fld="1" subtotal="count" baseField="0" baseItem="2" numFmtId="9"/>
  </dataFields>
  <formats count="7">
    <format dxfId="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Overdue Amount"/>
    <pivotHierarchy dragToData="1" caption="Amount Collected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921E3D-4E2E-43A8-8ADB-6E06CDB8BFCE}" name="PivotTable4" cacheId="1" applyNumberFormats="0" applyBorderFormats="0" applyFontFormats="0" applyPatternFormats="0" applyAlignmentFormats="0" applyWidthHeightFormats="1" dataCaption="Values" tag="756f974b-f9e1-446f-ae0b-e550e78d7828" updatedVersion="8" minRefreshableVersion="3" itemPrintTitles="1" createdVersion="8" indent="0" compact="0" compactData="0" multipleFieldFilters="0" chartFormat="4" rowHeaderCaption="Branch Name">
  <location ref="Q6:V12" firstHeaderRow="0" firstDataRow="1" firstDataCol="1"/>
  <pivotFields count="6">
    <pivotField axis="axisRow" compact="0" allDrilled="1" outline="0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6">
    <i>
      <x v="2"/>
    </i>
    <i>
      <x v="1"/>
    </i>
    <i>
      <x v="3"/>
    </i>
    <i>
      <x v="4"/>
    </i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Customers" fld="4" subtotal="count" baseField="0" baseItem="2"/>
    <dataField name="Total Disbursed Amount" fld="5" baseField="0" baseItem="2" numFmtId="164"/>
    <dataField name="Overdue Amount" fld="1" baseField="0" baseItem="2" numFmtId="164"/>
    <dataField name="Amount Collected" fld="2" baseField="0" baseItem="2" numFmtId="164"/>
    <dataField fld="3" subtotal="count" baseField="0" baseItem="2" numFmtId="9"/>
  </dataFields>
  <formats count="11">
    <format dxfId="28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8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8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field="0" type="button" dataOnly="0" labelOnly="1" outline="0" axis="axisRow" fieldPosition="0"/>
    </format>
    <format dxfId="276">
      <pivotArea dataOnly="0" labelOnly="1" fieldPosition="0">
        <references count="1">
          <reference field="0" count="0"/>
        </references>
      </pivotArea>
    </format>
    <format dxfId="275">
      <pivotArea dataOnly="0" labelOnly="1" grandRow="1" outline="0" fieldPosition="0"/>
    </format>
    <format dxfId="274">
      <pivotArea dataOnly="0" labelOnly="1" outline="0" fieldPosition="0">
        <references count="1">
          <reference field="4294967294" count="3">
            <x v="2"/>
            <x v="3"/>
            <x v="4"/>
          </reference>
        </references>
      </pivotArea>
    </format>
    <format dxfId="27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2">
      <pivotArea outline="0" fieldPosition="0">
        <references count="2">
          <reference field="4294967294" count="1" selected="0">
            <x v="4"/>
          </reference>
          <reference field="0" count="0" selected="0"/>
        </references>
      </pivotArea>
    </format>
  </formats>
  <conditionalFormats count="3"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2"/>
            </reference>
            <reference field="0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3"/>
            </reference>
            <reference field="0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4"/>
            </reference>
            <reference field="0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Overdue Amount"/>
    <pivotHierarchy dragToData="1" caption="Amount Collected"/>
    <pivotHierarchy dragToData="1"/>
    <pivotHierarchy dragToData="1" caption="Total Customers"/>
    <pivotHierarchy dragToData="1" caption="Total Disbursed Amount"/>
  </pivotHierarchies>
  <pivotTableStyleInfo name="PivotStyleMedium9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6360D-02D1-4E66-ABF1-FF0AF613F9B5}" name="PivotTable2" cacheId="2" applyNumberFormats="0" applyBorderFormats="0" applyFontFormats="0" applyPatternFormats="0" applyAlignmentFormats="0" applyWidthHeightFormats="1" dataCaption="Values" tag="756f974b-f9e1-446f-ae0b-e550e78d7828" updatedVersion="8" minRefreshableVersion="3" itemPrintTitles="1" createdVersion="8" indent="0" compact="0" compactData="0" multipleFieldFilters="0" chartFormat="9" rowHeaderCaption="Branch Name">
  <location ref="A1:B7" firstHeaderRow="1" firstDataRow="1" firstDataCol="1"/>
  <pivotFields count="2">
    <pivotField axis="axisRow" compact="0" allDrilled="1" outline="0" showAll="0" sortType="de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0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Amount Collected" fld="1" baseField="0" baseItem="2" numFmtId="164"/>
  </dataFields>
  <formats count="7">
    <format dxfId="3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Overdue Amount"/>
    <pivotHierarchy dragToData="1" caption="Amount Collected"/>
    <pivotHierarchy dragToData="1"/>
    <pivotHierarchy dragToData="1" caption="Total Customers"/>
    <pivotHierarchy dragToData="1" caption="Total Disbursed Amount"/>
  </pivotHierarchies>
  <pivotTableStyleInfo name="PivotStyleMedium9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Table2]"/>
        <x15:activeTabTopLevelEntity name="[Table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E3AE5F-FCD7-49D7-A34E-86A9D988FF2A}" name="Table1" displayName="Table1" ref="A2:AE424" totalsRowShown="0" headerRowDxfId="271" dataDxfId="269" headerRowBorderDxfId="270" tableBorderDxfId="268" totalsRowBorderDxfId="267">
  <autoFilter ref="A2:AE424" xr:uid="{F1E3AE5F-FCD7-49D7-A34E-86A9D988FF2A}"/>
  <tableColumns count="31">
    <tableColumn id="1" xr3:uid="{C1BEF99A-D3EF-4DB5-9FAF-7CABFABB50F9}" name="Customer_ID" dataDxfId="266"/>
    <tableColumn id="2" xr3:uid="{29A5E671-0237-446B-91F5-19BC69A97343}" name="Customer_Name" dataDxfId="265"/>
    <tableColumn id="3" xr3:uid="{11181883-D424-43C4-BA4C-2693D424A8BA}" name="Date_of_Birth" dataDxfId="264"/>
    <tableColumn id="4" xr3:uid="{7108780E-2EA2-4FDF-BE6D-6A4A007C5AE3}" name="Age" dataDxfId="263"/>
    <tableColumn id="5" xr3:uid="{D17E0DD8-42EA-4E29-9577-D1393B88FC14}" name="Gender" dataDxfId="262"/>
    <tableColumn id="6" xr3:uid="{7F0CD406-4F6B-450F-B819-5F9BE99016A8}" name="Mobile" dataDxfId="261"/>
    <tableColumn id="7" xr3:uid="{3D0B8D12-985C-4D19-9617-641334A6FBFA}" name="Alternate_Mobile" dataDxfId="260"/>
    <tableColumn id="8" xr3:uid="{8877B7D0-3C4F-4B88-A29D-221BB462E3A2}" name="Address" dataDxfId="259"/>
    <tableColumn id="9" xr3:uid="{E00860B0-C7CA-41A2-A328-4C5BE71C94CE}" name="City" dataDxfId="258"/>
    <tableColumn id="38" xr3:uid="{E65144F0-A05D-4302-846C-17EAAA00435F}" name="CIBIL_Score" dataDxfId="257"/>
    <tableColumn id="10" xr3:uid="{E8388A79-ACC1-4BEA-8470-CC389C967530}" name="PIN_Code" dataDxfId="256"/>
    <tableColumn id="11" xr3:uid="{F74A07E3-4E5D-4026-B5D6-8707C34C9B03}" name="Aadhaar_Number" dataDxfId="255"/>
    <tableColumn id="12" xr3:uid="{5735E049-995D-4521-A323-65999855C319}" name="PAN_Number" dataDxfId="254"/>
    <tableColumn id="13" xr3:uid="{482B08C1-840B-429E-9AF7-2D5A6AE4A4F1}" name="KYC_Status" dataDxfId="253"/>
    <tableColumn id="14" xr3:uid="{53A14E5A-52C4-4B9A-A381-1B183286252D}" name="Occupation_Type" dataDxfId="252"/>
    <tableColumn id="16" xr3:uid="{9CBE9A71-0AC2-4B98-B707-A708825C6546}" name="Monthly_Income" dataDxfId="251"/>
    <tableColumn id="17" xr3:uid="{8006878F-48B2-47AA-8CF3-8C51C0D0890B}" name="Vehicle_Make" dataDxfId="250"/>
    <tableColumn id="18" xr3:uid="{9F926254-0DD2-4877-B175-1D00B4EBE3B0}" name="Vehicle_Model" dataDxfId="249"/>
    <tableColumn id="19" xr3:uid="{B3AC6006-E349-40FF-922C-ACD49518F6DE}" name="Vehicle_Type" dataDxfId="248"/>
    <tableColumn id="20" xr3:uid="{672B78F9-C115-4E74-BA3B-F7CFE68AE402}" name="Registration_Number" dataDxfId="247"/>
    <tableColumn id="21" xr3:uid="{852AF8B3-A943-4789-98FD-B5FE9BF5DBF4}" name="Vehicle_Cost" dataDxfId="246"/>
    <tableColumn id="22" xr3:uid="{9634AC20-CA69-4730-9653-BED1CD4AEEE2}" name="Branch_Code" dataDxfId="245"/>
    <tableColumn id="23" xr3:uid="{9109CD8F-66A4-4FA6-9533-C112B33FC76A}" name="Branch_Name" dataDxfId="244"/>
    <tableColumn id="25" xr3:uid="{2B3CC63C-926D-4B1F-B8BC-9756C7546D03}" name="RM_Name" dataDxfId="243"/>
    <tableColumn id="26" xr3:uid="{39005013-A115-490F-B814-C82A44262D7C}" name="Amount_Disbursed" dataDxfId="242"/>
    <tableColumn id="27" xr3:uid="{C3DE83E0-5DD2-4B0F-BF9D-B48A5C8FEC19}" name="Tenure_Months" dataDxfId="241"/>
    <tableColumn id="28" xr3:uid="{E0BB5066-AEAD-477B-A303-8EE1DEF106E4}" name="Interest_Rate_%" dataDxfId="240"/>
    <tableColumn id="29" xr3:uid="{4E9128D5-3002-4597-A51A-CDE03A582E29}" name="EMI_Amount" dataDxfId="239"/>
    <tableColumn id="30" xr3:uid="{85AB3E59-430B-442D-8BEC-01A61F03ED8F}" name="Disbursement_Date" dataDxfId="238"/>
    <tableColumn id="31" xr3:uid="{A64DFE75-A256-4CDF-A2A1-56DB4A0E7D1D}" name="Maturity_Date" dataDxfId="237"/>
    <tableColumn id="32" xr3:uid="{42043960-9627-4A4E-A7F9-73ABB94114E9}" name="Repayment_Mode" dataDxfId="2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6A9889-2937-448D-A77E-006747F32CA5}" name="Table4" displayName="Table4" ref="A2:H22" totalsRowShown="0" headerRowDxfId="235" dataDxfId="234">
  <autoFilter ref="A2:H22" xr:uid="{246A9889-2937-448D-A77E-006747F32CA5}"/>
  <sortState xmlns:xlrd2="http://schemas.microsoft.com/office/spreadsheetml/2017/richdata2" ref="A3:H22">
    <sortCondition ref="G2:G22"/>
  </sortState>
  <tableColumns count="8">
    <tableColumn id="1" xr3:uid="{84287C19-15FA-424D-A559-BC4EACCC219B}" name="Agent_Code" dataDxfId="233"/>
    <tableColumn id="2" xr3:uid="{3E9674D1-7EF7-4057-BC5E-752094648F17}" name="Agent_Name" dataDxfId="232"/>
    <tableColumn id="3" xr3:uid="{B7661604-8BC8-4AA3-9315-C32F55DDFB2E}" name="Channel" dataDxfId="231"/>
    <tableColumn id="4" xr3:uid="{977B6FDE-CECE-4AA4-87D0-1C15259A1D5C}" name="Branch_Code" dataDxfId="230"/>
    <tableColumn id="5" xr3:uid="{3D98EDA4-B0C1-4ACD-8276-E5D1A10A8675}" name="Branch_Name" dataDxfId="229">
      <calculatedColumnFormula>_xlfn.XLOOKUP(Table4[[#This Row],[Branch_Code]],Table1[Branch_Code],Table1[Branch_Name],,0)</calculatedColumnFormula>
    </tableColumn>
    <tableColumn id="6" xr3:uid="{0073B9A9-561E-4839-B8FD-53A5446C7BC3}" name="Team_Leader" dataDxfId="228"/>
    <tableColumn id="7" xr3:uid="{5D089067-1E7A-43D8-9C77-F8A6F3C5E21F}" name="Joining_Date" dataDxfId="227"/>
    <tableColumn id="9" xr3:uid="{62E06781-8F86-4E98-8077-759DCF63D0E8}" name="Status" dataDxfId="22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C383FA-8F33-42B9-9B42-F889B039E270}" name="Table2" displayName="Table2" ref="A2:N424" totalsRowShown="0" headerRowDxfId="225" dataDxfId="224">
  <autoFilter ref="A2:N424" xr:uid="{3BC383FA-8F33-42B9-9B42-F889B039E270}"/>
  <sortState xmlns:xlrd2="http://schemas.microsoft.com/office/spreadsheetml/2017/richdata2" ref="A3:N424">
    <sortCondition ref="A2:A424"/>
  </sortState>
  <tableColumns count="14">
    <tableColumn id="1" xr3:uid="{BD6A6B67-B902-4708-A7C4-A2A26103B7D9}" name="Customer_ID" dataDxfId="223"/>
    <tableColumn id="2" xr3:uid="{032B28F8-377D-4A5A-A034-2C57A75E862E}" name="Customer_Name" dataDxfId="222">
      <calculatedColumnFormula>_xlfn.XLOOKUP(Table2[[#This Row],[Customer_ID]],Table1[Customer_ID],Table1[Customer_Name],,0,)</calculatedColumnFormula>
    </tableColumn>
    <tableColumn id="3" xr3:uid="{A7BD16DF-AB38-4C7A-AEE0-BF45D8137EFD}" name="Branch_Name" dataDxfId="221">
      <calculatedColumnFormula>_xlfn.XLOOKUP(Table2[[#This Row],[Customer_ID]],Table1[Customer_ID],Table1[Branch_Name],,)</calculatedColumnFormula>
    </tableColumn>
    <tableColumn id="12" xr3:uid="{B7BAD58B-B22F-4B83-B7D3-C026F2452C60}" name="Vehicle_Make" dataDxfId="220">
      <calculatedColumnFormula>_xlfn.XLOOKUP(Table2[[#This Row],[Customer_ID]],Table1[Customer_ID],Table1[Vehicle_Make],,0)</calculatedColumnFormula>
    </tableColumn>
    <tableColumn id="4" xr3:uid="{B10E24E9-F527-4493-8E0F-9FF67CE1D112}" name="Vehicle_Model" dataDxfId="219">
      <calculatedColumnFormula>_xlfn.XLOOKUP(Table2[[#This Row],[Customer_ID]],Table1[Customer_ID],Table1[Vehicle_Model],,)</calculatedColumnFormula>
    </tableColumn>
    <tableColumn id="5" xr3:uid="{A70FE6BD-33A2-4928-9174-D6C795B73551}" name="Loan_Amount" dataDxfId="218">
      <calculatedColumnFormula>_xlfn.XLOOKUP(Table2[[#This Row],[Customer_ID]],Table1[Customer_ID],Table1[Amount_Disbursed],,)</calculatedColumnFormula>
    </tableColumn>
    <tableColumn id="7" xr3:uid="{901C17A4-F642-4751-8ACA-0813C4FA6E8A}" name="EMI_Amount" dataDxfId="217">
      <calculatedColumnFormula>_xlfn.XLOOKUP(Table2[[#This Row],[Customer_ID]],Table1[Customer_ID],Table1[EMI_Amount],,0)</calculatedColumnFormula>
    </tableColumn>
    <tableColumn id="8" xr3:uid="{B3E856F2-21A4-4C29-A614-00AD3F858B14}" name="EMI_Due_May26" dataDxfId="216">
      <calculatedColumnFormula>Table2[[#This Row],[EMI_Amount]]</calculatedColumnFormula>
    </tableColumn>
    <tableColumn id="9" xr3:uid="{4960946D-E28A-4660-88F4-F815C5547E34}" name="Amount_Received_May26" dataDxfId="215"/>
    <tableColumn id="10" xr3:uid="{475C43F4-DA61-414B-8B99-9B2F2877109D}" name="Overdue_Amount" dataDxfId="214">
      <calculatedColumnFormula>Table2[[#This Row],[EMI_Due_May26]]-Table2[[#This Row],[Amount_Received_May26]]</calculatedColumnFormula>
    </tableColumn>
    <tableColumn id="15" xr3:uid="{7B616BA6-8FFF-4433-A92C-D7D25CEF80E7}" name="EMI_Due_Date" dataDxfId="213">
      <calculatedColumnFormula>DATE(2026,5,DAY(Table1[[#This Row],[Maturity_Date]]))</calculatedColumnFormula>
    </tableColumn>
    <tableColumn id="11" xr3:uid="{267184C1-5DC7-4A12-A881-A823C55D35E9}" name="Days_Past_Due" dataDxfId="212">
      <calculatedColumnFormula>IF(Table2[[#This Row],[Overdue_Amount]]&lt;1,"",MAX(0,TODAY()-Table2[[#This Row],[EMI_Due_Date]]))</calculatedColumnFormula>
    </tableColumn>
    <tableColumn id="6" xr3:uid="{4B1C2EFE-72A6-40ED-923E-DA3618058841}" name="DPD_Bucket" dataDxfId="211">
      <calculatedColumnFormula>IF(LEN(Table2[[#This Row],[Days_Past_Due]])=0,"Current",
IF(Table2[[#This Row],[Days_Past_Due]]&lt;=30,"1-30",
IF(Table2[[#This Row],[Days_Past_Due]]&lt;=60,"31-60",
IF(Table2[[#This Row],[Days_Past_Due]]&lt;=90,"61-90","90+"))))</calculatedColumnFormula>
    </tableColumn>
    <tableColumn id="13" xr3:uid="{6D72B40D-1BF4-4D22-BAFA-6F64975100A8}" name="Loan_Status" dataDxfId="210">
      <calculatedColumnFormula array="1">_xlfn.IFS(Table2[[#This Row],[DPD_Bucket]]="1-30","Overdue",Table2[[#This Row],[DPD_Bucket]]="90+","NPA",Table2[[#This Row],[DPD_Bucket]]="Current","Active",Table2[[#This Row],[DPD_Bucket]]="31-60","Overdue")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E63063-051D-41AF-A9A8-F01FAC44B4D4}" name="Table3" displayName="Table3" ref="A2:N548" totalsRowShown="0" headerRowDxfId="209" dataDxfId="208">
  <autoFilter ref="A2:N548" xr:uid="{BFE63063-051D-41AF-A9A8-F01FAC44B4D4}"/>
  <sortState xmlns:xlrd2="http://schemas.microsoft.com/office/spreadsheetml/2017/richdata2" ref="A3:N548">
    <sortCondition descending="1" ref="E2:E548"/>
  </sortState>
  <tableColumns count="14">
    <tableColumn id="1" xr3:uid="{62D9D652-1354-4C4B-8B0E-E2972000E502}" name="Log_ID" dataDxfId="207"/>
    <tableColumn id="2" xr3:uid="{CF98DBE4-4E13-4274-BFB9-A8531949887A}" name="Customer_ID" dataDxfId="206"/>
    <tableColumn id="3" xr3:uid="{63E04248-25A1-4760-8912-9F8A8391D221}" name="Customer_Name" dataDxfId="205">
      <calculatedColumnFormula>_xlfn.XLOOKUP(Table3[[#This Row],[Customer_ID]],Table1[Customer_ID],Table1[Customer_Name],,0)</calculatedColumnFormula>
    </tableColumn>
    <tableColumn id="4" xr3:uid="{731DEA1E-375A-4F30-925D-98B886D68786}" name="Branch_Name" dataDxfId="204">
      <calculatedColumnFormula>_xlfn.XLOOKUP(Table3[[#This Row],[Customer_ID]],Table1[Customer_ID],Table1[Branch_Name],,0)</calculatedColumnFormula>
    </tableColumn>
    <tableColumn id="5" xr3:uid="{BC2DE8BC-52E9-4BEF-B479-78D6AC319CFB}" name="Activity_Date" dataDxfId="203"/>
    <tableColumn id="6" xr3:uid="{5C5F9CCB-3DDF-481C-B31A-EC11BD6977C3}" name="Activity_Type" dataDxfId="202"/>
    <tableColumn id="7" xr3:uid="{B9059D51-3614-4C64-8A4B-0F5FB89E5322}" name="Agent_Code" dataDxfId="201"/>
    <tableColumn id="8" xr3:uid="{DA57DB66-EFA2-42E5-A5EE-B8C872B4D043}" name="Agent_Name" dataDxfId="200">
      <calculatedColumnFormula>_xlfn.XLOOKUP(Table3[[#This Row],[Agent_Code]],Table4[Agent_Code],Table4[Agent_Name],,0)</calculatedColumnFormula>
    </tableColumn>
    <tableColumn id="9" xr3:uid="{2161626F-B06B-4102-A90A-1EE0F648117F}" name="Contact_Result" dataDxfId="199"/>
    <tableColumn id="10" xr3:uid="{5F890380-9F97-4A14-A845-0FA10721EFBD}" name="Commitment_Taken" dataDxfId="198">
      <calculatedColumnFormula>IF(OR(Table3[[#This Row],[Contact_Result]]="Commitment Received",Table3[[#This Row],[Contact_Result]]="Will Pay Next Week"),"Yes","")</calculatedColumnFormula>
    </tableColumn>
    <tableColumn id="11" xr3:uid="{369358EC-9ACF-41DE-98B8-E898E4817FAC}" name="Commitment_Date" dataDxfId="197"/>
    <tableColumn id="12" xr3:uid="{E2EE1DC6-F40C-4948-AEC4-BB61323B7939}" name="Commitment_Amount" dataDxfId="196"/>
    <tableColumn id="14" xr3:uid="{89C75168-4B45-4F84-B002-326F761B77B7}" name="Amount_Collected" dataDxfId="195"/>
    <tableColumn id="15" xr3:uid="{0D66BD61-B814-4639-8A7B-DB0CCC2606A5}" name="Remarks" dataDxfId="19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9D6E-6960-4554-9BCA-1A68A8DDE1E1}">
  <dimension ref="A1:AE424"/>
  <sheetViews>
    <sheetView zoomScale="10" zoomScaleNormal="10" workbookViewId="0">
      <pane ySplit="2" topLeftCell="A3" activePane="bottomLeft" state="frozen"/>
      <selection pane="bottomLeft" activeCell="H56" sqref="H56"/>
    </sheetView>
  </sheetViews>
  <sheetFormatPr defaultRowHeight="15" x14ac:dyDescent="0.25"/>
  <cols>
    <col min="1" max="1" width="61.90625" bestFit="1" customWidth="1"/>
    <col min="2" max="2" width="69.1796875" bestFit="1" customWidth="1"/>
    <col min="3" max="3" width="65.54296875" bestFit="1" customWidth="1"/>
    <col min="4" max="4" width="36.453125" bestFit="1" customWidth="1"/>
    <col min="5" max="5" width="45.54296875" bestFit="1" customWidth="1"/>
    <col min="6" max="6" width="41.90625" bestFit="1" customWidth="1"/>
    <col min="7" max="7" width="72.81640625" bestFit="1" customWidth="1"/>
    <col min="8" max="8" width="55.54296875" bestFit="1" customWidth="1"/>
    <col min="9" max="9" width="37.36328125" bestFit="1" customWidth="1"/>
    <col min="10" max="10" width="61.90625" bestFit="1" customWidth="1"/>
    <col min="11" max="11" width="52.81640625" bestFit="1" customWidth="1"/>
    <col min="12" max="12" width="71.90625" bestFit="1" customWidth="1"/>
    <col min="13" max="13" width="61" bestFit="1" customWidth="1"/>
    <col min="14" max="14" width="60.08984375" bestFit="1" customWidth="1"/>
    <col min="15" max="15" width="72.81640625" bestFit="1" customWidth="1"/>
    <col min="16" max="16" width="71.90625" bestFit="1" customWidth="1"/>
    <col min="17" max="17" width="61" bestFit="1" customWidth="1"/>
    <col min="18" max="18" width="61.90625" bestFit="1" customWidth="1"/>
    <col min="19" max="19" width="60.08984375" bestFit="1" customWidth="1"/>
    <col min="20" max="20" width="83.7265625" bestFit="1" customWidth="1"/>
    <col min="21" max="21" width="60.08984375" bestFit="1" customWidth="1"/>
    <col min="22" max="22" width="61.90625" bestFit="1" customWidth="1"/>
    <col min="23" max="23" width="63.7265625" bestFit="1" customWidth="1"/>
    <col min="24" max="24" width="51.90625" bestFit="1" customWidth="1"/>
    <col min="25" max="25" width="76.453125" bestFit="1" customWidth="1"/>
    <col min="26" max="26" width="70.08984375" bestFit="1" customWidth="1"/>
    <col min="27" max="27" width="75.54296875" bestFit="1" customWidth="1"/>
    <col min="28" max="28" width="61.90625" bestFit="1" customWidth="1"/>
    <col min="29" max="29" width="80.08984375" bestFit="1" customWidth="1"/>
    <col min="30" max="30" width="66.453125" bestFit="1" customWidth="1"/>
    <col min="31" max="31" width="73.7265625" bestFit="1" customWidth="1"/>
    <col min="48" max="48" width="4.7265625" bestFit="1" customWidth="1"/>
    <col min="49" max="49" width="10.81640625" bestFit="1" customWidth="1"/>
    <col min="51" max="51" width="21.36328125" bestFit="1" customWidth="1"/>
  </cols>
  <sheetData>
    <row r="1" spans="1:31" ht="102.6" customHeight="1" x14ac:dyDescent="0.25">
      <c r="A1" s="41" t="s">
        <v>3084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</row>
    <row r="2" spans="1:31" ht="63.6" customHeight="1" x14ac:dyDescent="0.25">
      <c r="A2" s="2" t="s">
        <v>1240</v>
      </c>
      <c r="B2" s="2" t="s">
        <v>0</v>
      </c>
      <c r="C2" s="2" t="s">
        <v>1241</v>
      </c>
      <c r="D2" s="2" t="s">
        <v>1242</v>
      </c>
      <c r="E2" s="2" t="s">
        <v>1243</v>
      </c>
      <c r="F2" s="2" t="s">
        <v>1</v>
      </c>
      <c r="G2" s="2" t="s">
        <v>2</v>
      </c>
      <c r="H2" s="2" t="s">
        <v>3</v>
      </c>
      <c r="I2" s="2" t="s">
        <v>1244</v>
      </c>
      <c r="J2" s="2" t="s">
        <v>1255</v>
      </c>
      <c r="K2" s="2" t="s">
        <v>1245</v>
      </c>
      <c r="L2" s="2" t="s">
        <v>1246</v>
      </c>
      <c r="M2" s="2" t="s">
        <v>1247</v>
      </c>
      <c r="N2" s="2" t="s">
        <v>1248</v>
      </c>
      <c r="O2" s="2" t="s">
        <v>1249</v>
      </c>
      <c r="P2" s="2" t="s">
        <v>1250</v>
      </c>
      <c r="Q2" s="2" t="s">
        <v>1251</v>
      </c>
      <c r="R2" s="2" t="s">
        <v>6</v>
      </c>
      <c r="S2" s="2" t="s">
        <v>7</v>
      </c>
      <c r="T2" s="2" t="s">
        <v>1252</v>
      </c>
      <c r="U2" s="2" t="s">
        <v>8</v>
      </c>
      <c r="V2" s="2" t="s">
        <v>4</v>
      </c>
      <c r="W2" s="2" t="s">
        <v>5</v>
      </c>
      <c r="X2" s="2" t="s">
        <v>14</v>
      </c>
      <c r="Y2" s="2" t="s">
        <v>3083</v>
      </c>
      <c r="Z2" s="2" t="s">
        <v>10</v>
      </c>
      <c r="AA2" s="2" t="s">
        <v>11</v>
      </c>
      <c r="AB2" s="2" t="s">
        <v>12</v>
      </c>
      <c r="AC2" s="2" t="s">
        <v>13</v>
      </c>
      <c r="AD2" s="2" t="s">
        <v>1253</v>
      </c>
      <c r="AE2" s="2" t="s">
        <v>1254</v>
      </c>
    </row>
    <row r="3" spans="1:31" ht="36" customHeight="1" x14ac:dyDescent="0.6">
      <c r="A3" s="6" t="s">
        <v>818</v>
      </c>
      <c r="B3" s="6" t="s">
        <v>101</v>
      </c>
      <c r="C3" s="7">
        <v>29669</v>
      </c>
      <c r="D3" s="6">
        <f ca="1">DATEDIF(Table1[[#This Row],[Date_of_Birth]],TODAY(),"Y")</f>
        <v>45</v>
      </c>
      <c r="E3" s="6" t="s">
        <v>1256</v>
      </c>
      <c r="F3" s="6">
        <v>9210053353</v>
      </c>
      <c r="G3" s="6">
        <v>9685582861</v>
      </c>
      <c r="H3" s="6" t="s">
        <v>1257</v>
      </c>
      <c r="I3" s="6" t="s">
        <v>21</v>
      </c>
      <c r="J3" s="6">
        <v>673</v>
      </c>
      <c r="K3" s="6">
        <v>452001</v>
      </c>
      <c r="L3" s="6" t="s">
        <v>1258</v>
      </c>
      <c r="M3" s="6" t="s">
        <v>1259</v>
      </c>
      <c r="N3" s="6" t="s">
        <v>1260</v>
      </c>
      <c r="O3" s="6" t="s">
        <v>1261</v>
      </c>
      <c r="P3" s="8">
        <v>35000</v>
      </c>
      <c r="Q3" s="6" t="s">
        <v>1262</v>
      </c>
      <c r="R3" s="6" t="s">
        <v>1263</v>
      </c>
      <c r="S3" s="6" t="s">
        <v>17</v>
      </c>
      <c r="T3" s="6" t="s">
        <v>1264</v>
      </c>
      <c r="U3" s="8">
        <v>70851</v>
      </c>
      <c r="V3" s="6" t="s">
        <v>20</v>
      </c>
      <c r="W3" s="6" t="s">
        <v>21</v>
      </c>
      <c r="X3" s="6" t="s">
        <v>98</v>
      </c>
      <c r="Y3" s="8">
        <v>54982</v>
      </c>
      <c r="Z3" s="6">
        <v>36</v>
      </c>
      <c r="AA3" s="6">
        <v>14.31</v>
      </c>
      <c r="AB3" s="8">
        <f>-PMT((Table1[[#This Row],[Interest_Rate_%]]/100)/12,Table1[[#This Row],[Tenure_Months]],Table1[[#This Row],[Amount_Disbursed]])</f>
        <v>1887.4433752453515</v>
      </c>
      <c r="AC3" s="7">
        <v>45674</v>
      </c>
      <c r="AD3" s="7">
        <f>EDATE(Table1[[#This Row],[Disbursement_Date]],Table1[[#This Row],[Tenure_Months]])</f>
        <v>46769</v>
      </c>
      <c r="AE3" s="6" t="s">
        <v>1265</v>
      </c>
    </row>
    <row r="4" spans="1:31" ht="36" customHeight="1" x14ac:dyDescent="0.6">
      <c r="A4" s="6" t="s">
        <v>819</v>
      </c>
      <c r="B4" s="6" t="s">
        <v>1272</v>
      </c>
      <c r="C4" s="7">
        <v>28926</v>
      </c>
      <c r="D4" s="6">
        <f ca="1">DATEDIF(Table1[[#This Row],[Date_of_Birth]],TODAY(),"Y")</f>
        <v>47</v>
      </c>
      <c r="E4" s="6" t="s">
        <v>1267</v>
      </c>
      <c r="F4" s="6">
        <v>9918739736</v>
      </c>
      <c r="G4" s="6"/>
      <c r="H4" s="6" t="s">
        <v>1273</v>
      </c>
      <c r="I4" s="6" t="s">
        <v>16</v>
      </c>
      <c r="J4" s="6">
        <v>682</v>
      </c>
      <c r="K4" s="6">
        <v>482004</v>
      </c>
      <c r="L4" s="6" t="s">
        <v>1274</v>
      </c>
      <c r="M4" s="6" t="s">
        <v>1275</v>
      </c>
      <c r="N4" s="6" t="s">
        <v>1260</v>
      </c>
      <c r="O4" s="6" t="s">
        <v>1276</v>
      </c>
      <c r="P4" s="8">
        <v>25000</v>
      </c>
      <c r="Q4" s="6" t="s">
        <v>1269</v>
      </c>
      <c r="R4" s="6" t="s">
        <v>1270</v>
      </c>
      <c r="S4" s="6" t="s">
        <v>39</v>
      </c>
      <c r="T4" s="6" t="s">
        <v>1277</v>
      </c>
      <c r="U4" s="8">
        <v>1136474</v>
      </c>
      <c r="V4" s="6" t="s">
        <v>15</v>
      </c>
      <c r="W4" s="6" t="s">
        <v>16</v>
      </c>
      <c r="X4" s="6" t="s">
        <v>157</v>
      </c>
      <c r="Y4" s="8">
        <v>858828</v>
      </c>
      <c r="Z4" s="6">
        <v>36</v>
      </c>
      <c r="AA4" s="6">
        <v>11.79</v>
      </c>
      <c r="AB4" s="8">
        <f>-PMT((Table1[[#This Row],[Interest_Rate_%]]/100)/12,Table1[[#This Row],[Tenure_Months]],Table1[[#This Row],[Amount_Disbursed]])</f>
        <v>28439.315404876532</v>
      </c>
      <c r="AC4" s="7">
        <v>45197</v>
      </c>
      <c r="AD4" s="7">
        <f>EDATE(Table1[[#This Row],[Disbursement_Date]],Table1[[#This Row],[Tenure_Months]])</f>
        <v>46293</v>
      </c>
      <c r="AE4" s="6" t="s">
        <v>1271</v>
      </c>
    </row>
    <row r="5" spans="1:31" ht="36" customHeight="1" x14ac:dyDescent="0.6">
      <c r="A5" s="6" t="s">
        <v>820</v>
      </c>
      <c r="B5" s="6" t="s">
        <v>204</v>
      </c>
      <c r="C5" s="7">
        <v>34499</v>
      </c>
      <c r="D5" s="6">
        <f ca="1">DATEDIF(Table1[[#This Row],[Date_of_Birth]],TODAY(),"Y")</f>
        <v>31</v>
      </c>
      <c r="E5" s="6" t="s">
        <v>1256</v>
      </c>
      <c r="F5" s="6">
        <v>9541417711</v>
      </c>
      <c r="G5" s="6">
        <v>9882839238</v>
      </c>
      <c r="H5" s="6" t="s">
        <v>1278</v>
      </c>
      <c r="I5" s="6" t="s">
        <v>29</v>
      </c>
      <c r="J5" s="6">
        <v>667</v>
      </c>
      <c r="K5" s="6">
        <v>474001</v>
      </c>
      <c r="L5" s="6" t="s">
        <v>1279</v>
      </c>
      <c r="M5" s="6" t="s">
        <v>1280</v>
      </c>
      <c r="N5" s="6" t="s">
        <v>1281</v>
      </c>
      <c r="O5" s="6" t="s">
        <v>1268</v>
      </c>
      <c r="P5" s="8">
        <v>30000</v>
      </c>
      <c r="Q5" s="6" t="s">
        <v>1282</v>
      </c>
      <c r="R5" s="6" t="s">
        <v>1283</v>
      </c>
      <c r="S5" s="6" t="s">
        <v>17</v>
      </c>
      <c r="T5" s="6" t="s">
        <v>1284</v>
      </c>
      <c r="U5" s="8">
        <v>50000</v>
      </c>
      <c r="V5" s="6" t="s">
        <v>28</v>
      </c>
      <c r="W5" s="6" t="s">
        <v>29</v>
      </c>
      <c r="X5" s="6" t="s">
        <v>1285</v>
      </c>
      <c r="Y5" s="8">
        <v>35571</v>
      </c>
      <c r="Z5" s="6">
        <v>48</v>
      </c>
      <c r="AA5" s="6">
        <v>13.36</v>
      </c>
      <c r="AB5" s="8">
        <f>-PMT((Table1[[#This Row],[Interest_Rate_%]]/100)/12,Table1[[#This Row],[Tenure_Months]],Table1[[#This Row],[Amount_Disbursed]])</f>
        <v>960.64883441820666</v>
      </c>
      <c r="AC5" s="7">
        <v>46014</v>
      </c>
      <c r="AD5" s="7">
        <f>EDATE(Table1[[#This Row],[Disbursement_Date]],Table1[[#This Row],[Tenure_Months]])</f>
        <v>47475</v>
      </c>
      <c r="AE5" s="6" t="s">
        <v>1265</v>
      </c>
    </row>
    <row r="6" spans="1:31" ht="36" customHeight="1" x14ac:dyDescent="0.6">
      <c r="A6" s="6" t="s">
        <v>821</v>
      </c>
      <c r="B6" s="6" t="s">
        <v>1286</v>
      </c>
      <c r="C6" s="7">
        <v>33653</v>
      </c>
      <c r="D6" s="6">
        <f ca="1">DATEDIF(Table1[[#This Row],[Date_of_Birth]],TODAY(),"Y")</f>
        <v>34</v>
      </c>
      <c r="E6" s="6" t="s">
        <v>1256</v>
      </c>
      <c r="F6" s="6">
        <v>9364371717</v>
      </c>
      <c r="G6" s="6">
        <v>9142672287</v>
      </c>
      <c r="H6" s="6" t="s">
        <v>1287</v>
      </c>
      <c r="I6" s="6" t="s">
        <v>34</v>
      </c>
      <c r="J6" s="6">
        <v>705</v>
      </c>
      <c r="K6" s="6">
        <v>486002</v>
      </c>
      <c r="L6" s="6" t="s">
        <v>1288</v>
      </c>
      <c r="M6" s="6" t="s">
        <v>1289</v>
      </c>
      <c r="N6" s="6" t="s">
        <v>1260</v>
      </c>
      <c r="O6" s="6" t="s">
        <v>1261</v>
      </c>
      <c r="P6" s="8">
        <v>100000</v>
      </c>
      <c r="Q6" s="6" t="s">
        <v>1269</v>
      </c>
      <c r="R6" s="6" t="s">
        <v>1290</v>
      </c>
      <c r="S6" s="6" t="s">
        <v>22</v>
      </c>
      <c r="T6" s="6" t="s">
        <v>1291</v>
      </c>
      <c r="U6" s="8">
        <v>659602</v>
      </c>
      <c r="V6" s="6" t="s">
        <v>33</v>
      </c>
      <c r="W6" s="6" t="s">
        <v>34</v>
      </c>
      <c r="X6" s="6" t="s">
        <v>74</v>
      </c>
      <c r="Y6" s="8">
        <v>494849</v>
      </c>
      <c r="Z6" s="6">
        <v>12</v>
      </c>
      <c r="AA6" s="6">
        <v>11.05</v>
      </c>
      <c r="AB6" s="8">
        <f>-PMT((Table1[[#This Row],[Interest_Rate_%]]/100)/12,Table1[[#This Row],[Tenure_Months]],Table1[[#This Row],[Amount_Disbursed]])</f>
        <v>43747.117320153964</v>
      </c>
      <c r="AC6" s="7">
        <v>45794</v>
      </c>
      <c r="AD6" s="7">
        <f>EDATE(Table1[[#This Row],[Disbursement_Date]],Table1[[#This Row],[Tenure_Months]])</f>
        <v>46159</v>
      </c>
      <c r="AE6" s="6" t="s">
        <v>1292</v>
      </c>
    </row>
    <row r="7" spans="1:31" ht="36" customHeight="1" x14ac:dyDescent="0.6">
      <c r="A7" s="6" t="s">
        <v>822</v>
      </c>
      <c r="B7" s="6" t="s">
        <v>50</v>
      </c>
      <c r="C7" s="7">
        <v>34578</v>
      </c>
      <c r="D7" s="6">
        <f ca="1">DATEDIF(Table1[[#This Row],[Date_of_Birth]],TODAY(),"Y")</f>
        <v>31</v>
      </c>
      <c r="E7" s="6" t="s">
        <v>1256</v>
      </c>
      <c r="F7" s="6">
        <v>9220123666</v>
      </c>
      <c r="G7" s="6"/>
      <c r="H7" s="6" t="s">
        <v>1293</v>
      </c>
      <c r="I7" s="6" t="s">
        <v>16</v>
      </c>
      <c r="J7" s="6">
        <v>793</v>
      </c>
      <c r="K7" s="6">
        <v>482005</v>
      </c>
      <c r="L7" s="6" t="s">
        <v>1294</v>
      </c>
      <c r="M7" s="6" t="s">
        <v>1295</v>
      </c>
      <c r="N7" s="6" t="s">
        <v>1281</v>
      </c>
      <c r="O7" s="6" t="s">
        <v>1261</v>
      </c>
      <c r="P7" s="8">
        <v>30000</v>
      </c>
      <c r="Q7" s="6" t="s">
        <v>1296</v>
      </c>
      <c r="R7" s="6" t="s">
        <v>1297</v>
      </c>
      <c r="S7" s="6" t="s">
        <v>17</v>
      </c>
      <c r="T7" s="6" t="s">
        <v>1298</v>
      </c>
      <c r="U7" s="8">
        <v>50000</v>
      </c>
      <c r="V7" s="6" t="s">
        <v>15</v>
      </c>
      <c r="W7" s="6" t="s">
        <v>16</v>
      </c>
      <c r="X7" s="6" t="s">
        <v>157</v>
      </c>
      <c r="Y7" s="8">
        <v>38984</v>
      </c>
      <c r="Z7" s="6">
        <v>24</v>
      </c>
      <c r="AA7" s="6">
        <v>15.69</v>
      </c>
      <c r="AB7" s="8">
        <f>-PMT((Table1[[#This Row],[Interest_Rate_%]]/100)/12,Table1[[#This Row],[Tenure_Months]],Table1[[#This Row],[Amount_Disbursed]])</f>
        <v>1903.0086001553123</v>
      </c>
      <c r="AC7" s="7">
        <v>45498</v>
      </c>
      <c r="AD7" s="7">
        <f>EDATE(Table1[[#This Row],[Disbursement_Date]],Table1[[#This Row],[Tenure_Months]])</f>
        <v>46228</v>
      </c>
      <c r="AE7" s="6" t="s">
        <v>1292</v>
      </c>
    </row>
    <row r="8" spans="1:31" ht="36" customHeight="1" x14ac:dyDescent="0.6">
      <c r="A8" s="6" t="s">
        <v>823</v>
      </c>
      <c r="B8" s="6" t="s">
        <v>171</v>
      </c>
      <c r="C8" s="7">
        <v>25309</v>
      </c>
      <c r="D8" s="6">
        <f ca="1">DATEDIF(Table1[[#This Row],[Date_of_Birth]],TODAY(),"Y")</f>
        <v>57</v>
      </c>
      <c r="E8" s="6" t="s">
        <v>1256</v>
      </c>
      <c r="F8" s="6">
        <v>9756350429</v>
      </c>
      <c r="G8" s="6">
        <v>9178198716</v>
      </c>
      <c r="H8" s="6" t="s">
        <v>1300</v>
      </c>
      <c r="I8" s="6" t="s">
        <v>25</v>
      </c>
      <c r="J8" s="6">
        <v>718</v>
      </c>
      <c r="K8" s="6">
        <v>462004</v>
      </c>
      <c r="L8" s="6" t="s">
        <v>1301</v>
      </c>
      <c r="M8" s="6" t="s">
        <v>1302</v>
      </c>
      <c r="N8" s="6" t="s">
        <v>1281</v>
      </c>
      <c r="O8" s="6" t="s">
        <v>1261</v>
      </c>
      <c r="P8" s="8">
        <v>75000</v>
      </c>
      <c r="Q8" s="6" t="s">
        <v>1296</v>
      </c>
      <c r="R8" s="6" t="s">
        <v>1244</v>
      </c>
      <c r="S8" s="6" t="s">
        <v>22</v>
      </c>
      <c r="T8" s="6" t="s">
        <v>1303</v>
      </c>
      <c r="U8" s="8">
        <v>1156582</v>
      </c>
      <c r="V8" s="6" t="s">
        <v>24</v>
      </c>
      <c r="W8" s="6" t="s">
        <v>25</v>
      </c>
      <c r="X8" s="6" t="s">
        <v>54</v>
      </c>
      <c r="Y8" s="8">
        <v>872459</v>
      </c>
      <c r="Z8" s="6">
        <v>24</v>
      </c>
      <c r="AA8" s="6">
        <v>15.86</v>
      </c>
      <c r="AB8" s="8">
        <f>-PMT((Table1[[#This Row],[Interest_Rate_%]]/100)/12,Table1[[#This Row],[Tenure_Months]],Table1[[#This Row],[Amount_Disbursed]])</f>
        <v>42659.96780793331</v>
      </c>
      <c r="AC8" s="7">
        <v>45092</v>
      </c>
      <c r="AD8" s="7">
        <f>EDATE(Table1[[#This Row],[Disbursement_Date]],Table1[[#This Row],[Tenure_Months]])</f>
        <v>45823</v>
      </c>
      <c r="AE8" s="6" t="s">
        <v>1265</v>
      </c>
    </row>
    <row r="9" spans="1:31" ht="36" customHeight="1" x14ac:dyDescent="0.6">
      <c r="A9" s="6" t="s">
        <v>824</v>
      </c>
      <c r="B9" s="6" t="s">
        <v>1304</v>
      </c>
      <c r="C9" s="7">
        <v>34161</v>
      </c>
      <c r="D9" s="6">
        <f ca="1">DATEDIF(Table1[[#This Row],[Date_of_Birth]],TODAY(),"Y")</f>
        <v>32</v>
      </c>
      <c r="E9" s="6" t="s">
        <v>1267</v>
      </c>
      <c r="F9" s="6">
        <v>9682624278</v>
      </c>
      <c r="G9" s="6">
        <v>9166857303</v>
      </c>
      <c r="H9" s="6" t="s">
        <v>1305</v>
      </c>
      <c r="I9" s="6" t="s">
        <v>25</v>
      </c>
      <c r="J9" s="6">
        <v>786</v>
      </c>
      <c r="K9" s="6">
        <v>462006</v>
      </c>
      <c r="L9" s="6" t="s">
        <v>1306</v>
      </c>
      <c r="M9" s="6" t="s">
        <v>1307</v>
      </c>
      <c r="N9" s="6" t="s">
        <v>1266</v>
      </c>
      <c r="O9" s="6" t="s">
        <v>1261</v>
      </c>
      <c r="P9" s="8">
        <v>30000</v>
      </c>
      <c r="Q9" s="6" t="s">
        <v>1296</v>
      </c>
      <c r="R9" s="6" t="s">
        <v>1244</v>
      </c>
      <c r="S9" s="6" t="s">
        <v>22</v>
      </c>
      <c r="T9" s="6" t="s">
        <v>1308</v>
      </c>
      <c r="U9" s="8">
        <v>1178760</v>
      </c>
      <c r="V9" s="6" t="s">
        <v>24</v>
      </c>
      <c r="W9" s="6" t="s">
        <v>25</v>
      </c>
      <c r="X9" s="6" t="s">
        <v>54</v>
      </c>
      <c r="Y9" s="8">
        <v>936007</v>
      </c>
      <c r="Z9" s="6">
        <v>60</v>
      </c>
      <c r="AA9" s="6">
        <v>13.74</v>
      </c>
      <c r="AB9" s="8">
        <f>-PMT((Table1[[#This Row],[Interest_Rate_%]]/100)/12,Table1[[#This Row],[Tenure_Months]],Table1[[#This Row],[Amount_Disbursed]])</f>
        <v>21653.283677275627</v>
      </c>
      <c r="AC9" s="7">
        <v>45643</v>
      </c>
      <c r="AD9" s="7">
        <f>EDATE(Table1[[#This Row],[Disbursement_Date]],Table1[[#This Row],[Tenure_Months]])</f>
        <v>47469</v>
      </c>
      <c r="AE9" s="6" t="s">
        <v>1265</v>
      </c>
    </row>
    <row r="10" spans="1:31" ht="36" customHeight="1" x14ac:dyDescent="0.6">
      <c r="A10" s="6" t="s">
        <v>825</v>
      </c>
      <c r="B10" s="6" t="s">
        <v>162</v>
      </c>
      <c r="C10" s="7">
        <v>33390</v>
      </c>
      <c r="D10" s="6">
        <f ca="1">DATEDIF(Table1[[#This Row],[Date_of_Birth]],TODAY(),"Y")</f>
        <v>35</v>
      </c>
      <c r="E10" s="6" t="s">
        <v>1256</v>
      </c>
      <c r="F10" s="6">
        <v>9630757561</v>
      </c>
      <c r="G10" s="6">
        <v>9295249057</v>
      </c>
      <c r="H10" s="6" t="s">
        <v>1311</v>
      </c>
      <c r="I10" s="6" t="s">
        <v>25</v>
      </c>
      <c r="J10" s="6">
        <v>690</v>
      </c>
      <c r="K10" s="6">
        <v>462005</v>
      </c>
      <c r="L10" s="6" t="s">
        <v>1312</v>
      </c>
      <c r="M10" s="6" t="s">
        <v>1313</v>
      </c>
      <c r="N10" s="6" t="s">
        <v>1260</v>
      </c>
      <c r="O10" s="6" t="s">
        <v>1261</v>
      </c>
      <c r="P10" s="8">
        <v>60000</v>
      </c>
      <c r="Q10" s="6" t="s">
        <v>1296</v>
      </c>
      <c r="R10" s="6" t="s">
        <v>1244</v>
      </c>
      <c r="S10" s="6" t="s">
        <v>22</v>
      </c>
      <c r="T10" s="6" t="s">
        <v>1314</v>
      </c>
      <c r="U10" s="8">
        <v>1152260</v>
      </c>
      <c r="V10" s="6" t="s">
        <v>24</v>
      </c>
      <c r="W10" s="6" t="s">
        <v>25</v>
      </c>
      <c r="X10" s="6" t="s">
        <v>54</v>
      </c>
      <c r="Y10" s="8">
        <v>874852</v>
      </c>
      <c r="Z10" s="6">
        <v>24</v>
      </c>
      <c r="AA10" s="6">
        <v>11.58</v>
      </c>
      <c r="AB10" s="8">
        <f>-PMT((Table1[[#This Row],[Interest_Rate_%]]/100)/12,Table1[[#This Row],[Tenure_Months]],Table1[[#This Row],[Amount_Disbursed]])</f>
        <v>41010.940017744229</v>
      </c>
      <c r="AC10" s="7">
        <v>44955</v>
      </c>
      <c r="AD10" s="7">
        <f>EDATE(Table1[[#This Row],[Disbursement_Date]],Table1[[#This Row],[Tenure_Months]])</f>
        <v>45686</v>
      </c>
      <c r="AE10" s="6" t="s">
        <v>1271</v>
      </c>
    </row>
    <row r="11" spans="1:31" ht="36" customHeight="1" x14ac:dyDescent="0.6">
      <c r="A11" s="6" t="s">
        <v>826</v>
      </c>
      <c r="B11" s="6" t="s">
        <v>151</v>
      </c>
      <c r="C11" s="7">
        <v>35854</v>
      </c>
      <c r="D11" s="6">
        <f ca="1">DATEDIF(Table1[[#This Row],[Date_of_Birth]],TODAY(),"Y")</f>
        <v>28</v>
      </c>
      <c r="E11" s="6" t="s">
        <v>1267</v>
      </c>
      <c r="F11" s="6">
        <v>9113169872</v>
      </c>
      <c r="G11" s="6">
        <v>9604011128</v>
      </c>
      <c r="H11" s="6" t="s">
        <v>1315</v>
      </c>
      <c r="I11" s="6" t="s">
        <v>21</v>
      </c>
      <c r="J11" s="6">
        <v>785</v>
      </c>
      <c r="K11" s="6">
        <v>452003</v>
      </c>
      <c r="L11" s="6" t="s">
        <v>1316</v>
      </c>
      <c r="M11" s="6" t="s">
        <v>1317</v>
      </c>
      <c r="N11" s="6" t="s">
        <v>1266</v>
      </c>
      <c r="O11" s="6" t="s">
        <v>1268</v>
      </c>
      <c r="P11" s="8">
        <v>20000</v>
      </c>
      <c r="Q11" s="6" t="s">
        <v>1318</v>
      </c>
      <c r="R11" s="6" t="s">
        <v>1319</v>
      </c>
      <c r="S11" s="6" t="s">
        <v>30</v>
      </c>
      <c r="T11" s="6" t="s">
        <v>1320</v>
      </c>
      <c r="U11" s="8">
        <v>715525</v>
      </c>
      <c r="V11" s="6" t="s">
        <v>20</v>
      </c>
      <c r="W11" s="6" t="s">
        <v>21</v>
      </c>
      <c r="X11" s="6" t="s">
        <v>98</v>
      </c>
      <c r="Y11" s="8">
        <v>599235</v>
      </c>
      <c r="Z11" s="6">
        <v>24</v>
      </c>
      <c r="AA11" s="6">
        <v>15.23</v>
      </c>
      <c r="AB11" s="8">
        <f>-PMT((Table1[[#This Row],[Interest_Rate_%]]/100)/12,Table1[[#This Row],[Tenure_Months]],Table1[[#This Row],[Amount_Disbursed]])</f>
        <v>29120.421525827234</v>
      </c>
      <c r="AC11" s="7">
        <v>45332</v>
      </c>
      <c r="AD11" s="7">
        <f>EDATE(Table1[[#This Row],[Disbursement_Date]],Table1[[#This Row],[Tenure_Months]])</f>
        <v>46063</v>
      </c>
      <c r="AE11" s="6" t="s">
        <v>1292</v>
      </c>
    </row>
    <row r="12" spans="1:31" ht="36" customHeight="1" x14ac:dyDescent="0.6">
      <c r="A12" s="6" t="s">
        <v>827</v>
      </c>
      <c r="B12" s="6" t="s">
        <v>228</v>
      </c>
      <c r="C12" s="7">
        <v>28265</v>
      </c>
      <c r="D12" s="6">
        <f ca="1">DATEDIF(Table1[[#This Row],[Date_of_Birth]],TODAY(),"Y")</f>
        <v>49</v>
      </c>
      <c r="E12" s="6" t="s">
        <v>1256</v>
      </c>
      <c r="F12" s="6">
        <v>9904187231</v>
      </c>
      <c r="G12" s="6">
        <v>9409893263</v>
      </c>
      <c r="H12" s="6" t="s">
        <v>1321</v>
      </c>
      <c r="I12" s="6" t="s">
        <v>16</v>
      </c>
      <c r="J12" s="6">
        <v>672</v>
      </c>
      <c r="K12" s="6">
        <v>482003</v>
      </c>
      <c r="L12" s="6" t="s">
        <v>1322</v>
      </c>
      <c r="M12" s="6" t="s">
        <v>1323</v>
      </c>
      <c r="N12" s="6" t="s">
        <v>1281</v>
      </c>
      <c r="O12" s="6" t="s">
        <v>1276</v>
      </c>
      <c r="P12" s="8">
        <v>100000</v>
      </c>
      <c r="Q12" s="6" t="s">
        <v>1269</v>
      </c>
      <c r="R12" s="6" t="s">
        <v>1324</v>
      </c>
      <c r="S12" s="6" t="s">
        <v>30</v>
      </c>
      <c r="T12" s="6" t="s">
        <v>1325</v>
      </c>
      <c r="U12" s="8">
        <v>688117</v>
      </c>
      <c r="V12" s="6" t="s">
        <v>15</v>
      </c>
      <c r="W12" s="6" t="s">
        <v>16</v>
      </c>
      <c r="X12" s="6" t="s">
        <v>26</v>
      </c>
      <c r="Y12" s="8">
        <v>538554</v>
      </c>
      <c r="Z12" s="6">
        <v>18</v>
      </c>
      <c r="AA12" s="6">
        <v>13.61</v>
      </c>
      <c r="AB12" s="8">
        <f>-PMT((Table1[[#This Row],[Interest_Rate_%]]/100)/12,Table1[[#This Row],[Tenure_Months]],Table1[[#This Row],[Amount_Disbursed]])</f>
        <v>33246.325457999861</v>
      </c>
      <c r="AC12" s="7">
        <v>45947</v>
      </c>
      <c r="AD12" s="7">
        <f>EDATE(Table1[[#This Row],[Disbursement_Date]],Table1[[#This Row],[Tenure_Months]])</f>
        <v>46494</v>
      </c>
      <c r="AE12" s="6" t="s">
        <v>1271</v>
      </c>
    </row>
    <row r="13" spans="1:31" ht="36" customHeight="1" x14ac:dyDescent="0.6">
      <c r="A13" s="6" t="s">
        <v>828</v>
      </c>
      <c r="B13" s="6" t="s">
        <v>188</v>
      </c>
      <c r="C13" s="7">
        <v>35827</v>
      </c>
      <c r="D13" s="6">
        <f ca="1">DATEDIF(Table1[[#This Row],[Date_of_Birth]],TODAY(),"Y")</f>
        <v>28</v>
      </c>
      <c r="E13" s="6" t="s">
        <v>1256</v>
      </c>
      <c r="F13" s="6">
        <v>9776481264</v>
      </c>
      <c r="G13" s="6">
        <v>9356943695</v>
      </c>
      <c r="H13" s="6" t="s">
        <v>1326</v>
      </c>
      <c r="I13" s="6" t="s">
        <v>34</v>
      </c>
      <c r="J13" s="6">
        <v>746</v>
      </c>
      <c r="K13" s="6">
        <v>486001</v>
      </c>
      <c r="L13" s="6" t="s">
        <v>1327</v>
      </c>
      <c r="M13" s="6" t="s">
        <v>1328</v>
      </c>
      <c r="N13" s="6" t="s">
        <v>1260</v>
      </c>
      <c r="O13" s="6" t="s">
        <v>1268</v>
      </c>
      <c r="P13" s="8">
        <v>30000</v>
      </c>
      <c r="Q13" s="6" t="s">
        <v>1296</v>
      </c>
      <c r="R13" s="6" t="s">
        <v>1244</v>
      </c>
      <c r="S13" s="6" t="s">
        <v>22</v>
      </c>
      <c r="T13" s="6" t="s">
        <v>1329</v>
      </c>
      <c r="U13" s="8">
        <v>1222255</v>
      </c>
      <c r="V13" s="6" t="s">
        <v>33</v>
      </c>
      <c r="W13" s="6" t="s">
        <v>34</v>
      </c>
      <c r="X13" s="6" t="s">
        <v>74</v>
      </c>
      <c r="Y13" s="8">
        <v>866248</v>
      </c>
      <c r="Z13" s="6">
        <v>60</v>
      </c>
      <c r="AA13" s="6">
        <v>13.34</v>
      </c>
      <c r="AB13" s="8">
        <f>-PMT((Table1[[#This Row],[Interest_Rate_%]]/100)/12,Table1[[#This Row],[Tenure_Months]],Table1[[#This Row],[Amount_Disbursed]])</f>
        <v>19860.901725642962</v>
      </c>
      <c r="AC13" s="7">
        <v>45707</v>
      </c>
      <c r="AD13" s="7">
        <f>EDATE(Table1[[#This Row],[Disbursement_Date]],Table1[[#This Row],[Tenure_Months]])</f>
        <v>47533</v>
      </c>
      <c r="AE13" s="6" t="s">
        <v>1292</v>
      </c>
    </row>
    <row r="14" spans="1:31" ht="36" customHeight="1" x14ac:dyDescent="0.6">
      <c r="A14" s="6" t="s">
        <v>829</v>
      </c>
      <c r="B14" s="6" t="s">
        <v>1330</v>
      </c>
      <c r="C14" s="7">
        <v>26880</v>
      </c>
      <c r="D14" s="6">
        <f ca="1">DATEDIF(Table1[[#This Row],[Date_of_Birth]],TODAY(),"Y")</f>
        <v>52</v>
      </c>
      <c r="E14" s="6" t="s">
        <v>1267</v>
      </c>
      <c r="F14" s="6">
        <v>9664735673</v>
      </c>
      <c r="G14" s="6">
        <v>9116479358</v>
      </c>
      <c r="H14" s="6" t="s">
        <v>1331</v>
      </c>
      <c r="I14" s="6" t="s">
        <v>25</v>
      </c>
      <c r="J14" s="6">
        <v>638</v>
      </c>
      <c r="K14" s="6">
        <v>462003</v>
      </c>
      <c r="L14" s="6" t="s">
        <v>1332</v>
      </c>
      <c r="M14" s="6" t="s">
        <v>1333</v>
      </c>
      <c r="N14" s="6" t="s">
        <v>1260</v>
      </c>
      <c r="O14" s="6" t="s">
        <v>1261</v>
      </c>
      <c r="P14" s="8">
        <v>15000</v>
      </c>
      <c r="Q14" s="6" t="s">
        <v>1334</v>
      </c>
      <c r="R14" s="6" t="s">
        <v>1335</v>
      </c>
      <c r="S14" s="6" t="s">
        <v>30</v>
      </c>
      <c r="T14" s="6" t="s">
        <v>1336</v>
      </c>
      <c r="U14" s="8">
        <v>458968</v>
      </c>
      <c r="V14" s="6" t="s">
        <v>24</v>
      </c>
      <c r="W14" s="6" t="s">
        <v>25</v>
      </c>
      <c r="X14" s="6" t="s">
        <v>106</v>
      </c>
      <c r="Y14" s="8">
        <v>363463</v>
      </c>
      <c r="Z14" s="6">
        <v>60</v>
      </c>
      <c r="AA14" s="6">
        <v>10.56</v>
      </c>
      <c r="AB14" s="8">
        <f>-PMT((Table1[[#This Row],[Interest_Rate_%]]/100)/12,Table1[[#This Row],[Tenure_Months]],Table1[[#This Row],[Amount_Disbursed]])</f>
        <v>7823.0450161753115</v>
      </c>
      <c r="AC14" s="7">
        <v>45879</v>
      </c>
      <c r="AD14" s="7">
        <f>EDATE(Table1[[#This Row],[Disbursement_Date]],Table1[[#This Row],[Tenure_Months]])</f>
        <v>47705</v>
      </c>
      <c r="AE14" s="6" t="s">
        <v>1292</v>
      </c>
    </row>
    <row r="15" spans="1:31" ht="36" customHeight="1" x14ac:dyDescent="0.6">
      <c r="A15" s="6" t="s">
        <v>830</v>
      </c>
      <c r="B15" s="6" t="s">
        <v>160</v>
      </c>
      <c r="C15" s="7">
        <v>30556</v>
      </c>
      <c r="D15" s="6">
        <f ca="1">DATEDIF(Table1[[#This Row],[Date_of_Birth]],TODAY(),"Y")</f>
        <v>42</v>
      </c>
      <c r="E15" s="6" t="s">
        <v>1267</v>
      </c>
      <c r="F15" s="6">
        <v>9424400672</v>
      </c>
      <c r="G15" s="6"/>
      <c r="H15" s="6" t="s">
        <v>1337</v>
      </c>
      <c r="I15" s="6" t="s">
        <v>16</v>
      </c>
      <c r="J15" s="6">
        <v>656</v>
      </c>
      <c r="K15" s="6">
        <v>482005</v>
      </c>
      <c r="L15" s="6" t="s">
        <v>1338</v>
      </c>
      <c r="M15" s="6" t="s">
        <v>1339</v>
      </c>
      <c r="N15" s="6" t="s">
        <v>1281</v>
      </c>
      <c r="O15" s="6" t="s">
        <v>1261</v>
      </c>
      <c r="P15" s="8">
        <v>60000</v>
      </c>
      <c r="Q15" s="6" t="s">
        <v>1282</v>
      </c>
      <c r="R15" s="6" t="s">
        <v>1283</v>
      </c>
      <c r="S15" s="6" t="s">
        <v>17</v>
      </c>
      <c r="T15" s="6" t="s">
        <v>1340</v>
      </c>
      <c r="U15" s="8">
        <v>62512</v>
      </c>
      <c r="V15" s="6" t="s">
        <v>15</v>
      </c>
      <c r="W15" s="6" t="s">
        <v>16</v>
      </c>
      <c r="X15" s="6" t="s">
        <v>26</v>
      </c>
      <c r="Y15" s="8">
        <v>55853</v>
      </c>
      <c r="Z15" s="6">
        <v>24</v>
      </c>
      <c r="AA15" s="6">
        <v>14.98</v>
      </c>
      <c r="AB15" s="8">
        <f>-PMT((Table1[[#This Row],[Interest_Rate_%]]/100)/12,Table1[[#This Row],[Tenure_Months]],Table1[[#This Row],[Amount_Disbursed]])</f>
        <v>2707.5940518659895</v>
      </c>
      <c r="AC15" s="7">
        <v>45620</v>
      </c>
      <c r="AD15" s="7">
        <f>EDATE(Table1[[#This Row],[Disbursement_Date]],Table1[[#This Row],[Tenure_Months]])</f>
        <v>46350</v>
      </c>
      <c r="AE15" s="6" t="s">
        <v>1265</v>
      </c>
    </row>
    <row r="16" spans="1:31" ht="36" customHeight="1" x14ac:dyDescent="0.6">
      <c r="A16" s="6" t="s">
        <v>831</v>
      </c>
      <c r="B16" s="6" t="s">
        <v>198</v>
      </c>
      <c r="C16" s="7">
        <v>33612</v>
      </c>
      <c r="D16" s="6">
        <f ca="1">DATEDIF(Table1[[#This Row],[Date_of_Birth]],TODAY(),"Y")</f>
        <v>34</v>
      </c>
      <c r="E16" s="6" t="s">
        <v>1267</v>
      </c>
      <c r="F16" s="6">
        <v>9676140134</v>
      </c>
      <c r="G16" s="6"/>
      <c r="H16" s="6" t="s">
        <v>1341</v>
      </c>
      <c r="I16" s="6" t="s">
        <v>29</v>
      </c>
      <c r="J16" s="6">
        <v>736</v>
      </c>
      <c r="K16" s="6">
        <v>474006</v>
      </c>
      <c r="L16" s="6" t="s">
        <v>1342</v>
      </c>
      <c r="M16" s="6" t="s">
        <v>1343</v>
      </c>
      <c r="N16" s="6" t="s">
        <v>1281</v>
      </c>
      <c r="O16" s="6" t="s">
        <v>1261</v>
      </c>
      <c r="P16" s="8">
        <v>60000</v>
      </c>
      <c r="Q16" s="6" t="s">
        <v>1344</v>
      </c>
      <c r="R16" s="6" t="s">
        <v>1345</v>
      </c>
      <c r="S16" s="6" t="s">
        <v>17</v>
      </c>
      <c r="T16" s="6" t="s">
        <v>1346</v>
      </c>
      <c r="U16" s="8">
        <v>79608</v>
      </c>
      <c r="V16" s="6" t="s">
        <v>28</v>
      </c>
      <c r="W16" s="6" t="s">
        <v>29</v>
      </c>
      <c r="X16" s="6" t="s">
        <v>1285</v>
      </c>
      <c r="Y16" s="8">
        <v>64394</v>
      </c>
      <c r="Z16" s="6">
        <v>60</v>
      </c>
      <c r="AA16" s="6">
        <v>12.65</v>
      </c>
      <c r="AB16" s="8">
        <f>-PMT((Table1[[#This Row],[Interest_Rate_%]]/100)/12,Table1[[#This Row],[Tenure_Months]],Table1[[#This Row],[Amount_Disbursed]])</f>
        <v>1453.6498797013855</v>
      </c>
      <c r="AC16" s="7">
        <v>45742</v>
      </c>
      <c r="AD16" s="7">
        <f>EDATE(Table1[[#This Row],[Disbursement_Date]],Table1[[#This Row],[Tenure_Months]])</f>
        <v>47568</v>
      </c>
      <c r="AE16" s="6" t="s">
        <v>1292</v>
      </c>
    </row>
    <row r="17" spans="1:31" ht="36" customHeight="1" x14ac:dyDescent="0.6">
      <c r="A17" s="6" t="s">
        <v>832</v>
      </c>
      <c r="B17" s="6" t="s">
        <v>1347</v>
      </c>
      <c r="C17" s="7">
        <v>25727</v>
      </c>
      <c r="D17" s="6">
        <f ca="1">DATEDIF(Table1[[#This Row],[Date_of_Birth]],TODAY(),"Y")</f>
        <v>55</v>
      </c>
      <c r="E17" s="6" t="s">
        <v>1267</v>
      </c>
      <c r="F17" s="6">
        <v>9235209737</v>
      </c>
      <c r="G17" s="6">
        <v>9320337809</v>
      </c>
      <c r="H17" s="6" t="s">
        <v>1348</v>
      </c>
      <c r="I17" s="6" t="s">
        <v>25</v>
      </c>
      <c r="J17" s="6">
        <v>775</v>
      </c>
      <c r="K17" s="6">
        <v>462002</v>
      </c>
      <c r="L17" s="6" t="s">
        <v>1349</v>
      </c>
      <c r="M17" s="6" t="s">
        <v>1350</v>
      </c>
      <c r="N17" s="6" t="s">
        <v>1281</v>
      </c>
      <c r="O17" s="6" t="s">
        <v>1261</v>
      </c>
      <c r="P17" s="8">
        <v>35000</v>
      </c>
      <c r="Q17" s="6" t="s">
        <v>1262</v>
      </c>
      <c r="R17" s="6" t="s">
        <v>1263</v>
      </c>
      <c r="S17" s="6" t="s">
        <v>17</v>
      </c>
      <c r="T17" s="6" t="s">
        <v>1351</v>
      </c>
      <c r="U17" s="8">
        <v>92871</v>
      </c>
      <c r="V17" s="6" t="s">
        <v>24</v>
      </c>
      <c r="W17" s="6" t="s">
        <v>25</v>
      </c>
      <c r="X17" s="6" t="s">
        <v>106</v>
      </c>
      <c r="Y17" s="8">
        <v>77753</v>
      </c>
      <c r="Z17" s="6">
        <v>36</v>
      </c>
      <c r="AA17" s="6">
        <v>14.77</v>
      </c>
      <c r="AB17" s="8">
        <f>-PMT((Table1[[#This Row],[Interest_Rate_%]]/100)/12,Table1[[#This Row],[Tenure_Months]],Table1[[#This Row],[Amount_Disbursed]])</f>
        <v>2686.5840541908174</v>
      </c>
      <c r="AC17" s="7">
        <v>45835</v>
      </c>
      <c r="AD17" s="7">
        <f>EDATE(Table1[[#This Row],[Disbursement_Date]],Table1[[#This Row],[Tenure_Months]])</f>
        <v>46931</v>
      </c>
      <c r="AE17" s="6" t="s">
        <v>1265</v>
      </c>
    </row>
    <row r="18" spans="1:31" ht="36" customHeight="1" x14ac:dyDescent="0.6">
      <c r="A18" s="6" t="s">
        <v>833</v>
      </c>
      <c r="B18" s="6" t="s">
        <v>1353</v>
      </c>
      <c r="C18" s="7">
        <v>37276</v>
      </c>
      <c r="D18" s="6">
        <f ca="1">DATEDIF(Table1[[#This Row],[Date_of_Birth]],TODAY(),"Y")</f>
        <v>24</v>
      </c>
      <c r="E18" s="6" t="s">
        <v>1267</v>
      </c>
      <c r="F18" s="6">
        <v>9806340901</v>
      </c>
      <c r="G18" s="6">
        <v>9387169808</v>
      </c>
      <c r="H18" s="6" t="s">
        <v>1354</v>
      </c>
      <c r="I18" s="6" t="s">
        <v>29</v>
      </c>
      <c r="J18" s="6">
        <v>756</v>
      </c>
      <c r="K18" s="6">
        <v>474003</v>
      </c>
      <c r="L18" s="6" t="s">
        <v>1355</v>
      </c>
      <c r="M18" s="6" t="s">
        <v>1356</v>
      </c>
      <c r="N18" s="6" t="s">
        <v>1266</v>
      </c>
      <c r="O18" s="6" t="s">
        <v>1276</v>
      </c>
      <c r="P18" s="8">
        <v>50000</v>
      </c>
      <c r="Q18" s="6" t="s">
        <v>1296</v>
      </c>
      <c r="R18" s="6" t="s">
        <v>1244</v>
      </c>
      <c r="S18" s="6" t="s">
        <v>22</v>
      </c>
      <c r="T18" s="6" t="s">
        <v>1357</v>
      </c>
      <c r="U18" s="8">
        <v>1194681</v>
      </c>
      <c r="V18" s="6" t="s">
        <v>28</v>
      </c>
      <c r="W18" s="6" t="s">
        <v>29</v>
      </c>
      <c r="X18" s="6" t="s">
        <v>1285</v>
      </c>
      <c r="Y18" s="8">
        <v>905436</v>
      </c>
      <c r="Z18" s="6">
        <v>12</v>
      </c>
      <c r="AA18" s="6">
        <v>10.55</v>
      </c>
      <c r="AB18" s="8">
        <f>-PMT((Table1[[#This Row],[Interest_Rate_%]]/100)/12,Table1[[#This Row],[Tenure_Months]],Table1[[#This Row],[Amount_Disbursed]])</f>
        <v>79834.006257660221</v>
      </c>
      <c r="AC18" s="7">
        <v>45808</v>
      </c>
      <c r="AD18" s="7">
        <f>EDATE(Table1[[#This Row],[Disbursement_Date]],Table1[[#This Row],[Tenure_Months]])</f>
        <v>46173</v>
      </c>
      <c r="AE18" s="6" t="s">
        <v>1265</v>
      </c>
    </row>
    <row r="19" spans="1:31" ht="36" customHeight="1" x14ac:dyDescent="0.6">
      <c r="A19" s="6" t="s">
        <v>834</v>
      </c>
      <c r="B19" s="6" t="s">
        <v>1358</v>
      </c>
      <c r="C19" s="7">
        <v>26142</v>
      </c>
      <c r="D19" s="6">
        <f ca="1">DATEDIF(Table1[[#This Row],[Date_of_Birth]],TODAY(),"Y")</f>
        <v>54</v>
      </c>
      <c r="E19" s="6" t="s">
        <v>1267</v>
      </c>
      <c r="F19" s="6">
        <v>9896760809</v>
      </c>
      <c r="G19" s="6"/>
      <c r="H19" s="6" t="s">
        <v>1359</v>
      </c>
      <c r="I19" s="6" t="s">
        <v>25</v>
      </c>
      <c r="J19" s="6">
        <v>732</v>
      </c>
      <c r="K19" s="6">
        <v>462003</v>
      </c>
      <c r="L19" s="6" t="s">
        <v>1360</v>
      </c>
      <c r="M19" s="6" t="s">
        <v>1361</v>
      </c>
      <c r="N19" s="6" t="s">
        <v>1266</v>
      </c>
      <c r="O19" s="6" t="s">
        <v>1268</v>
      </c>
      <c r="P19" s="8">
        <v>40000</v>
      </c>
      <c r="Q19" s="6" t="s">
        <v>1269</v>
      </c>
      <c r="R19" s="6" t="s">
        <v>1290</v>
      </c>
      <c r="S19" s="6" t="s">
        <v>22</v>
      </c>
      <c r="T19" s="6" t="s">
        <v>1362</v>
      </c>
      <c r="U19" s="8">
        <v>707240</v>
      </c>
      <c r="V19" s="6" t="s">
        <v>24</v>
      </c>
      <c r="W19" s="6" t="s">
        <v>25</v>
      </c>
      <c r="X19" s="6" t="s">
        <v>106</v>
      </c>
      <c r="Y19" s="8">
        <v>591412</v>
      </c>
      <c r="Z19" s="6">
        <v>48</v>
      </c>
      <c r="AA19" s="6">
        <v>14.36</v>
      </c>
      <c r="AB19" s="8">
        <f>-PMT((Table1[[#This Row],[Interest_Rate_%]]/100)/12,Table1[[#This Row],[Tenure_Months]],Table1[[#This Row],[Amount_Disbursed]])</f>
        <v>16268.210202717511</v>
      </c>
      <c r="AC19" s="7">
        <v>45588</v>
      </c>
      <c r="AD19" s="7">
        <f>EDATE(Table1[[#This Row],[Disbursement_Date]],Table1[[#This Row],[Tenure_Months]])</f>
        <v>47049</v>
      </c>
      <c r="AE19" s="6" t="s">
        <v>1271</v>
      </c>
    </row>
    <row r="20" spans="1:31" ht="36" customHeight="1" x14ac:dyDescent="0.6">
      <c r="A20" s="6" t="s">
        <v>835</v>
      </c>
      <c r="B20" s="6" t="s">
        <v>1363</v>
      </c>
      <c r="C20" s="7">
        <v>30957</v>
      </c>
      <c r="D20" s="6">
        <f ca="1">DATEDIF(Table1[[#This Row],[Date_of_Birth]],TODAY(),"Y")</f>
        <v>41</v>
      </c>
      <c r="E20" s="6" t="s">
        <v>1256</v>
      </c>
      <c r="F20" s="6">
        <v>9477895080</v>
      </c>
      <c r="G20" s="6">
        <v>9433297890</v>
      </c>
      <c r="H20" s="6" t="s">
        <v>1364</v>
      </c>
      <c r="I20" s="6" t="s">
        <v>29</v>
      </c>
      <c r="J20" s="6">
        <v>653</v>
      </c>
      <c r="K20" s="6">
        <v>474001</v>
      </c>
      <c r="L20" s="6" t="s">
        <v>1365</v>
      </c>
      <c r="M20" s="6" t="s">
        <v>1366</v>
      </c>
      <c r="N20" s="6" t="s">
        <v>1266</v>
      </c>
      <c r="O20" s="6" t="s">
        <v>1261</v>
      </c>
      <c r="P20" s="8">
        <v>30000</v>
      </c>
      <c r="Q20" s="6" t="s">
        <v>1309</v>
      </c>
      <c r="R20" s="6" t="s">
        <v>1352</v>
      </c>
      <c r="S20" s="6" t="s">
        <v>39</v>
      </c>
      <c r="T20" s="6" t="s">
        <v>1367</v>
      </c>
      <c r="U20" s="8">
        <v>1029299</v>
      </c>
      <c r="V20" s="6" t="s">
        <v>28</v>
      </c>
      <c r="W20" s="6" t="s">
        <v>29</v>
      </c>
      <c r="X20" s="6" t="s">
        <v>1285</v>
      </c>
      <c r="Y20" s="8">
        <v>737287</v>
      </c>
      <c r="Z20" s="6">
        <v>60</v>
      </c>
      <c r="AA20" s="6">
        <v>11.35</v>
      </c>
      <c r="AB20" s="8">
        <f>-PMT((Table1[[#This Row],[Interest_Rate_%]]/100)/12,Table1[[#This Row],[Tenure_Months]],Table1[[#This Row],[Amount_Disbursed]])</f>
        <v>16159.397833034092</v>
      </c>
      <c r="AC20" s="7">
        <v>45643</v>
      </c>
      <c r="AD20" s="7">
        <f>EDATE(Table1[[#This Row],[Disbursement_Date]],Table1[[#This Row],[Tenure_Months]])</f>
        <v>47469</v>
      </c>
      <c r="AE20" s="6" t="s">
        <v>1292</v>
      </c>
    </row>
    <row r="21" spans="1:31" ht="36" customHeight="1" x14ac:dyDescent="0.6">
      <c r="A21" s="6" t="s">
        <v>836</v>
      </c>
      <c r="B21" s="6" t="s">
        <v>1368</v>
      </c>
      <c r="C21" s="7">
        <v>32224</v>
      </c>
      <c r="D21" s="6">
        <f ca="1">DATEDIF(Table1[[#This Row],[Date_of_Birth]],TODAY(),"Y")</f>
        <v>38</v>
      </c>
      <c r="E21" s="6" t="s">
        <v>1256</v>
      </c>
      <c r="F21" s="6">
        <v>9854658900</v>
      </c>
      <c r="G21" s="6">
        <v>9893253262</v>
      </c>
      <c r="H21" s="6" t="s">
        <v>1369</v>
      </c>
      <c r="I21" s="6" t="s">
        <v>21</v>
      </c>
      <c r="J21" s="6">
        <v>633</v>
      </c>
      <c r="K21" s="6">
        <v>452005</v>
      </c>
      <c r="L21" s="6" t="s">
        <v>1370</v>
      </c>
      <c r="M21" s="6" t="s">
        <v>1371</v>
      </c>
      <c r="N21" s="6" t="s">
        <v>1281</v>
      </c>
      <c r="O21" s="6" t="s">
        <v>1276</v>
      </c>
      <c r="P21" s="8">
        <v>20000</v>
      </c>
      <c r="Q21" s="6" t="s">
        <v>1372</v>
      </c>
      <c r="R21" s="6" t="s">
        <v>1373</v>
      </c>
      <c r="S21" s="6" t="s">
        <v>48</v>
      </c>
      <c r="T21" s="6" t="s">
        <v>1374</v>
      </c>
      <c r="U21" s="8">
        <v>970748</v>
      </c>
      <c r="V21" s="6" t="s">
        <v>20</v>
      </c>
      <c r="W21" s="6" t="s">
        <v>21</v>
      </c>
      <c r="X21" s="6" t="s">
        <v>144</v>
      </c>
      <c r="Y21" s="8">
        <v>777162</v>
      </c>
      <c r="Z21" s="6">
        <v>36</v>
      </c>
      <c r="AA21" s="6">
        <v>16.3</v>
      </c>
      <c r="AB21" s="8">
        <f>-PMT((Table1[[#This Row],[Interest_Rate_%]]/100)/12,Table1[[#This Row],[Tenure_Months]],Table1[[#This Row],[Amount_Disbursed]])</f>
        <v>27437.955568641988</v>
      </c>
      <c r="AC21" s="7">
        <v>45335</v>
      </c>
      <c r="AD21" s="7">
        <f>EDATE(Table1[[#This Row],[Disbursement_Date]],Table1[[#This Row],[Tenure_Months]])</f>
        <v>46431</v>
      </c>
      <c r="AE21" s="6" t="s">
        <v>1271</v>
      </c>
    </row>
    <row r="22" spans="1:31" ht="36" customHeight="1" x14ac:dyDescent="0.6">
      <c r="A22" s="6" t="s">
        <v>837</v>
      </c>
      <c r="B22" s="6" t="s">
        <v>1375</v>
      </c>
      <c r="C22" s="7">
        <v>36566</v>
      </c>
      <c r="D22" s="6">
        <f ca="1">DATEDIF(Table1[[#This Row],[Date_of_Birth]],TODAY(),"Y")</f>
        <v>26</v>
      </c>
      <c r="E22" s="6" t="s">
        <v>1256</v>
      </c>
      <c r="F22" s="6">
        <v>9190060226</v>
      </c>
      <c r="G22" s="6">
        <v>9392907427</v>
      </c>
      <c r="H22" s="6" t="s">
        <v>1376</v>
      </c>
      <c r="I22" s="6" t="s">
        <v>29</v>
      </c>
      <c r="J22" s="6">
        <v>777</v>
      </c>
      <c r="K22" s="6">
        <v>474001</v>
      </c>
      <c r="L22" s="6" t="s">
        <v>1377</v>
      </c>
      <c r="M22" s="6" t="s">
        <v>1378</v>
      </c>
      <c r="N22" s="6" t="s">
        <v>1281</v>
      </c>
      <c r="O22" s="6" t="s">
        <v>1268</v>
      </c>
      <c r="P22" s="8">
        <v>30000</v>
      </c>
      <c r="Q22" s="6" t="s">
        <v>1269</v>
      </c>
      <c r="R22" s="6" t="s">
        <v>1324</v>
      </c>
      <c r="S22" s="6" t="s">
        <v>30</v>
      </c>
      <c r="T22" s="6" t="s">
        <v>1379</v>
      </c>
      <c r="U22" s="8">
        <v>641770</v>
      </c>
      <c r="V22" s="6" t="s">
        <v>28</v>
      </c>
      <c r="W22" s="6" t="s">
        <v>29</v>
      </c>
      <c r="X22" s="6" t="s">
        <v>1380</v>
      </c>
      <c r="Y22" s="8">
        <v>530352</v>
      </c>
      <c r="Z22" s="6">
        <v>48</v>
      </c>
      <c r="AA22" s="6">
        <v>11.95</v>
      </c>
      <c r="AB22" s="8">
        <f>-PMT((Table1[[#This Row],[Interest_Rate_%]]/100)/12,Table1[[#This Row],[Tenure_Months]],Table1[[#This Row],[Amount_Disbursed]])</f>
        <v>13953.185928920249</v>
      </c>
      <c r="AC22" s="7">
        <v>45221</v>
      </c>
      <c r="AD22" s="7">
        <f>EDATE(Table1[[#This Row],[Disbursement_Date]],Table1[[#This Row],[Tenure_Months]])</f>
        <v>46682</v>
      </c>
      <c r="AE22" s="6" t="s">
        <v>1292</v>
      </c>
    </row>
    <row r="23" spans="1:31" ht="36" customHeight="1" x14ac:dyDescent="0.6">
      <c r="A23" s="6" t="s">
        <v>838</v>
      </c>
      <c r="B23" s="6" t="s">
        <v>1381</v>
      </c>
      <c r="C23" s="7">
        <v>26554</v>
      </c>
      <c r="D23" s="6">
        <f ca="1">DATEDIF(Table1[[#This Row],[Date_of_Birth]],TODAY(),"Y")</f>
        <v>53</v>
      </c>
      <c r="E23" s="6" t="s">
        <v>1267</v>
      </c>
      <c r="F23" s="6">
        <v>9172670118</v>
      </c>
      <c r="G23" s="6">
        <v>9684203557</v>
      </c>
      <c r="H23" s="6" t="s">
        <v>1382</v>
      </c>
      <c r="I23" s="6" t="s">
        <v>25</v>
      </c>
      <c r="J23" s="6">
        <v>797</v>
      </c>
      <c r="K23" s="6">
        <v>462001</v>
      </c>
      <c r="L23" s="6" t="s">
        <v>1383</v>
      </c>
      <c r="M23" s="6" t="s">
        <v>1384</v>
      </c>
      <c r="N23" s="6" t="s">
        <v>1266</v>
      </c>
      <c r="O23" s="6" t="s">
        <v>1261</v>
      </c>
      <c r="P23" s="8">
        <v>40000</v>
      </c>
      <c r="Q23" s="6" t="s">
        <v>1269</v>
      </c>
      <c r="R23" s="6" t="s">
        <v>1270</v>
      </c>
      <c r="S23" s="6" t="s">
        <v>39</v>
      </c>
      <c r="T23" s="6" t="s">
        <v>1385</v>
      </c>
      <c r="U23" s="8">
        <v>1055811</v>
      </c>
      <c r="V23" s="6" t="s">
        <v>24</v>
      </c>
      <c r="W23" s="6" t="s">
        <v>25</v>
      </c>
      <c r="X23" s="6" t="s">
        <v>106</v>
      </c>
      <c r="Y23" s="8">
        <v>926893</v>
      </c>
      <c r="Z23" s="6">
        <v>60</v>
      </c>
      <c r="AA23" s="6">
        <v>13.14</v>
      </c>
      <c r="AB23" s="8">
        <f>-PMT((Table1[[#This Row],[Interest_Rate_%]]/100)/12,Table1[[#This Row],[Tenure_Months]],Table1[[#This Row],[Amount_Disbursed]])</f>
        <v>21156.151627015166</v>
      </c>
      <c r="AC23" s="7">
        <v>45718</v>
      </c>
      <c r="AD23" s="7">
        <f>EDATE(Table1[[#This Row],[Disbursement_Date]],Table1[[#This Row],[Tenure_Months]])</f>
        <v>47544</v>
      </c>
      <c r="AE23" s="6" t="s">
        <v>1292</v>
      </c>
    </row>
    <row r="24" spans="1:31" ht="36" customHeight="1" x14ac:dyDescent="0.6">
      <c r="A24" s="6" t="s">
        <v>839</v>
      </c>
      <c r="B24" s="6" t="s">
        <v>220</v>
      </c>
      <c r="C24" s="7">
        <v>34379</v>
      </c>
      <c r="D24" s="6">
        <f ca="1">DATEDIF(Table1[[#This Row],[Date_of_Birth]],TODAY(),"Y")</f>
        <v>32</v>
      </c>
      <c r="E24" s="6" t="s">
        <v>1267</v>
      </c>
      <c r="F24" s="6">
        <v>9746879296</v>
      </c>
      <c r="G24" s="6">
        <v>9293763673</v>
      </c>
      <c r="H24" s="6" t="s">
        <v>1386</v>
      </c>
      <c r="I24" s="6" t="s">
        <v>16</v>
      </c>
      <c r="J24" s="6">
        <v>651</v>
      </c>
      <c r="K24" s="6">
        <v>482006</v>
      </c>
      <c r="L24" s="6" t="s">
        <v>1387</v>
      </c>
      <c r="M24" s="6" t="s">
        <v>1388</v>
      </c>
      <c r="N24" s="6" t="s">
        <v>1260</v>
      </c>
      <c r="O24" s="6" t="s">
        <v>1268</v>
      </c>
      <c r="P24" s="8">
        <v>15000</v>
      </c>
      <c r="Q24" s="6" t="s">
        <v>1269</v>
      </c>
      <c r="R24" s="6" t="s">
        <v>1290</v>
      </c>
      <c r="S24" s="6" t="s">
        <v>22</v>
      </c>
      <c r="T24" s="6" t="s">
        <v>1389</v>
      </c>
      <c r="U24" s="8">
        <v>737973</v>
      </c>
      <c r="V24" s="6" t="s">
        <v>15</v>
      </c>
      <c r="W24" s="6" t="s">
        <v>16</v>
      </c>
      <c r="X24" s="6" t="s">
        <v>26</v>
      </c>
      <c r="Y24" s="8">
        <v>630961</v>
      </c>
      <c r="Z24" s="6">
        <v>60</v>
      </c>
      <c r="AA24" s="6">
        <v>13.18</v>
      </c>
      <c r="AB24" s="8">
        <f>-PMT((Table1[[#This Row],[Interest_Rate_%]]/100)/12,Table1[[#This Row],[Tenure_Months]],Table1[[#This Row],[Amount_Disbursed]])</f>
        <v>14414.507797546959</v>
      </c>
      <c r="AC24" s="7">
        <v>45511</v>
      </c>
      <c r="AD24" s="7">
        <f>EDATE(Table1[[#This Row],[Disbursement_Date]],Table1[[#This Row],[Tenure_Months]])</f>
        <v>47337</v>
      </c>
      <c r="AE24" s="6" t="s">
        <v>1271</v>
      </c>
    </row>
    <row r="25" spans="1:31" ht="36" customHeight="1" x14ac:dyDescent="0.6">
      <c r="A25" s="6" t="s">
        <v>840</v>
      </c>
      <c r="B25" s="6" t="s">
        <v>128</v>
      </c>
      <c r="C25" s="7">
        <v>26631</v>
      </c>
      <c r="D25" s="6">
        <f ca="1">DATEDIF(Table1[[#This Row],[Date_of_Birth]],TODAY(),"Y")</f>
        <v>53</v>
      </c>
      <c r="E25" s="6" t="s">
        <v>1256</v>
      </c>
      <c r="F25" s="6">
        <v>9443154754</v>
      </c>
      <c r="G25" s="6">
        <v>9861863296</v>
      </c>
      <c r="H25" s="6" t="s">
        <v>1390</v>
      </c>
      <c r="I25" s="6" t="s">
        <v>21</v>
      </c>
      <c r="J25" s="6">
        <v>640</v>
      </c>
      <c r="K25" s="6">
        <v>452003</v>
      </c>
      <c r="L25" s="6" t="s">
        <v>1391</v>
      </c>
      <c r="M25" s="6" t="s">
        <v>1392</v>
      </c>
      <c r="N25" s="6" t="s">
        <v>1281</v>
      </c>
      <c r="O25" s="6" t="s">
        <v>1276</v>
      </c>
      <c r="P25" s="8">
        <v>15000</v>
      </c>
      <c r="Q25" s="6" t="s">
        <v>1309</v>
      </c>
      <c r="R25" s="6" t="s">
        <v>1352</v>
      </c>
      <c r="S25" s="6" t="s">
        <v>39</v>
      </c>
      <c r="T25" s="6" t="s">
        <v>1393</v>
      </c>
      <c r="U25" s="8">
        <v>1022616</v>
      </c>
      <c r="V25" s="6" t="s">
        <v>20</v>
      </c>
      <c r="W25" s="6" t="s">
        <v>21</v>
      </c>
      <c r="X25" s="6" t="s">
        <v>98</v>
      </c>
      <c r="Y25" s="8">
        <v>778031</v>
      </c>
      <c r="Z25" s="6">
        <v>18</v>
      </c>
      <c r="AA25" s="6">
        <v>12.44</v>
      </c>
      <c r="AB25" s="8">
        <f>-PMT((Table1[[#This Row],[Interest_Rate_%]]/100)/12,Table1[[#This Row],[Tenure_Months]],Table1[[#This Row],[Amount_Disbursed]])</f>
        <v>47605.100119703173</v>
      </c>
      <c r="AC25" s="7">
        <v>45388</v>
      </c>
      <c r="AD25" s="7">
        <f>EDATE(Table1[[#This Row],[Disbursement_Date]],Table1[[#This Row],[Tenure_Months]])</f>
        <v>45936</v>
      </c>
      <c r="AE25" s="6" t="s">
        <v>1292</v>
      </c>
    </row>
    <row r="26" spans="1:31" ht="36" customHeight="1" x14ac:dyDescent="0.6">
      <c r="A26" s="6" t="s">
        <v>841</v>
      </c>
      <c r="B26" s="6" t="s">
        <v>1394</v>
      </c>
      <c r="C26" s="7">
        <v>27708</v>
      </c>
      <c r="D26" s="6">
        <f ca="1">DATEDIF(Table1[[#This Row],[Date_of_Birth]],TODAY(),"Y")</f>
        <v>50</v>
      </c>
      <c r="E26" s="6" t="s">
        <v>1267</v>
      </c>
      <c r="F26" s="6">
        <v>9759737342</v>
      </c>
      <c r="G26" s="6">
        <v>9639633807</v>
      </c>
      <c r="H26" s="6" t="s">
        <v>1395</v>
      </c>
      <c r="I26" s="6" t="s">
        <v>25</v>
      </c>
      <c r="J26" s="6">
        <v>668</v>
      </c>
      <c r="K26" s="6">
        <v>462006</v>
      </c>
      <c r="L26" s="6" t="s">
        <v>1396</v>
      </c>
      <c r="M26" s="6" t="s">
        <v>1397</v>
      </c>
      <c r="N26" s="6" t="s">
        <v>1281</v>
      </c>
      <c r="O26" s="6" t="s">
        <v>1261</v>
      </c>
      <c r="P26" s="8">
        <v>50000</v>
      </c>
      <c r="Q26" s="6" t="s">
        <v>1334</v>
      </c>
      <c r="R26" s="6" t="s">
        <v>1335</v>
      </c>
      <c r="S26" s="6" t="s">
        <v>30</v>
      </c>
      <c r="T26" s="6" t="s">
        <v>1398</v>
      </c>
      <c r="U26" s="8">
        <v>533753</v>
      </c>
      <c r="V26" s="6" t="s">
        <v>24</v>
      </c>
      <c r="W26" s="6" t="s">
        <v>25</v>
      </c>
      <c r="X26" s="6" t="s">
        <v>106</v>
      </c>
      <c r="Y26" s="8">
        <v>474547</v>
      </c>
      <c r="Z26" s="6">
        <v>48</v>
      </c>
      <c r="AA26" s="6">
        <v>13.01</v>
      </c>
      <c r="AB26" s="8">
        <f>-PMT((Table1[[#This Row],[Interest_Rate_%]]/100)/12,Table1[[#This Row],[Tenure_Months]],Table1[[#This Row],[Amount_Disbursed]])</f>
        <v>12733.263116661888</v>
      </c>
      <c r="AC26" s="7">
        <v>45254</v>
      </c>
      <c r="AD26" s="7">
        <f>EDATE(Table1[[#This Row],[Disbursement_Date]],Table1[[#This Row],[Tenure_Months]])</f>
        <v>46715</v>
      </c>
      <c r="AE26" s="6" t="s">
        <v>1292</v>
      </c>
    </row>
    <row r="27" spans="1:31" ht="36" customHeight="1" x14ac:dyDescent="0.6">
      <c r="A27" s="6" t="s">
        <v>842</v>
      </c>
      <c r="B27" s="6" t="s">
        <v>1399</v>
      </c>
      <c r="C27" s="7">
        <v>31625</v>
      </c>
      <c r="D27" s="6">
        <f ca="1">DATEDIF(Table1[[#This Row],[Date_of_Birth]],TODAY(),"Y")</f>
        <v>39</v>
      </c>
      <c r="E27" s="6" t="s">
        <v>1267</v>
      </c>
      <c r="F27" s="6">
        <v>9196689473</v>
      </c>
      <c r="G27" s="6">
        <v>9642716859</v>
      </c>
      <c r="H27" s="6" t="s">
        <v>1400</v>
      </c>
      <c r="I27" s="6" t="s">
        <v>29</v>
      </c>
      <c r="J27" s="6">
        <v>771</v>
      </c>
      <c r="K27" s="6">
        <v>474001</v>
      </c>
      <c r="L27" s="6" t="s">
        <v>1401</v>
      </c>
      <c r="M27" s="6" t="s">
        <v>1402</v>
      </c>
      <c r="N27" s="6" t="s">
        <v>1281</v>
      </c>
      <c r="O27" s="6" t="s">
        <v>1268</v>
      </c>
      <c r="P27" s="8">
        <v>40000</v>
      </c>
      <c r="Q27" s="6" t="s">
        <v>1262</v>
      </c>
      <c r="R27" s="6" t="s">
        <v>1263</v>
      </c>
      <c r="S27" s="6" t="s">
        <v>17</v>
      </c>
      <c r="T27" s="6" t="s">
        <v>1403</v>
      </c>
      <c r="U27" s="8">
        <v>122855</v>
      </c>
      <c r="V27" s="6" t="s">
        <v>28</v>
      </c>
      <c r="W27" s="6" t="s">
        <v>29</v>
      </c>
      <c r="X27" s="6" t="s">
        <v>1380</v>
      </c>
      <c r="Y27" s="8">
        <v>94056</v>
      </c>
      <c r="Z27" s="6">
        <v>48</v>
      </c>
      <c r="AA27" s="6">
        <v>12.41</v>
      </c>
      <c r="AB27" s="8">
        <f>-PMT((Table1[[#This Row],[Interest_Rate_%]]/100)/12,Table1[[#This Row],[Tenure_Months]],Table1[[#This Row],[Amount_Disbursed]])</f>
        <v>2495.8315427605871</v>
      </c>
      <c r="AC27" s="7">
        <v>45731</v>
      </c>
      <c r="AD27" s="7">
        <f>EDATE(Table1[[#This Row],[Disbursement_Date]],Table1[[#This Row],[Tenure_Months]])</f>
        <v>47192</v>
      </c>
      <c r="AE27" s="6" t="s">
        <v>1271</v>
      </c>
    </row>
    <row r="28" spans="1:31" ht="36" customHeight="1" x14ac:dyDescent="0.6">
      <c r="A28" s="6" t="s">
        <v>843</v>
      </c>
      <c r="B28" s="6" t="s">
        <v>1404</v>
      </c>
      <c r="C28" s="7">
        <v>37757</v>
      </c>
      <c r="D28" s="6">
        <f ca="1">DATEDIF(Table1[[#This Row],[Date_of_Birth]],TODAY(),"Y")</f>
        <v>23</v>
      </c>
      <c r="E28" s="6" t="s">
        <v>1267</v>
      </c>
      <c r="F28" s="6">
        <v>9975903641</v>
      </c>
      <c r="G28" s="6"/>
      <c r="H28" s="6" t="s">
        <v>1405</v>
      </c>
      <c r="I28" s="6" t="s">
        <v>34</v>
      </c>
      <c r="J28" s="6">
        <v>800</v>
      </c>
      <c r="K28" s="6">
        <v>486006</v>
      </c>
      <c r="L28" s="6" t="s">
        <v>1406</v>
      </c>
      <c r="M28" s="6" t="s">
        <v>1407</v>
      </c>
      <c r="N28" s="6" t="s">
        <v>1281</v>
      </c>
      <c r="O28" s="6" t="s">
        <v>1261</v>
      </c>
      <c r="P28" s="8">
        <v>60000</v>
      </c>
      <c r="Q28" s="6" t="s">
        <v>1269</v>
      </c>
      <c r="R28" s="6" t="s">
        <v>1270</v>
      </c>
      <c r="S28" s="6" t="s">
        <v>39</v>
      </c>
      <c r="T28" s="6" t="s">
        <v>1408</v>
      </c>
      <c r="U28" s="8">
        <v>1118712</v>
      </c>
      <c r="V28" s="6" t="s">
        <v>33</v>
      </c>
      <c r="W28" s="6" t="s">
        <v>34</v>
      </c>
      <c r="X28" s="6" t="s">
        <v>74</v>
      </c>
      <c r="Y28" s="8">
        <v>826116</v>
      </c>
      <c r="Z28" s="6">
        <v>18</v>
      </c>
      <c r="AA28" s="6">
        <v>12.17</v>
      </c>
      <c r="AB28" s="8">
        <f>-PMT((Table1[[#This Row],[Interest_Rate_%]]/100)/12,Table1[[#This Row],[Tenure_Months]],Table1[[#This Row],[Amount_Disbursed]])</f>
        <v>50443.507712550469</v>
      </c>
      <c r="AC28" s="7">
        <v>45538</v>
      </c>
      <c r="AD28" s="7">
        <f>EDATE(Table1[[#This Row],[Disbursement_Date]],Table1[[#This Row],[Tenure_Months]])</f>
        <v>46084</v>
      </c>
      <c r="AE28" s="6" t="s">
        <v>1265</v>
      </c>
    </row>
    <row r="29" spans="1:31" ht="36" customHeight="1" x14ac:dyDescent="0.6">
      <c r="A29" s="6" t="s">
        <v>844</v>
      </c>
      <c r="B29" s="6" t="s">
        <v>214</v>
      </c>
      <c r="C29" s="7">
        <v>37898</v>
      </c>
      <c r="D29" s="6">
        <f ca="1">DATEDIF(Table1[[#This Row],[Date_of_Birth]],TODAY(),"Y")</f>
        <v>22</v>
      </c>
      <c r="E29" s="6" t="s">
        <v>1256</v>
      </c>
      <c r="F29" s="6">
        <v>9459748735</v>
      </c>
      <c r="G29" s="6"/>
      <c r="H29" s="6" t="s">
        <v>1409</v>
      </c>
      <c r="I29" s="6" t="s">
        <v>16</v>
      </c>
      <c r="J29" s="6">
        <v>659</v>
      </c>
      <c r="K29" s="6">
        <v>482005</v>
      </c>
      <c r="L29" s="6" t="s">
        <v>1410</v>
      </c>
      <c r="M29" s="6" t="s">
        <v>1411</v>
      </c>
      <c r="N29" s="6" t="s">
        <v>1281</v>
      </c>
      <c r="O29" s="6" t="s">
        <v>1268</v>
      </c>
      <c r="P29" s="8">
        <v>100000</v>
      </c>
      <c r="Q29" s="6" t="s">
        <v>1296</v>
      </c>
      <c r="R29" s="6" t="s">
        <v>1297</v>
      </c>
      <c r="S29" s="6" t="s">
        <v>17</v>
      </c>
      <c r="T29" s="6" t="s">
        <v>1412</v>
      </c>
      <c r="U29" s="8">
        <v>134258</v>
      </c>
      <c r="V29" s="6" t="s">
        <v>15</v>
      </c>
      <c r="W29" s="6" t="s">
        <v>16</v>
      </c>
      <c r="X29" s="6" t="s">
        <v>157</v>
      </c>
      <c r="Y29" s="8">
        <v>111131</v>
      </c>
      <c r="Z29" s="6">
        <v>24</v>
      </c>
      <c r="AA29" s="6">
        <v>12.71</v>
      </c>
      <c r="AB29" s="8">
        <f>-PMT((Table1[[#This Row],[Interest_Rate_%]]/100)/12,Table1[[#This Row],[Tenure_Months]],Table1[[#This Row],[Amount_Disbursed]])</f>
        <v>5268.2452566117827</v>
      </c>
      <c r="AC29" s="7">
        <v>45379</v>
      </c>
      <c r="AD29" s="7">
        <f>EDATE(Table1[[#This Row],[Disbursement_Date]],Table1[[#This Row],[Tenure_Months]])</f>
        <v>46109</v>
      </c>
      <c r="AE29" s="6" t="s">
        <v>1265</v>
      </c>
    </row>
    <row r="30" spans="1:31" ht="36" customHeight="1" x14ac:dyDescent="0.6">
      <c r="A30" s="6" t="s">
        <v>845</v>
      </c>
      <c r="B30" s="6" t="s">
        <v>1413</v>
      </c>
      <c r="C30" s="7">
        <v>35699</v>
      </c>
      <c r="D30" s="6">
        <f ca="1">DATEDIF(Table1[[#This Row],[Date_of_Birth]],TODAY(),"Y")</f>
        <v>28</v>
      </c>
      <c r="E30" s="6" t="s">
        <v>1256</v>
      </c>
      <c r="F30" s="6">
        <v>9813065972</v>
      </c>
      <c r="G30" s="6">
        <v>9918040539</v>
      </c>
      <c r="H30" s="6" t="s">
        <v>1414</v>
      </c>
      <c r="I30" s="6" t="s">
        <v>34</v>
      </c>
      <c r="J30" s="6">
        <v>787</v>
      </c>
      <c r="K30" s="6">
        <v>486005</v>
      </c>
      <c r="L30" s="6" t="s">
        <v>1415</v>
      </c>
      <c r="M30" s="6" t="s">
        <v>1416</v>
      </c>
      <c r="N30" s="6" t="s">
        <v>1281</v>
      </c>
      <c r="O30" s="6" t="s">
        <v>1268</v>
      </c>
      <c r="P30" s="8">
        <v>75000</v>
      </c>
      <c r="Q30" s="6" t="s">
        <v>1296</v>
      </c>
      <c r="R30" s="6" t="s">
        <v>1244</v>
      </c>
      <c r="S30" s="6" t="s">
        <v>22</v>
      </c>
      <c r="T30" s="6" t="s">
        <v>1417</v>
      </c>
      <c r="U30" s="8">
        <v>1165235</v>
      </c>
      <c r="V30" s="6" t="s">
        <v>33</v>
      </c>
      <c r="W30" s="6" t="s">
        <v>34</v>
      </c>
      <c r="X30" s="6" t="s">
        <v>74</v>
      </c>
      <c r="Y30" s="8">
        <v>902931</v>
      </c>
      <c r="Z30" s="6">
        <v>36</v>
      </c>
      <c r="AA30" s="6">
        <v>13.19</v>
      </c>
      <c r="AB30" s="8">
        <f>-PMT((Table1[[#This Row],[Interest_Rate_%]]/100)/12,Table1[[#This Row],[Tenure_Months]],Table1[[#This Row],[Amount_Disbursed]])</f>
        <v>30506.012028137535</v>
      </c>
      <c r="AC30" s="7">
        <v>45700</v>
      </c>
      <c r="AD30" s="7">
        <f>EDATE(Table1[[#This Row],[Disbursement_Date]],Table1[[#This Row],[Tenure_Months]])</f>
        <v>46795</v>
      </c>
      <c r="AE30" s="6" t="s">
        <v>1292</v>
      </c>
    </row>
    <row r="31" spans="1:31" ht="36" customHeight="1" x14ac:dyDescent="0.6">
      <c r="A31" s="6" t="s">
        <v>846</v>
      </c>
      <c r="B31" s="6" t="s">
        <v>1368</v>
      </c>
      <c r="C31" s="7">
        <v>36609</v>
      </c>
      <c r="D31" s="6">
        <f ca="1">DATEDIF(Table1[[#This Row],[Date_of_Birth]],TODAY(),"Y")</f>
        <v>26</v>
      </c>
      <c r="E31" s="6" t="s">
        <v>1256</v>
      </c>
      <c r="F31" s="6">
        <v>9339111798</v>
      </c>
      <c r="G31" s="6">
        <v>9911941471</v>
      </c>
      <c r="H31" s="6" t="s">
        <v>1418</v>
      </c>
      <c r="I31" s="6" t="s">
        <v>21</v>
      </c>
      <c r="J31" s="6">
        <v>762</v>
      </c>
      <c r="K31" s="6">
        <v>452006</v>
      </c>
      <c r="L31" s="6" t="s">
        <v>1419</v>
      </c>
      <c r="M31" s="6" t="s">
        <v>1420</v>
      </c>
      <c r="N31" s="6" t="s">
        <v>1281</v>
      </c>
      <c r="O31" s="6" t="s">
        <v>1276</v>
      </c>
      <c r="P31" s="8">
        <v>100000</v>
      </c>
      <c r="Q31" s="6" t="s">
        <v>1262</v>
      </c>
      <c r="R31" s="6" t="s">
        <v>1263</v>
      </c>
      <c r="S31" s="6" t="s">
        <v>17</v>
      </c>
      <c r="T31" s="6" t="s">
        <v>1421</v>
      </c>
      <c r="U31" s="8">
        <v>72050</v>
      </c>
      <c r="V31" s="6" t="s">
        <v>20</v>
      </c>
      <c r="W31" s="6" t="s">
        <v>21</v>
      </c>
      <c r="X31" s="6" t="s">
        <v>98</v>
      </c>
      <c r="Y31" s="8">
        <v>58457</v>
      </c>
      <c r="Z31" s="6">
        <v>48</v>
      </c>
      <c r="AA31" s="6">
        <v>15.78</v>
      </c>
      <c r="AB31" s="8">
        <f>-PMT((Table1[[#This Row],[Interest_Rate_%]]/100)/12,Table1[[#This Row],[Tenure_Months]],Table1[[#This Row],[Amount_Disbursed]])</f>
        <v>1650.1086388472377</v>
      </c>
      <c r="AC31" s="7">
        <v>45285</v>
      </c>
      <c r="AD31" s="7">
        <f>EDATE(Table1[[#This Row],[Disbursement_Date]],Table1[[#This Row],[Tenure_Months]])</f>
        <v>46746</v>
      </c>
      <c r="AE31" s="6" t="s">
        <v>1271</v>
      </c>
    </row>
    <row r="32" spans="1:31" ht="36" customHeight="1" x14ac:dyDescent="0.6">
      <c r="A32" s="6" t="s">
        <v>847</v>
      </c>
      <c r="B32" s="6" t="s">
        <v>1422</v>
      </c>
      <c r="C32" s="7">
        <v>36700</v>
      </c>
      <c r="D32" s="6">
        <f ca="1">DATEDIF(Table1[[#This Row],[Date_of_Birth]],TODAY(),"Y")</f>
        <v>25</v>
      </c>
      <c r="E32" s="6" t="s">
        <v>1256</v>
      </c>
      <c r="F32" s="6">
        <v>9547025173</v>
      </c>
      <c r="G32" s="6">
        <v>9422002819</v>
      </c>
      <c r="H32" s="6" t="s">
        <v>1423</v>
      </c>
      <c r="I32" s="6" t="s">
        <v>21</v>
      </c>
      <c r="J32" s="6">
        <v>698</v>
      </c>
      <c r="K32" s="6">
        <v>452003</v>
      </c>
      <c r="L32" s="6" t="s">
        <v>1424</v>
      </c>
      <c r="M32" s="6" t="s">
        <v>1425</v>
      </c>
      <c r="N32" s="6" t="s">
        <v>1260</v>
      </c>
      <c r="O32" s="6" t="s">
        <v>1276</v>
      </c>
      <c r="P32" s="8">
        <v>30000</v>
      </c>
      <c r="Q32" s="6" t="s">
        <v>1309</v>
      </c>
      <c r="R32" s="6" t="s">
        <v>1352</v>
      </c>
      <c r="S32" s="6" t="s">
        <v>39</v>
      </c>
      <c r="T32" s="6" t="s">
        <v>1426</v>
      </c>
      <c r="U32" s="8">
        <v>1034765</v>
      </c>
      <c r="V32" s="6" t="s">
        <v>20</v>
      </c>
      <c r="W32" s="6" t="s">
        <v>21</v>
      </c>
      <c r="X32" s="6" t="s">
        <v>144</v>
      </c>
      <c r="Y32" s="8">
        <v>913723</v>
      </c>
      <c r="Z32" s="6">
        <v>48</v>
      </c>
      <c r="AA32" s="6">
        <v>12.43</v>
      </c>
      <c r="AB32" s="8">
        <f>-PMT((Table1[[#This Row],[Interest_Rate_%]]/100)/12,Table1[[#This Row],[Tenure_Months]],Table1[[#This Row],[Amount_Disbursed]])</f>
        <v>24255.193372499241</v>
      </c>
      <c r="AC32" s="7">
        <v>45506</v>
      </c>
      <c r="AD32" s="7">
        <f>EDATE(Table1[[#This Row],[Disbursement_Date]],Table1[[#This Row],[Tenure_Months]])</f>
        <v>46967</v>
      </c>
      <c r="AE32" s="6" t="s">
        <v>1292</v>
      </c>
    </row>
    <row r="33" spans="1:31" ht="36" customHeight="1" x14ac:dyDescent="0.6">
      <c r="A33" s="6" t="s">
        <v>848</v>
      </c>
      <c r="B33" s="6" t="s">
        <v>1427</v>
      </c>
      <c r="C33" s="7">
        <v>27014</v>
      </c>
      <c r="D33" s="6">
        <f ca="1">DATEDIF(Table1[[#This Row],[Date_of_Birth]],TODAY(),"Y")</f>
        <v>52</v>
      </c>
      <c r="E33" s="6" t="s">
        <v>1267</v>
      </c>
      <c r="F33" s="6">
        <v>9917792874</v>
      </c>
      <c r="G33" s="6">
        <v>9318106480</v>
      </c>
      <c r="H33" s="6" t="s">
        <v>1428</v>
      </c>
      <c r="I33" s="6" t="s">
        <v>16</v>
      </c>
      <c r="J33" s="6">
        <v>757</v>
      </c>
      <c r="K33" s="6">
        <v>482006</v>
      </c>
      <c r="L33" s="6" t="s">
        <v>1429</v>
      </c>
      <c r="M33" s="6" t="s">
        <v>1430</v>
      </c>
      <c r="N33" s="6" t="s">
        <v>1260</v>
      </c>
      <c r="O33" s="6" t="s">
        <v>1261</v>
      </c>
      <c r="P33" s="8">
        <v>30000</v>
      </c>
      <c r="Q33" s="6" t="s">
        <v>1296</v>
      </c>
      <c r="R33" s="6" t="s">
        <v>1244</v>
      </c>
      <c r="S33" s="6" t="s">
        <v>22</v>
      </c>
      <c r="T33" s="6" t="s">
        <v>1431</v>
      </c>
      <c r="U33" s="8">
        <v>1222173</v>
      </c>
      <c r="V33" s="6" t="s">
        <v>15</v>
      </c>
      <c r="W33" s="6" t="s">
        <v>16</v>
      </c>
      <c r="X33" s="6" t="s">
        <v>26</v>
      </c>
      <c r="Y33" s="8">
        <v>859366</v>
      </c>
      <c r="Z33" s="6">
        <v>48</v>
      </c>
      <c r="AA33" s="6">
        <v>13.81</v>
      </c>
      <c r="AB33" s="8">
        <f>-PMT((Table1[[#This Row],[Interest_Rate_%]]/100)/12,Table1[[#This Row],[Tenure_Months]],Table1[[#This Row],[Amount_Disbursed]])</f>
        <v>23401.62080387933</v>
      </c>
      <c r="AC33" s="7">
        <v>44951</v>
      </c>
      <c r="AD33" s="7">
        <f>EDATE(Table1[[#This Row],[Disbursement_Date]],Table1[[#This Row],[Tenure_Months]])</f>
        <v>46412</v>
      </c>
      <c r="AE33" s="6" t="s">
        <v>1265</v>
      </c>
    </row>
    <row r="34" spans="1:31" ht="36" customHeight="1" x14ac:dyDescent="0.6">
      <c r="A34" s="6" t="s">
        <v>849</v>
      </c>
      <c r="B34" s="6" t="s">
        <v>1381</v>
      </c>
      <c r="C34" s="7">
        <v>26712</v>
      </c>
      <c r="D34" s="6">
        <f ca="1">DATEDIF(Table1[[#This Row],[Date_of_Birth]],TODAY(),"Y")</f>
        <v>53</v>
      </c>
      <c r="E34" s="6" t="s">
        <v>1267</v>
      </c>
      <c r="F34" s="6">
        <v>9259877461</v>
      </c>
      <c r="G34" s="6"/>
      <c r="H34" s="6" t="s">
        <v>1432</v>
      </c>
      <c r="I34" s="6" t="s">
        <v>21</v>
      </c>
      <c r="J34" s="6">
        <v>718</v>
      </c>
      <c r="K34" s="6">
        <v>452001</v>
      </c>
      <c r="L34" s="6" t="s">
        <v>1433</v>
      </c>
      <c r="M34" s="6" t="s">
        <v>1434</v>
      </c>
      <c r="N34" s="6" t="s">
        <v>1260</v>
      </c>
      <c r="O34" s="6" t="s">
        <v>1268</v>
      </c>
      <c r="P34" s="8">
        <v>50000</v>
      </c>
      <c r="Q34" s="6" t="s">
        <v>1372</v>
      </c>
      <c r="R34" s="6" t="s">
        <v>1373</v>
      </c>
      <c r="S34" s="6" t="s">
        <v>48</v>
      </c>
      <c r="T34" s="6" t="s">
        <v>1435</v>
      </c>
      <c r="U34" s="8">
        <v>962390</v>
      </c>
      <c r="V34" s="6" t="s">
        <v>20</v>
      </c>
      <c r="W34" s="6" t="s">
        <v>21</v>
      </c>
      <c r="X34" s="6" t="s">
        <v>98</v>
      </c>
      <c r="Y34" s="8">
        <v>731277</v>
      </c>
      <c r="Z34" s="6">
        <v>48</v>
      </c>
      <c r="AA34" s="6">
        <v>11.94</v>
      </c>
      <c r="AB34" s="8">
        <f>-PMT((Table1[[#This Row],[Interest_Rate_%]]/100)/12,Table1[[#This Row],[Tenure_Months]],Table1[[#This Row],[Amount_Disbursed]])</f>
        <v>19235.792183157566</v>
      </c>
      <c r="AC34" s="7">
        <v>45723</v>
      </c>
      <c r="AD34" s="7">
        <f>EDATE(Table1[[#This Row],[Disbursement_Date]],Table1[[#This Row],[Tenure_Months]])</f>
        <v>47184</v>
      </c>
      <c r="AE34" s="6" t="s">
        <v>1271</v>
      </c>
    </row>
    <row r="35" spans="1:31" ht="36" customHeight="1" x14ac:dyDescent="0.6">
      <c r="A35" s="6" t="s">
        <v>850</v>
      </c>
      <c r="B35" s="6" t="s">
        <v>117</v>
      </c>
      <c r="C35" s="7">
        <v>32512</v>
      </c>
      <c r="D35" s="6">
        <f ca="1">DATEDIF(Table1[[#This Row],[Date_of_Birth]],TODAY(),"Y")</f>
        <v>37</v>
      </c>
      <c r="E35" s="6" t="s">
        <v>1267</v>
      </c>
      <c r="F35" s="6">
        <v>9569319938</v>
      </c>
      <c r="G35" s="6"/>
      <c r="H35" s="6" t="s">
        <v>1436</v>
      </c>
      <c r="I35" s="6" t="s">
        <v>25</v>
      </c>
      <c r="J35" s="6">
        <v>795</v>
      </c>
      <c r="K35" s="6">
        <v>462005</v>
      </c>
      <c r="L35" s="6" t="s">
        <v>1437</v>
      </c>
      <c r="M35" s="6" t="s">
        <v>1438</v>
      </c>
      <c r="N35" s="6" t="s">
        <v>1281</v>
      </c>
      <c r="O35" s="6" t="s">
        <v>1261</v>
      </c>
      <c r="P35" s="8">
        <v>100000</v>
      </c>
      <c r="Q35" s="6" t="s">
        <v>1296</v>
      </c>
      <c r="R35" s="6" t="s">
        <v>1297</v>
      </c>
      <c r="S35" s="6" t="s">
        <v>17</v>
      </c>
      <c r="T35" s="6" t="s">
        <v>1439</v>
      </c>
      <c r="U35" s="8">
        <v>84816</v>
      </c>
      <c r="V35" s="6" t="s">
        <v>24</v>
      </c>
      <c r="W35" s="6" t="s">
        <v>25</v>
      </c>
      <c r="X35" s="6" t="s">
        <v>106</v>
      </c>
      <c r="Y35" s="8">
        <v>65949</v>
      </c>
      <c r="Z35" s="6">
        <v>12</v>
      </c>
      <c r="AA35" s="6">
        <v>14.85</v>
      </c>
      <c r="AB35" s="8">
        <f>-PMT((Table1[[#This Row],[Interest_Rate_%]]/100)/12,Table1[[#This Row],[Tenure_Months]],Table1[[#This Row],[Amount_Disbursed]])</f>
        <v>5947.7785352840492</v>
      </c>
      <c r="AC35" s="7">
        <v>45424</v>
      </c>
      <c r="AD35" s="7">
        <f>EDATE(Table1[[#This Row],[Disbursement_Date]],Table1[[#This Row],[Tenure_Months]])</f>
        <v>45789</v>
      </c>
      <c r="AE35" s="6" t="s">
        <v>1271</v>
      </c>
    </row>
    <row r="36" spans="1:31" ht="36" customHeight="1" x14ac:dyDescent="0.6">
      <c r="A36" s="6" t="s">
        <v>851</v>
      </c>
      <c r="B36" s="6" t="s">
        <v>185</v>
      </c>
      <c r="C36" s="7">
        <v>30899</v>
      </c>
      <c r="D36" s="6">
        <f ca="1">DATEDIF(Table1[[#This Row],[Date_of_Birth]],TODAY(),"Y")</f>
        <v>41</v>
      </c>
      <c r="E36" s="6" t="s">
        <v>1256</v>
      </c>
      <c r="F36" s="6">
        <v>9167932588</v>
      </c>
      <c r="G36" s="6"/>
      <c r="H36" s="6" t="s">
        <v>1440</v>
      </c>
      <c r="I36" s="6" t="s">
        <v>25</v>
      </c>
      <c r="J36" s="6">
        <v>782</v>
      </c>
      <c r="K36" s="6">
        <v>462003</v>
      </c>
      <c r="L36" s="6" t="s">
        <v>1441</v>
      </c>
      <c r="M36" s="6" t="s">
        <v>1442</v>
      </c>
      <c r="N36" s="6" t="s">
        <v>1266</v>
      </c>
      <c r="O36" s="6" t="s">
        <v>1268</v>
      </c>
      <c r="P36" s="8">
        <v>40000</v>
      </c>
      <c r="Q36" s="6" t="s">
        <v>1296</v>
      </c>
      <c r="R36" s="6" t="s">
        <v>1244</v>
      </c>
      <c r="S36" s="6" t="s">
        <v>22</v>
      </c>
      <c r="T36" s="6" t="s">
        <v>1443</v>
      </c>
      <c r="U36" s="8">
        <v>1193874</v>
      </c>
      <c r="V36" s="6" t="s">
        <v>24</v>
      </c>
      <c r="W36" s="6" t="s">
        <v>25</v>
      </c>
      <c r="X36" s="6" t="s">
        <v>106</v>
      </c>
      <c r="Y36" s="8">
        <v>1026179</v>
      </c>
      <c r="Z36" s="6">
        <v>60</v>
      </c>
      <c r="AA36" s="6">
        <v>10.91</v>
      </c>
      <c r="AB36" s="8">
        <f>-PMT((Table1[[#This Row],[Interest_Rate_%]]/100)/12,Table1[[#This Row],[Tenure_Months]],Table1[[#This Row],[Amount_Disbursed]])</f>
        <v>22265.586786841464</v>
      </c>
      <c r="AC36" s="7">
        <v>45764</v>
      </c>
      <c r="AD36" s="7">
        <f>EDATE(Table1[[#This Row],[Disbursement_Date]],Table1[[#This Row],[Tenure_Months]])</f>
        <v>47590</v>
      </c>
      <c r="AE36" s="6" t="s">
        <v>1271</v>
      </c>
    </row>
    <row r="37" spans="1:31" ht="36" customHeight="1" x14ac:dyDescent="0.6">
      <c r="A37" s="6" t="s">
        <v>852</v>
      </c>
      <c r="B37" s="6" t="s">
        <v>180</v>
      </c>
      <c r="C37" s="7">
        <v>36603</v>
      </c>
      <c r="D37" s="6">
        <f ca="1">DATEDIF(Table1[[#This Row],[Date_of_Birth]],TODAY(),"Y")</f>
        <v>26</v>
      </c>
      <c r="E37" s="6" t="s">
        <v>1267</v>
      </c>
      <c r="F37" s="6">
        <v>9271944408</v>
      </c>
      <c r="G37" s="6">
        <v>9557810637</v>
      </c>
      <c r="H37" s="6" t="s">
        <v>1445</v>
      </c>
      <c r="I37" s="6" t="s">
        <v>21</v>
      </c>
      <c r="J37" s="6">
        <v>693</v>
      </c>
      <c r="K37" s="6">
        <v>452002</v>
      </c>
      <c r="L37" s="6" t="s">
        <v>1446</v>
      </c>
      <c r="M37" s="6" t="s">
        <v>1447</v>
      </c>
      <c r="N37" s="6" t="s">
        <v>1281</v>
      </c>
      <c r="O37" s="6" t="s">
        <v>1276</v>
      </c>
      <c r="P37" s="8">
        <v>20000</v>
      </c>
      <c r="Q37" s="6" t="s">
        <v>1334</v>
      </c>
      <c r="R37" s="6" t="s">
        <v>1335</v>
      </c>
      <c r="S37" s="6" t="s">
        <v>30</v>
      </c>
      <c r="T37" s="6" t="s">
        <v>1448</v>
      </c>
      <c r="U37" s="8">
        <v>463336</v>
      </c>
      <c r="V37" s="6" t="s">
        <v>20</v>
      </c>
      <c r="W37" s="6" t="s">
        <v>21</v>
      </c>
      <c r="X37" s="6" t="s">
        <v>98</v>
      </c>
      <c r="Y37" s="8">
        <v>377600</v>
      </c>
      <c r="Z37" s="6">
        <v>36</v>
      </c>
      <c r="AA37" s="6">
        <v>11.61</v>
      </c>
      <c r="AB37" s="8">
        <f>-PMT((Table1[[#This Row],[Interest_Rate_%]]/100)/12,Table1[[#This Row],[Tenure_Months]],Table1[[#This Row],[Amount_Disbursed]])</f>
        <v>12471.503535586296</v>
      </c>
      <c r="AC37" s="7">
        <v>45281</v>
      </c>
      <c r="AD37" s="7">
        <f>EDATE(Table1[[#This Row],[Disbursement_Date]],Table1[[#This Row],[Tenure_Months]])</f>
        <v>46377</v>
      </c>
      <c r="AE37" s="6" t="s">
        <v>1271</v>
      </c>
    </row>
    <row r="38" spans="1:31" ht="36" customHeight="1" x14ac:dyDescent="0.6">
      <c r="A38" s="6" t="s">
        <v>853</v>
      </c>
      <c r="B38" s="6" t="s">
        <v>64</v>
      </c>
      <c r="C38" s="7">
        <v>25720</v>
      </c>
      <c r="D38" s="6">
        <f ca="1">DATEDIF(Table1[[#This Row],[Date_of_Birth]],TODAY(),"Y")</f>
        <v>56</v>
      </c>
      <c r="E38" s="6" t="s">
        <v>1256</v>
      </c>
      <c r="F38" s="6">
        <v>9620344871</v>
      </c>
      <c r="G38" s="6"/>
      <c r="H38" s="6" t="s">
        <v>1449</v>
      </c>
      <c r="I38" s="6" t="s">
        <v>25</v>
      </c>
      <c r="J38" s="6">
        <v>756</v>
      </c>
      <c r="K38" s="6">
        <v>462004</v>
      </c>
      <c r="L38" s="6" t="s">
        <v>1450</v>
      </c>
      <c r="M38" s="6" t="s">
        <v>1451</v>
      </c>
      <c r="N38" s="6" t="s">
        <v>1281</v>
      </c>
      <c r="O38" s="6" t="s">
        <v>1276</v>
      </c>
      <c r="P38" s="8">
        <v>100000</v>
      </c>
      <c r="Q38" s="6" t="s">
        <v>1344</v>
      </c>
      <c r="R38" s="6" t="s">
        <v>1345</v>
      </c>
      <c r="S38" s="6" t="s">
        <v>17</v>
      </c>
      <c r="T38" s="6" t="s">
        <v>1452</v>
      </c>
      <c r="U38" s="8">
        <v>104921</v>
      </c>
      <c r="V38" s="6" t="s">
        <v>24</v>
      </c>
      <c r="W38" s="6" t="s">
        <v>25</v>
      </c>
      <c r="X38" s="6" t="s">
        <v>106</v>
      </c>
      <c r="Y38" s="8">
        <v>76927</v>
      </c>
      <c r="Z38" s="6">
        <v>18</v>
      </c>
      <c r="AA38" s="6">
        <v>15.21</v>
      </c>
      <c r="AB38" s="8">
        <f>-PMT((Table1[[#This Row],[Interest_Rate_%]]/100)/12,Table1[[#This Row],[Tenure_Months]],Table1[[#This Row],[Amount_Disbursed]])</f>
        <v>4806.6808114777559</v>
      </c>
      <c r="AC38" s="7">
        <v>45350</v>
      </c>
      <c r="AD38" s="7">
        <f>EDATE(Table1[[#This Row],[Disbursement_Date]],Table1[[#This Row],[Tenure_Months]])</f>
        <v>45897</v>
      </c>
      <c r="AE38" s="6" t="s">
        <v>1265</v>
      </c>
    </row>
    <row r="39" spans="1:31" ht="36" customHeight="1" x14ac:dyDescent="0.6">
      <c r="A39" s="6" t="s">
        <v>854</v>
      </c>
      <c r="B39" s="6" t="s">
        <v>89</v>
      </c>
      <c r="C39" s="7">
        <v>31186</v>
      </c>
      <c r="D39" s="6">
        <f ca="1">DATEDIF(Table1[[#This Row],[Date_of_Birth]],TODAY(),"Y")</f>
        <v>41</v>
      </c>
      <c r="E39" s="6" t="s">
        <v>1267</v>
      </c>
      <c r="F39" s="6">
        <v>9387057426</v>
      </c>
      <c r="G39" s="6">
        <v>9652348887</v>
      </c>
      <c r="H39" s="6" t="s">
        <v>1453</v>
      </c>
      <c r="I39" s="6" t="s">
        <v>34</v>
      </c>
      <c r="J39" s="6">
        <v>631</v>
      </c>
      <c r="K39" s="6">
        <v>486001</v>
      </c>
      <c r="L39" s="6" t="s">
        <v>1454</v>
      </c>
      <c r="M39" s="6" t="s">
        <v>1455</v>
      </c>
      <c r="N39" s="6" t="s">
        <v>1260</v>
      </c>
      <c r="O39" s="6" t="s">
        <v>1268</v>
      </c>
      <c r="P39" s="8">
        <v>25000</v>
      </c>
      <c r="Q39" s="6" t="s">
        <v>1334</v>
      </c>
      <c r="R39" s="6" t="s">
        <v>1335</v>
      </c>
      <c r="S39" s="6" t="s">
        <v>30</v>
      </c>
      <c r="T39" s="6" t="s">
        <v>1456</v>
      </c>
      <c r="U39" s="8">
        <v>532890</v>
      </c>
      <c r="V39" s="6" t="s">
        <v>33</v>
      </c>
      <c r="W39" s="6" t="s">
        <v>34</v>
      </c>
      <c r="X39" s="6" t="s">
        <v>74</v>
      </c>
      <c r="Y39" s="8">
        <v>409020</v>
      </c>
      <c r="Z39" s="6">
        <v>48</v>
      </c>
      <c r="AA39" s="6">
        <v>11.28</v>
      </c>
      <c r="AB39" s="8">
        <f>-PMT((Table1[[#This Row],[Interest_Rate_%]]/100)/12,Table1[[#This Row],[Tenure_Months]],Table1[[#This Row],[Amount_Disbursed]])</f>
        <v>10627.038872109741</v>
      </c>
      <c r="AC39" s="7">
        <v>45920</v>
      </c>
      <c r="AD39" s="7">
        <f>EDATE(Table1[[#This Row],[Disbursement_Date]],Table1[[#This Row],[Tenure_Months]])</f>
        <v>47381</v>
      </c>
      <c r="AE39" s="6" t="s">
        <v>1292</v>
      </c>
    </row>
    <row r="40" spans="1:31" ht="36" customHeight="1" x14ac:dyDescent="0.6">
      <c r="A40" s="6" t="s">
        <v>855</v>
      </c>
      <c r="B40" s="6" t="s">
        <v>166</v>
      </c>
      <c r="C40" s="7">
        <v>34912</v>
      </c>
      <c r="D40" s="6">
        <f ca="1">DATEDIF(Table1[[#This Row],[Date_of_Birth]],TODAY(),"Y")</f>
        <v>30</v>
      </c>
      <c r="E40" s="6" t="s">
        <v>1256</v>
      </c>
      <c r="F40" s="6">
        <v>9559346003</v>
      </c>
      <c r="G40" s="6"/>
      <c r="H40" s="6" t="s">
        <v>1457</v>
      </c>
      <c r="I40" s="6" t="s">
        <v>29</v>
      </c>
      <c r="J40" s="6">
        <v>675</v>
      </c>
      <c r="K40" s="6">
        <v>474001</v>
      </c>
      <c r="L40" s="6" t="s">
        <v>1458</v>
      </c>
      <c r="M40" s="6" t="s">
        <v>1459</v>
      </c>
      <c r="N40" s="6" t="s">
        <v>1281</v>
      </c>
      <c r="O40" s="6" t="s">
        <v>1268</v>
      </c>
      <c r="P40" s="8">
        <v>20000</v>
      </c>
      <c r="Q40" s="6" t="s">
        <v>1344</v>
      </c>
      <c r="R40" s="6" t="s">
        <v>1345</v>
      </c>
      <c r="S40" s="6" t="s">
        <v>17</v>
      </c>
      <c r="T40" s="6" t="s">
        <v>1460</v>
      </c>
      <c r="U40" s="8">
        <v>52475</v>
      </c>
      <c r="V40" s="6" t="s">
        <v>28</v>
      </c>
      <c r="W40" s="6" t="s">
        <v>29</v>
      </c>
      <c r="X40" s="6" t="s">
        <v>1285</v>
      </c>
      <c r="Y40" s="8">
        <v>40418</v>
      </c>
      <c r="Z40" s="6">
        <v>18</v>
      </c>
      <c r="AA40" s="6">
        <v>14.27</v>
      </c>
      <c r="AB40" s="8">
        <f>-PMT((Table1[[#This Row],[Interest_Rate_%]]/100)/12,Table1[[#This Row],[Tenure_Months]],Table1[[#This Row],[Amount_Disbursed]])</f>
        <v>2507.6042390130224</v>
      </c>
      <c r="AC40" s="7">
        <v>45237</v>
      </c>
      <c r="AD40" s="7">
        <f>EDATE(Table1[[#This Row],[Disbursement_Date]],Table1[[#This Row],[Tenure_Months]])</f>
        <v>45784</v>
      </c>
      <c r="AE40" s="6" t="s">
        <v>1292</v>
      </c>
    </row>
    <row r="41" spans="1:31" ht="36" customHeight="1" x14ac:dyDescent="0.6">
      <c r="A41" s="6" t="s">
        <v>856</v>
      </c>
      <c r="B41" s="6" t="s">
        <v>1461</v>
      </c>
      <c r="C41" s="7">
        <v>33403</v>
      </c>
      <c r="D41" s="6">
        <f ca="1">DATEDIF(Table1[[#This Row],[Date_of_Birth]],TODAY(),"Y")</f>
        <v>34</v>
      </c>
      <c r="E41" s="6" t="s">
        <v>1256</v>
      </c>
      <c r="F41" s="6">
        <v>9437695739</v>
      </c>
      <c r="G41" s="6">
        <v>9366058599</v>
      </c>
      <c r="H41" s="6" t="s">
        <v>1462</v>
      </c>
      <c r="I41" s="6" t="s">
        <v>21</v>
      </c>
      <c r="J41" s="6">
        <v>640</v>
      </c>
      <c r="K41" s="6">
        <v>452005</v>
      </c>
      <c r="L41" s="6" t="s">
        <v>1463</v>
      </c>
      <c r="M41" s="6" t="s">
        <v>1464</v>
      </c>
      <c r="N41" s="6" t="s">
        <v>1266</v>
      </c>
      <c r="O41" s="6" t="s">
        <v>1261</v>
      </c>
      <c r="P41" s="8">
        <v>30000</v>
      </c>
      <c r="Q41" s="6" t="s">
        <v>1344</v>
      </c>
      <c r="R41" s="6" t="s">
        <v>1345</v>
      </c>
      <c r="S41" s="6" t="s">
        <v>17</v>
      </c>
      <c r="T41" s="6" t="s">
        <v>1465</v>
      </c>
      <c r="U41" s="8">
        <v>91347</v>
      </c>
      <c r="V41" s="6" t="s">
        <v>20</v>
      </c>
      <c r="W41" s="6" t="s">
        <v>21</v>
      </c>
      <c r="X41" s="6" t="s">
        <v>144</v>
      </c>
      <c r="Y41" s="8">
        <v>71681</v>
      </c>
      <c r="Z41" s="6">
        <v>36</v>
      </c>
      <c r="AA41" s="6">
        <v>10.99</v>
      </c>
      <c r="AB41" s="8">
        <f>-PMT((Table1[[#This Row],[Interest_Rate_%]]/100)/12,Table1[[#This Row],[Tenure_Months]],Table1[[#This Row],[Amount_Disbursed]])</f>
        <v>2346.4045411960728</v>
      </c>
      <c r="AC41" s="7">
        <v>45239</v>
      </c>
      <c r="AD41" s="7">
        <f>EDATE(Table1[[#This Row],[Disbursement_Date]],Table1[[#This Row],[Tenure_Months]])</f>
        <v>46335</v>
      </c>
      <c r="AE41" s="6" t="s">
        <v>1292</v>
      </c>
    </row>
    <row r="42" spans="1:31" ht="36" customHeight="1" x14ac:dyDescent="0.6">
      <c r="A42" s="6" t="s">
        <v>857</v>
      </c>
      <c r="B42" s="6" t="s">
        <v>203</v>
      </c>
      <c r="C42" s="7">
        <v>33898</v>
      </c>
      <c r="D42" s="6">
        <f ca="1">DATEDIF(Table1[[#This Row],[Date_of_Birth]],TODAY(),"Y")</f>
        <v>33</v>
      </c>
      <c r="E42" s="6" t="s">
        <v>1256</v>
      </c>
      <c r="F42" s="6">
        <v>9919505668</v>
      </c>
      <c r="G42" s="6">
        <v>9831277972</v>
      </c>
      <c r="H42" s="6" t="s">
        <v>1466</v>
      </c>
      <c r="I42" s="6" t="s">
        <v>25</v>
      </c>
      <c r="J42" s="6">
        <v>713</v>
      </c>
      <c r="K42" s="6">
        <v>462001</v>
      </c>
      <c r="L42" s="6" t="s">
        <v>1467</v>
      </c>
      <c r="M42" s="6" t="s">
        <v>1468</v>
      </c>
      <c r="N42" s="6" t="s">
        <v>1281</v>
      </c>
      <c r="O42" s="6" t="s">
        <v>1261</v>
      </c>
      <c r="P42" s="8">
        <v>25000</v>
      </c>
      <c r="Q42" s="6" t="s">
        <v>1344</v>
      </c>
      <c r="R42" s="6" t="s">
        <v>1345</v>
      </c>
      <c r="S42" s="6" t="s">
        <v>17</v>
      </c>
      <c r="T42" s="6" t="s">
        <v>1469</v>
      </c>
      <c r="U42" s="8">
        <v>50000</v>
      </c>
      <c r="V42" s="6" t="s">
        <v>24</v>
      </c>
      <c r="W42" s="6" t="s">
        <v>25</v>
      </c>
      <c r="X42" s="6" t="s">
        <v>54</v>
      </c>
      <c r="Y42" s="8">
        <v>42407</v>
      </c>
      <c r="Z42" s="6">
        <v>12</v>
      </c>
      <c r="AA42" s="6">
        <v>10.76</v>
      </c>
      <c r="AB42" s="8">
        <f>-PMT((Table1[[#This Row],[Interest_Rate_%]]/100)/12,Table1[[#This Row],[Tenure_Months]],Table1[[#This Row],[Amount_Disbursed]])</f>
        <v>3743.2552631717003</v>
      </c>
      <c r="AC42" s="7">
        <v>44952</v>
      </c>
      <c r="AD42" s="7">
        <f>EDATE(Table1[[#This Row],[Disbursement_Date]],Table1[[#This Row],[Tenure_Months]])</f>
        <v>45317</v>
      </c>
      <c r="AE42" s="6" t="s">
        <v>1265</v>
      </c>
    </row>
    <row r="43" spans="1:31" ht="36" customHeight="1" x14ac:dyDescent="0.6">
      <c r="A43" s="6" t="s">
        <v>858</v>
      </c>
      <c r="B43" s="6" t="s">
        <v>287</v>
      </c>
      <c r="C43" s="7">
        <v>34070</v>
      </c>
      <c r="D43" s="6">
        <f ca="1">DATEDIF(Table1[[#This Row],[Date_of_Birth]],TODAY(),"Y")</f>
        <v>33</v>
      </c>
      <c r="E43" s="6" t="s">
        <v>1256</v>
      </c>
      <c r="F43" s="6">
        <v>9366570563</v>
      </c>
      <c r="G43" s="6">
        <v>9873403266</v>
      </c>
      <c r="H43" s="6" t="s">
        <v>1470</v>
      </c>
      <c r="I43" s="6" t="s">
        <v>25</v>
      </c>
      <c r="J43" s="6">
        <v>631</v>
      </c>
      <c r="K43" s="6">
        <v>462006</v>
      </c>
      <c r="L43" s="6" t="s">
        <v>1471</v>
      </c>
      <c r="M43" s="6" t="s">
        <v>1472</v>
      </c>
      <c r="N43" s="6" t="s">
        <v>1281</v>
      </c>
      <c r="O43" s="6" t="s">
        <v>1268</v>
      </c>
      <c r="P43" s="8">
        <v>20000</v>
      </c>
      <c r="Q43" s="6" t="s">
        <v>1372</v>
      </c>
      <c r="R43" s="6" t="s">
        <v>1373</v>
      </c>
      <c r="S43" s="6" t="s">
        <v>48</v>
      </c>
      <c r="T43" s="6" t="s">
        <v>1473</v>
      </c>
      <c r="U43" s="8">
        <v>959866</v>
      </c>
      <c r="V43" s="6" t="s">
        <v>24</v>
      </c>
      <c r="W43" s="6" t="s">
        <v>25</v>
      </c>
      <c r="X43" s="6" t="s">
        <v>106</v>
      </c>
      <c r="Y43" s="8">
        <v>766362</v>
      </c>
      <c r="Z43" s="6">
        <v>12</v>
      </c>
      <c r="AA43" s="6">
        <v>16.34</v>
      </c>
      <c r="AB43" s="8">
        <f>-PMT((Table1[[#This Row],[Interest_Rate_%]]/100)/12,Table1[[#This Row],[Tenure_Months]],Table1[[#This Row],[Amount_Disbursed]])</f>
        <v>69656.045138708956</v>
      </c>
      <c r="AC43" s="7">
        <v>45218</v>
      </c>
      <c r="AD43" s="7">
        <f>EDATE(Table1[[#This Row],[Disbursement_Date]],Table1[[#This Row],[Tenure_Months]])</f>
        <v>45584</v>
      </c>
      <c r="AE43" s="6" t="s">
        <v>1271</v>
      </c>
    </row>
    <row r="44" spans="1:31" ht="36" customHeight="1" x14ac:dyDescent="0.6">
      <c r="A44" s="6" t="s">
        <v>859</v>
      </c>
      <c r="B44" s="6" t="s">
        <v>116</v>
      </c>
      <c r="C44" s="7">
        <v>26576</v>
      </c>
      <c r="D44" s="6">
        <f ca="1">DATEDIF(Table1[[#This Row],[Date_of_Birth]],TODAY(),"Y")</f>
        <v>53</v>
      </c>
      <c r="E44" s="6" t="s">
        <v>1256</v>
      </c>
      <c r="F44" s="6">
        <v>9642698931</v>
      </c>
      <c r="G44" s="6"/>
      <c r="H44" s="6" t="s">
        <v>1474</v>
      </c>
      <c r="I44" s="6" t="s">
        <v>34</v>
      </c>
      <c r="J44" s="6">
        <v>655</v>
      </c>
      <c r="K44" s="6">
        <v>486002</v>
      </c>
      <c r="L44" s="6" t="s">
        <v>1475</v>
      </c>
      <c r="M44" s="6" t="s">
        <v>1476</v>
      </c>
      <c r="N44" s="6" t="s">
        <v>1281</v>
      </c>
      <c r="O44" s="6" t="s">
        <v>1276</v>
      </c>
      <c r="P44" s="8">
        <v>25000</v>
      </c>
      <c r="Q44" s="6" t="s">
        <v>1262</v>
      </c>
      <c r="R44" s="6" t="s">
        <v>1263</v>
      </c>
      <c r="S44" s="6" t="s">
        <v>17</v>
      </c>
      <c r="T44" s="6" t="s">
        <v>1477</v>
      </c>
      <c r="U44" s="8">
        <v>146638</v>
      </c>
      <c r="V44" s="6" t="s">
        <v>33</v>
      </c>
      <c r="W44" s="6" t="s">
        <v>34</v>
      </c>
      <c r="X44" s="6" t="s">
        <v>74</v>
      </c>
      <c r="Y44" s="8">
        <v>127710</v>
      </c>
      <c r="Z44" s="6">
        <v>48</v>
      </c>
      <c r="AA44" s="6">
        <v>14.99</v>
      </c>
      <c r="AB44" s="8">
        <f>-PMT((Table1[[#This Row],[Interest_Rate_%]]/100)/12,Table1[[#This Row],[Tenure_Months]],Table1[[#This Row],[Amount_Disbursed]])</f>
        <v>3553.6175233419704</v>
      </c>
      <c r="AC44" s="7">
        <v>45438</v>
      </c>
      <c r="AD44" s="7">
        <f>EDATE(Table1[[#This Row],[Disbursement_Date]],Table1[[#This Row],[Tenure_Months]])</f>
        <v>46899</v>
      </c>
      <c r="AE44" s="6" t="s">
        <v>1265</v>
      </c>
    </row>
    <row r="45" spans="1:31" ht="36" customHeight="1" x14ac:dyDescent="0.6">
      <c r="A45" s="6" t="s">
        <v>860</v>
      </c>
      <c r="B45" s="6" t="s">
        <v>77</v>
      </c>
      <c r="C45" s="7">
        <v>29048</v>
      </c>
      <c r="D45" s="6">
        <f ca="1">DATEDIF(Table1[[#This Row],[Date_of_Birth]],TODAY(),"Y")</f>
        <v>46</v>
      </c>
      <c r="E45" s="6" t="s">
        <v>1256</v>
      </c>
      <c r="F45" s="6">
        <v>9836893185</v>
      </c>
      <c r="G45" s="6">
        <v>9792225271</v>
      </c>
      <c r="H45" s="6" t="s">
        <v>1478</v>
      </c>
      <c r="I45" s="6" t="s">
        <v>21</v>
      </c>
      <c r="J45" s="6">
        <v>666</v>
      </c>
      <c r="K45" s="6">
        <v>452001</v>
      </c>
      <c r="L45" s="6" t="s">
        <v>1479</v>
      </c>
      <c r="M45" s="6" t="s">
        <v>1480</v>
      </c>
      <c r="N45" s="6" t="s">
        <v>1281</v>
      </c>
      <c r="O45" s="6" t="s">
        <v>1268</v>
      </c>
      <c r="P45" s="8">
        <v>15000</v>
      </c>
      <c r="Q45" s="6" t="s">
        <v>1269</v>
      </c>
      <c r="R45" s="6" t="s">
        <v>1270</v>
      </c>
      <c r="S45" s="6" t="s">
        <v>39</v>
      </c>
      <c r="T45" s="6" t="s">
        <v>1481</v>
      </c>
      <c r="U45" s="8">
        <v>1125220</v>
      </c>
      <c r="V45" s="6" t="s">
        <v>20</v>
      </c>
      <c r="W45" s="6" t="s">
        <v>21</v>
      </c>
      <c r="X45" s="6" t="s">
        <v>144</v>
      </c>
      <c r="Y45" s="8">
        <v>910194</v>
      </c>
      <c r="Z45" s="6">
        <v>36</v>
      </c>
      <c r="AA45" s="6">
        <v>12.56</v>
      </c>
      <c r="AB45" s="8">
        <f>-PMT((Table1[[#This Row],[Interest_Rate_%]]/100)/12,Table1[[#This Row],[Tenure_Months]],Table1[[#This Row],[Amount_Disbursed]])</f>
        <v>30475.489979346788</v>
      </c>
      <c r="AC45" s="7">
        <v>45955</v>
      </c>
      <c r="AD45" s="7">
        <f>EDATE(Table1[[#This Row],[Disbursement_Date]],Table1[[#This Row],[Tenure_Months]])</f>
        <v>47051</v>
      </c>
      <c r="AE45" s="6" t="s">
        <v>1292</v>
      </c>
    </row>
    <row r="46" spans="1:31" ht="36" customHeight="1" x14ac:dyDescent="0.6">
      <c r="A46" s="6" t="s">
        <v>861</v>
      </c>
      <c r="B46" s="6" t="s">
        <v>178</v>
      </c>
      <c r="C46" s="7">
        <v>30707</v>
      </c>
      <c r="D46" s="6">
        <f ca="1">DATEDIF(Table1[[#This Row],[Date_of_Birth]],TODAY(),"Y")</f>
        <v>42</v>
      </c>
      <c r="E46" s="6" t="s">
        <v>1267</v>
      </c>
      <c r="F46" s="6">
        <v>9606467254</v>
      </c>
      <c r="G46" s="6">
        <v>9923390510</v>
      </c>
      <c r="H46" s="6" t="s">
        <v>1482</v>
      </c>
      <c r="I46" s="6" t="s">
        <v>16</v>
      </c>
      <c r="J46" s="6">
        <v>697</v>
      </c>
      <c r="K46" s="6">
        <v>482006</v>
      </c>
      <c r="L46" s="6" t="s">
        <v>1483</v>
      </c>
      <c r="M46" s="6" t="s">
        <v>1484</v>
      </c>
      <c r="N46" s="6" t="s">
        <v>1281</v>
      </c>
      <c r="O46" s="6" t="s">
        <v>1276</v>
      </c>
      <c r="P46" s="8">
        <v>100000</v>
      </c>
      <c r="Q46" s="6" t="s">
        <v>1309</v>
      </c>
      <c r="R46" s="6" t="s">
        <v>1352</v>
      </c>
      <c r="S46" s="6" t="s">
        <v>39</v>
      </c>
      <c r="T46" s="6" t="s">
        <v>1485</v>
      </c>
      <c r="U46" s="8">
        <v>1046744</v>
      </c>
      <c r="V46" s="6" t="s">
        <v>15</v>
      </c>
      <c r="W46" s="6" t="s">
        <v>16</v>
      </c>
      <c r="X46" s="6" t="s">
        <v>26</v>
      </c>
      <c r="Y46" s="8">
        <v>933812</v>
      </c>
      <c r="Z46" s="6">
        <v>24</v>
      </c>
      <c r="AA46" s="6">
        <v>14.73</v>
      </c>
      <c r="AB46" s="8">
        <f>-PMT((Table1[[#This Row],[Interest_Rate_%]]/100)/12,Table1[[#This Row],[Tenure_Months]],Table1[[#This Row],[Amount_Disbursed]])</f>
        <v>45157.715318709415</v>
      </c>
      <c r="AC46" s="7">
        <v>45737</v>
      </c>
      <c r="AD46" s="7">
        <f>EDATE(Table1[[#This Row],[Disbursement_Date]],Table1[[#This Row],[Tenure_Months]])</f>
        <v>46467</v>
      </c>
      <c r="AE46" s="6" t="s">
        <v>1271</v>
      </c>
    </row>
    <row r="47" spans="1:31" ht="36" customHeight="1" x14ac:dyDescent="0.6">
      <c r="A47" s="6" t="s">
        <v>862</v>
      </c>
      <c r="B47" s="6" t="s">
        <v>232</v>
      </c>
      <c r="C47" s="7">
        <v>31859</v>
      </c>
      <c r="D47" s="6">
        <f ca="1">DATEDIF(Table1[[#This Row],[Date_of_Birth]],TODAY(),"Y")</f>
        <v>39</v>
      </c>
      <c r="E47" s="6" t="s">
        <v>1256</v>
      </c>
      <c r="F47" s="6">
        <v>9703418543</v>
      </c>
      <c r="G47" s="6">
        <v>9758965006</v>
      </c>
      <c r="H47" s="6" t="s">
        <v>1486</v>
      </c>
      <c r="I47" s="6" t="s">
        <v>25</v>
      </c>
      <c r="J47" s="6">
        <v>628</v>
      </c>
      <c r="K47" s="6">
        <v>462006</v>
      </c>
      <c r="L47" s="6" t="s">
        <v>1487</v>
      </c>
      <c r="M47" s="6" t="s">
        <v>1488</v>
      </c>
      <c r="N47" s="6" t="s">
        <v>1266</v>
      </c>
      <c r="O47" s="6" t="s">
        <v>1268</v>
      </c>
      <c r="P47" s="8">
        <v>100000</v>
      </c>
      <c r="Q47" s="6" t="s">
        <v>1318</v>
      </c>
      <c r="R47" s="6" t="s">
        <v>1319</v>
      </c>
      <c r="S47" s="6" t="s">
        <v>30</v>
      </c>
      <c r="T47" s="6" t="s">
        <v>1489</v>
      </c>
      <c r="U47" s="8">
        <v>783839</v>
      </c>
      <c r="V47" s="6" t="s">
        <v>24</v>
      </c>
      <c r="W47" s="6" t="s">
        <v>25</v>
      </c>
      <c r="X47" s="6" t="s">
        <v>54</v>
      </c>
      <c r="Y47" s="8">
        <v>678617</v>
      </c>
      <c r="Z47" s="6">
        <v>48</v>
      </c>
      <c r="AA47" s="6">
        <v>14.41</v>
      </c>
      <c r="AB47" s="8">
        <f>-PMT((Table1[[#This Row],[Interest_Rate_%]]/100)/12,Table1[[#This Row],[Tenure_Months]],Table1[[#This Row],[Amount_Disbursed]])</f>
        <v>18684.083390915599</v>
      </c>
      <c r="AC47" s="7">
        <v>45388</v>
      </c>
      <c r="AD47" s="7">
        <f>EDATE(Table1[[#This Row],[Disbursement_Date]],Table1[[#This Row],[Tenure_Months]])</f>
        <v>46849</v>
      </c>
      <c r="AE47" s="6" t="s">
        <v>1265</v>
      </c>
    </row>
    <row r="48" spans="1:31" ht="36" customHeight="1" x14ac:dyDescent="0.6">
      <c r="A48" s="6" t="s">
        <v>863</v>
      </c>
      <c r="B48" s="6" t="s">
        <v>1490</v>
      </c>
      <c r="C48" s="7">
        <v>26090</v>
      </c>
      <c r="D48" s="6">
        <f ca="1">DATEDIF(Table1[[#This Row],[Date_of_Birth]],TODAY(),"Y")</f>
        <v>55</v>
      </c>
      <c r="E48" s="6" t="s">
        <v>1256</v>
      </c>
      <c r="F48" s="6">
        <v>9503144836</v>
      </c>
      <c r="G48" s="6"/>
      <c r="H48" s="6" t="s">
        <v>1491</v>
      </c>
      <c r="I48" s="6" t="s">
        <v>21</v>
      </c>
      <c r="J48" s="6">
        <v>688</v>
      </c>
      <c r="K48" s="6">
        <v>452003</v>
      </c>
      <c r="L48" s="6" t="s">
        <v>1492</v>
      </c>
      <c r="M48" s="6" t="s">
        <v>1493</v>
      </c>
      <c r="N48" s="6" t="s">
        <v>1281</v>
      </c>
      <c r="O48" s="6" t="s">
        <v>1276</v>
      </c>
      <c r="P48" s="8">
        <v>75000</v>
      </c>
      <c r="Q48" s="6" t="s">
        <v>1344</v>
      </c>
      <c r="R48" s="6" t="s">
        <v>1345</v>
      </c>
      <c r="S48" s="6" t="s">
        <v>17</v>
      </c>
      <c r="T48" s="6" t="s">
        <v>1494</v>
      </c>
      <c r="U48" s="8">
        <v>135679</v>
      </c>
      <c r="V48" s="6" t="s">
        <v>20</v>
      </c>
      <c r="W48" s="6" t="s">
        <v>21</v>
      </c>
      <c r="X48" s="6" t="s">
        <v>144</v>
      </c>
      <c r="Y48" s="8">
        <v>104999</v>
      </c>
      <c r="Z48" s="6">
        <v>36</v>
      </c>
      <c r="AA48" s="6">
        <v>10.77</v>
      </c>
      <c r="AB48" s="8">
        <f>-PMT((Table1[[#This Row],[Interest_Rate_%]]/100)/12,Table1[[#This Row],[Tenure_Months]],Table1[[#This Row],[Amount_Disbursed]])</f>
        <v>3426.1073958729371</v>
      </c>
      <c r="AC48" s="7">
        <v>45827</v>
      </c>
      <c r="AD48" s="7">
        <f>EDATE(Table1[[#This Row],[Disbursement_Date]],Table1[[#This Row],[Tenure_Months]])</f>
        <v>46923</v>
      </c>
      <c r="AE48" s="6" t="s">
        <v>1292</v>
      </c>
    </row>
    <row r="49" spans="1:31" ht="36" customHeight="1" x14ac:dyDescent="0.6">
      <c r="A49" s="6" t="s">
        <v>864</v>
      </c>
      <c r="B49" s="6" t="s">
        <v>1495</v>
      </c>
      <c r="C49" s="7">
        <v>26615</v>
      </c>
      <c r="D49" s="6">
        <f ca="1">DATEDIF(Table1[[#This Row],[Date_of_Birth]],TODAY(),"Y")</f>
        <v>53</v>
      </c>
      <c r="E49" s="6" t="s">
        <v>1256</v>
      </c>
      <c r="F49" s="6">
        <v>9967776836</v>
      </c>
      <c r="G49" s="6">
        <v>9912239392</v>
      </c>
      <c r="H49" s="6" t="s">
        <v>1496</v>
      </c>
      <c r="I49" s="6" t="s">
        <v>21</v>
      </c>
      <c r="J49" s="6">
        <v>693</v>
      </c>
      <c r="K49" s="6">
        <v>452005</v>
      </c>
      <c r="L49" s="6" t="s">
        <v>1497</v>
      </c>
      <c r="M49" s="6" t="s">
        <v>1498</v>
      </c>
      <c r="N49" s="6" t="s">
        <v>1266</v>
      </c>
      <c r="O49" s="6" t="s">
        <v>1261</v>
      </c>
      <c r="P49" s="8">
        <v>100000</v>
      </c>
      <c r="Q49" s="6" t="s">
        <v>1296</v>
      </c>
      <c r="R49" s="6" t="s">
        <v>1297</v>
      </c>
      <c r="S49" s="6" t="s">
        <v>17</v>
      </c>
      <c r="T49" s="6" t="s">
        <v>1499</v>
      </c>
      <c r="U49" s="8">
        <v>116300</v>
      </c>
      <c r="V49" s="6" t="s">
        <v>20</v>
      </c>
      <c r="W49" s="6" t="s">
        <v>21</v>
      </c>
      <c r="X49" s="6" t="s">
        <v>98</v>
      </c>
      <c r="Y49" s="8">
        <v>91049</v>
      </c>
      <c r="Z49" s="6">
        <v>18</v>
      </c>
      <c r="AA49" s="6">
        <v>13.9</v>
      </c>
      <c r="AB49" s="8">
        <f>-PMT((Table1[[#This Row],[Interest_Rate_%]]/100)/12,Table1[[#This Row],[Tenure_Months]],Table1[[#This Row],[Amount_Disbursed]])</f>
        <v>5633.0490693530446</v>
      </c>
      <c r="AC49" s="7">
        <v>45132</v>
      </c>
      <c r="AD49" s="7">
        <f>EDATE(Table1[[#This Row],[Disbursement_Date]],Table1[[#This Row],[Tenure_Months]])</f>
        <v>45682</v>
      </c>
      <c r="AE49" s="6" t="s">
        <v>1265</v>
      </c>
    </row>
    <row r="50" spans="1:31" ht="36" customHeight="1" x14ac:dyDescent="0.6">
      <c r="A50" s="6" t="s">
        <v>865</v>
      </c>
      <c r="B50" s="6" t="s">
        <v>176</v>
      </c>
      <c r="C50" s="7">
        <v>36088</v>
      </c>
      <c r="D50" s="6">
        <f ca="1">DATEDIF(Table1[[#This Row],[Date_of_Birth]],TODAY(),"Y")</f>
        <v>27</v>
      </c>
      <c r="E50" s="6" t="s">
        <v>1256</v>
      </c>
      <c r="F50" s="6">
        <v>9607929943</v>
      </c>
      <c r="G50" s="6"/>
      <c r="H50" s="6" t="s">
        <v>1500</v>
      </c>
      <c r="I50" s="6" t="s">
        <v>16</v>
      </c>
      <c r="J50" s="6">
        <v>794</v>
      </c>
      <c r="K50" s="6">
        <v>482003</v>
      </c>
      <c r="L50" s="6" t="s">
        <v>1501</v>
      </c>
      <c r="M50" s="6" t="s">
        <v>1502</v>
      </c>
      <c r="N50" s="6" t="s">
        <v>1281</v>
      </c>
      <c r="O50" s="6" t="s">
        <v>1268</v>
      </c>
      <c r="P50" s="8">
        <v>20000</v>
      </c>
      <c r="Q50" s="6" t="s">
        <v>1282</v>
      </c>
      <c r="R50" s="6" t="s">
        <v>1283</v>
      </c>
      <c r="S50" s="6" t="s">
        <v>17</v>
      </c>
      <c r="T50" s="6" t="s">
        <v>1503</v>
      </c>
      <c r="U50" s="8">
        <v>54878</v>
      </c>
      <c r="V50" s="6" t="s">
        <v>15</v>
      </c>
      <c r="W50" s="6" t="s">
        <v>16</v>
      </c>
      <c r="X50" s="6" t="s">
        <v>26</v>
      </c>
      <c r="Y50" s="8">
        <v>46148</v>
      </c>
      <c r="Z50" s="6">
        <v>24</v>
      </c>
      <c r="AA50" s="6">
        <v>12.71</v>
      </c>
      <c r="AB50" s="8">
        <f>-PMT((Table1[[#This Row],[Interest_Rate_%]]/100)/12,Table1[[#This Row],[Tenure_Months]],Table1[[#This Row],[Amount_Disbursed]])</f>
        <v>2187.6792443343493</v>
      </c>
      <c r="AC50" s="7">
        <v>45877</v>
      </c>
      <c r="AD50" s="7">
        <f>EDATE(Table1[[#This Row],[Disbursement_Date]],Table1[[#This Row],[Tenure_Months]])</f>
        <v>46607</v>
      </c>
      <c r="AE50" s="6" t="s">
        <v>1271</v>
      </c>
    </row>
    <row r="51" spans="1:31" ht="36" customHeight="1" x14ac:dyDescent="0.6">
      <c r="A51" s="6" t="s">
        <v>866</v>
      </c>
      <c r="B51" s="6" t="s">
        <v>175</v>
      </c>
      <c r="C51" s="7">
        <v>34786</v>
      </c>
      <c r="D51" s="6">
        <f ca="1">DATEDIF(Table1[[#This Row],[Date_of_Birth]],TODAY(),"Y")</f>
        <v>31</v>
      </c>
      <c r="E51" s="6" t="s">
        <v>1256</v>
      </c>
      <c r="F51" s="6">
        <v>9609578849</v>
      </c>
      <c r="G51" s="6">
        <v>9475551835</v>
      </c>
      <c r="H51" s="6" t="s">
        <v>1504</v>
      </c>
      <c r="I51" s="6" t="s">
        <v>25</v>
      </c>
      <c r="J51" s="6">
        <v>668</v>
      </c>
      <c r="K51" s="6">
        <v>462004</v>
      </c>
      <c r="L51" s="6" t="s">
        <v>1505</v>
      </c>
      <c r="M51" s="6" t="s">
        <v>1506</v>
      </c>
      <c r="N51" s="6" t="s">
        <v>1260</v>
      </c>
      <c r="O51" s="6" t="s">
        <v>1261</v>
      </c>
      <c r="P51" s="8">
        <v>15000</v>
      </c>
      <c r="Q51" s="6" t="s">
        <v>1282</v>
      </c>
      <c r="R51" s="6" t="s">
        <v>1283</v>
      </c>
      <c r="S51" s="6" t="s">
        <v>17</v>
      </c>
      <c r="T51" s="6" t="s">
        <v>1507</v>
      </c>
      <c r="U51" s="8">
        <v>114417</v>
      </c>
      <c r="V51" s="6" t="s">
        <v>24</v>
      </c>
      <c r="W51" s="6" t="s">
        <v>25</v>
      </c>
      <c r="X51" s="6" t="s">
        <v>54</v>
      </c>
      <c r="Y51" s="8">
        <v>87787</v>
      </c>
      <c r="Z51" s="6">
        <v>24</v>
      </c>
      <c r="AA51" s="6">
        <v>14.34</v>
      </c>
      <c r="AB51" s="8">
        <f>-PMT((Table1[[#This Row],[Interest_Rate_%]]/100)/12,Table1[[#This Row],[Tenure_Months]],Table1[[#This Row],[Amount_Disbursed]])</f>
        <v>4229.0211088871547</v>
      </c>
      <c r="AC51" s="7">
        <v>45494</v>
      </c>
      <c r="AD51" s="7">
        <f>EDATE(Table1[[#This Row],[Disbursement_Date]],Table1[[#This Row],[Tenure_Months]])</f>
        <v>46224</v>
      </c>
      <c r="AE51" s="6" t="s">
        <v>1292</v>
      </c>
    </row>
    <row r="52" spans="1:31" ht="36" customHeight="1" x14ac:dyDescent="0.6">
      <c r="A52" s="6" t="s">
        <v>867</v>
      </c>
      <c r="B52" s="6" t="s">
        <v>67</v>
      </c>
      <c r="C52" s="7">
        <v>33919</v>
      </c>
      <c r="D52" s="6">
        <f ca="1">DATEDIF(Table1[[#This Row],[Date_of_Birth]],TODAY(),"Y")</f>
        <v>33</v>
      </c>
      <c r="E52" s="6" t="s">
        <v>1256</v>
      </c>
      <c r="F52" s="6">
        <v>9830955923</v>
      </c>
      <c r="G52" s="6"/>
      <c r="H52" s="6" t="s">
        <v>1508</v>
      </c>
      <c r="I52" s="6" t="s">
        <v>34</v>
      </c>
      <c r="J52" s="6">
        <v>655</v>
      </c>
      <c r="K52" s="6">
        <v>486003</v>
      </c>
      <c r="L52" s="6" t="s">
        <v>1509</v>
      </c>
      <c r="M52" s="6" t="s">
        <v>1510</v>
      </c>
      <c r="N52" s="6" t="s">
        <v>1281</v>
      </c>
      <c r="O52" s="6" t="s">
        <v>1261</v>
      </c>
      <c r="P52" s="8">
        <v>75000</v>
      </c>
      <c r="Q52" s="6" t="s">
        <v>1296</v>
      </c>
      <c r="R52" s="6" t="s">
        <v>1297</v>
      </c>
      <c r="S52" s="6" t="s">
        <v>17</v>
      </c>
      <c r="T52" s="6" t="s">
        <v>1511</v>
      </c>
      <c r="U52" s="8">
        <v>97355</v>
      </c>
      <c r="V52" s="6" t="s">
        <v>33</v>
      </c>
      <c r="W52" s="6" t="s">
        <v>34</v>
      </c>
      <c r="X52" s="6" t="s">
        <v>125</v>
      </c>
      <c r="Y52" s="8">
        <v>77893</v>
      </c>
      <c r="Z52" s="6">
        <v>60</v>
      </c>
      <c r="AA52" s="6">
        <v>12.79</v>
      </c>
      <c r="AB52" s="8">
        <f>-PMT((Table1[[#This Row],[Interest_Rate_%]]/100)/12,Table1[[#This Row],[Tenure_Months]],Table1[[#This Row],[Amount_Disbursed]])</f>
        <v>1763.942798154807</v>
      </c>
      <c r="AC52" s="7">
        <v>45538</v>
      </c>
      <c r="AD52" s="7">
        <f>EDATE(Table1[[#This Row],[Disbursement_Date]],Table1[[#This Row],[Tenure_Months]])</f>
        <v>47364</v>
      </c>
      <c r="AE52" s="6" t="s">
        <v>1292</v>
      </c>
    </row>
    <row r="53" spans="1:31" ht="36" customHeight="1" x14ac:dyDescent="0.6">
      <c r="A53" s="6" t="s">
        <v>868</v>
      </c>
      <c r="B53" s="6" t="s">
        <v>1512</v>
      </c>
      <c r="C53" s="7">
        <v>25128</v>
      </c>
      <c r="D53" s="6">
        <f ca="1">DATEDIF(Table1[[#This Row],[Date_of_Birth]],TODAY(),"Y")</f>
        <v>57</v>
      </c>
      <c r="E53" s="6" t="s">
        <v>1267</v>
      </c>
      <c r="F53" s="6">
        <v>9281445989</v>
      </c>
      <c r="G53" s="6"/>
      <c r="H53" s="6" t="s">
        <v>1513</v>
      </c>
      <c r="I53" s="6" t="s">
        <v>25</v>
      </c>
      <c r="J53" s="6">
        <v>658</v>
      </c>
      <c r="K53" s="6">
        <v>462005</v>
      </c>
      <c r="L53" s="6" t="s">
        <v>1514</v>
      </c>
      <c r="M53" s="6" t="s">
        <v>1515</v>
      </c>
      <c r="N53" s="6" t="s">
        <v>1260</v>
      </c>
      <c r="O53" s="6" t="s">
        <v>1268</v>
      </c>
      <c r="P53" s="8">
        <v>20000</v>
      </c>
      <c r="Q53" s="6" t="s">
        <v>1372</v>
      </c>
      <c r="R53" s="6" t="s">
        <v>1373</v>
      </c>
      <c r="S53" s="6" t="s">
        <v>48</v>
      </c>
      <c r="T53" s="6" t="s">
        <v>1516</v>
      </c>
      <c r="U53" s="8">
        <v>933126</v>
      </c>
      <c r="V53" s="6" t="s">
        <v>24</v>
      </c>
      <c r="W53" s="6" t="s">
        <v>25</v>
      </c>
      <c r="X53" s="6" t="s">
        <v>106</v>
      </c>
      <c r="Y53" s="8">
        <v>696952</v>
      </c>
      <c r="Z53" s="6">
        <v>12</v>
      </c>
      <c r="AA53" s="6">
        <v>14.53</v>
      </c>
      <c r="AB53" s="8">
        <f>-PMT((Table1[[#This Row],[Interest_Rate_%]]/100)/12,Table1[[#This Row],[Tenure_Months]],Table1[[#This Row],[Amount_Disbursed]])</f>
        <v>62751.245910215192</v>
      </c>
      <c r="AC53" s="7">
        <v>45153</v>
      </c>
      <c r="AD53" s="7">
        <f>EDATE(Table1[[#This Row],[Disbursement_Date]],Table1[[#This Row],[Tenure_Months]])</f>
        <v>45519</v>
      </c>
      <c r="AE53" s="6" t="s">
        <v>1271</v>
      </c>
    </row>
    <row r="54" spans="1:31" ht="36" customHeight="1" x14ac:dyDescent="0.6">
      <c r="A54" s="6" t="s">
        <v>869</v>
      </c>
      <c r="B54" s="6" t="s">
        <v>1299</v>
      </c>
      <c r="C54" s="7">
        <v>29808</v>
      </c>
      <c r="D54" s="6">
        <f ca="1">DATEDIF(Table1[[#This Row],[Date_of_Birth]],TODAY(),"Y")</f>
        <v>44</v>
      </c>
      <c r="E54" s="6" t="s">
        <v>1256</v>
      </c>
      <c r="F54" s="6">
        <v>9383602087</v>
      </c>
      <c r="G54" s="6">
        <v>9207169001</v>
      </c>
      <c r="H54" s="6" t="s">
        <v>1517</v>
      </c>
      <c r="I54" s="6" t="s">
        <v>34</v>
      </c>
      <c r="J54" s="6">
        <v>787</v>
      </c>
      <c r="K54" s="6">
        <v>486004</v>
      </c>
      <c r="L54" s="6" t="s">
        <v>1518</v>
      </c>
      <c r="M54" s="6" t="s">
        <v>1519</v>
      </c>
      <c r="N54" s="6" t="s">
        <v>1281</v>
      </c>
      <c r="O54" s="6" t="s">
        <v>1268</v>
      </c>
      <c r="P54" s="8">
        <v>100000</v>
      </c>
      <c r="Q54" s="6" t="s">
        <v>1318</v>
      </c>
      <c r="R54" s="6" t="s">
        <v>1520</v>
      </c>
      <c r="S54" s="6" t="s">
        <v>39</v>
      </c>
      <c r="T54" s="6" t="s">
        <v>1521</v>
      </c>
      <c r="U54" s="8">
        <v>1446084</v>
      </c>
      <c r="V54" s="6" t="s">
        <v>33</v>
      </c>
      <c r="W54" s="6" t="s">
        <v>34</v>
      </c>
      <c r="X54" s="6" t="s">
        <v>74</v>
      </c>
      <c r="Y54" s="8">
        <v>1278453</v>
      </c>
      <c r="Z54" s="6">
        <v>12</v>
      </c>
      <c r="AA54" s="6">
        <v>15.83</v>
      </c>
      <c r="AB54" s="8">
        <f>-PMT((Table1[[#This Row],[Interest_Rate_%]]/100)/12,Table1[[#This Row],[Tenure_Months]],Table1[[#This Row],[Amount_Disbursed]])</f>
        <v>115892.31407395717</v>
      </c>
      <c r="AC54" s="7">
        <v>45829</v>
      </c>
      <c r="AD54" s="7">
        <f>EDATE(Table1[[#This Row],[Disbursement_Date]],Table1[[#This Row],[Tenure_Months]])</f>
        <v>46194</v>
      </c>
      <c r="AE54" s="6" t="s">
        <v>1265</v>
      </c>
    </row>
    <row r="55" spans="1:31" ht="36" customHeight="1" x14ac:dyDescent="0.6">
      <c r="A55" s="6" t="s">
        <v>870</v>
      </c>
      <c r="B55" s="6" t="s">
        <v>1522</v>
      </c>
      <c r="C55" s="7">
        <v>37733</v>
      </c>
      <c r="D55" s="6">
        <f ca="1">DATEDIF(Table1[[#This Row],[Date_of_Birth]],TODAY(),"Y")</f>
        <v>23</v>
      </c>
      <c r="E55" s="6" t="s">
        <v>1267</v>
      </c>
      <c r="F55" s="6">
        <v>9463247548</v>
      </c>
      <c r="G55" s="6">
        <v>9838993835</v>
      </c>
      <c r="H55" s="6" t="s">
        <v>1523</v>
      </c>
      <c r="I55" s="6" t="s">
        <v>21</v>
      </c>
      <c r="J55" s="6">
        <v>788</v>
      </c>
      <c r="K55" s="6">
        <v>452004</v>
      </c>
      <c r="L55" s="6" t="s">
        <v>1524</v>
      </c>
      <c r="M55" s="6" t="s">
        <v>1525</v>
      </c>
      <c r="N55" s="6" t="s">
        <v>1281</v>
      </c>
      <c r="O55" s="6" t="s">
        <v>1261</v>
      </c>
      <c r="P55" s="8">
        <v>60000</v>
      </c>
      <c r="Q55" s="6" t="s">
        <v>1282</v>
      </c>
      <c r="R55" s="6" t="s">
        <v>1283</v>
      </c>
      <c r="S55" s="6" t="s">
        <v>17</v>
      </c>
      <c r="T55" s="6" t="s">
        <v>1526</v>
      </c>
      <c r="U55" s="8">
        <v>89990</v>
      </c>
      <c r="V55" s="6" t="s">
        <v>20</v>
      </c>
      <c r="W55" s="6" t="s">
        <v>21</v>
      </c>
      <c r="X55" s="6" t="s">
        <v>144</v>
      </c>
      <c r="Y55" s="8">
        <v>80097</v>
      </c>
      <c r="Z55" s="6">
        <v>24</v>
      </c>
      <c r="AA55" s="6">
        <v>15.45</v>
      </c>
      <c r="AB55" s="8">
        <f>-PMT((Table1[[#This Row],[Interest_Rate_%]]/100)/12,Table1[[#This Row],[Tenure_Months]],Table1[[#This Row],[Amount_Disbursed]])</f>
        <v>3900.7817868600014</v>
      </c>
      <c r="AC55" s="7">
        <v>45383</v>
      </c>
      <c r="AD55" s="7">
        <f>EDATE(Table1[[#This Row],[Disbursement_Date]],Table1[[#This Row],[Tenure_Months]])</f>
        <v>46113</v>
      </c>
      <c r="AE55" s="6" t="s">
        <v>1292</v>
      </c>
    </row>
    <row r="56" spans="1:31" ht="36" customHeight="1" x14ac:dyDescent="0.6">
      <c r="A56" s="6" t="s">
        <v>871</v>
      </c>
      <c r="B56" s="6" t="s">
        <v>137</v>
      </c>
      <c r="C56" s="7">
        <v>24635</v>
      </c>
      <c r="D56" s="6">
        <f ca="1">DATEDIF(Table1[[#This Row],[Date_of_Birth]],TODAY(),"Y")</f>
        <v>58</v>
      </c>
      <c r="E56" s="6" t="s">
        <v>1256</v>
      </c>
      <c r="F56" s="6">
        <v>9991081037</v>
      </c>
      <c r="G56" s="6">
        <v>9958899743</v>
      </c>
      <c r="H56" s="6" t="s">
        <v>1527</v>
      </c>
      <c r="I56" s="6" t="s">
        <v>29</v>
      </c>
      <c r="J56" s="6">
        <v>774</v>
      </c>
      <c r="K56" s="6">
        <v>474001</v>
      </c>
      <c r="L56" s="6" t="s">
        <v>1528</v>
      </c>
      <c r="M56" s="6" t="s">
        <v>1529</v>
      </c>
      <c r="N56" s="6" t="s">
        <v>1281</v>
      </c>
      <c r="O56" s="6" t="s">
        <v>1268</v>
      </c>
      <c r="P56" s="8">
        <v>30000</v>
      </c>
      <c r="Q56" s="6" t="s">
        <v>1296</v>
      </c>
      <c r="R56" s="6" t="s">
        <v>1244</v>
      </c>
      <c r="S56" s="6" t="s">
        <v>22</v>
      </c>
      <c r="T56" s="6" t="s">
        <v>1530</v>
      </c>
      <c r="U56" s="8">
        <v>1174979</v>
      </c>
      <c r="V56" s="6" t="s">
        <v>28</v>
      </c>
      <c r="W56" s="6" t="s">
        <v>29</v>
      </c>
      <c r="X56" s="6" t="s">
        <v>1285</v>
      </c>
      <c r="Y56" s="8">
        <v>915983</v>
      </c>
      <c r="Z56" s="6">
        <v>24</v>
      </c>
      <c r="AA56" s="6">
        <v>16.32</v>
      </c>
      <c r="AB56" s="8">
        <f>-PMT((Table1[[#This Row],[Interest_Rate_%]]/100)/12,Table1[[#This Row],[Tenure_Months]],Table1[[#This Row],[Amount_Disbursed]])</f>
        <v>44989.555850489603</v>
      </c>
      <c r="AC56" s="7">
        <v>45854</v>
      </c>
      <c r="AD56" s="7">
        <f>EDATE(Table1[[#This Row],[Disbursement_Date]],Table1[[#This Row],[Tenure_Months]])</f>
        <v>46584</v>
      </c>
      <c r="AE56" s="6" t="s">
        <v>1265</v>
      </c>
    </row>
    <row r="57" spans="1:31" ht="36" customHeight="1" x14ac:dyDescent="0.6">
      <c r="A57" s="6" t="s">
        <v>872</v>
      </c>
      <c r="B57" s="6" t="s">
        <v>203</v>
      </c>
      <c r="C57" s="7">
        <v>37567</v>
      </c>
      <c r="D57" s="6">
        <f ca="1">DATEDIF(Table1[[#This Row],[Date_of_Birth]],TODAY(),"Y")</f>
        <v>23</v>
      </c>
      <c r="E57" s="6" t="s">
        <v>1256</v>
      </c>
      <c r="F57" s="6">
        <v>9315703009</v>
      </c>
      <c r="G57" s="6"/>
      <c r="H57" s="6" t="s">
        <v>1531</v>
      </c>
      <c r="I57" s="6" t="s">
        <v>34</v>
      </c>
      <c r="J57" s="6">
        <v>684</v>
      </c>
      <c r="K57" s="6">
        <v>486006</v>
      </c>
      <c r="L57" s="6" t="s">
        <v>1532</v>
      </c>
      <c r="M57" s="6" t="s">
        <v>1533</v>
      </c>
      <c r="N57" s="6" t="s">
        <v>1266</v>
      </c>
      <c r="O57" s="6" t="s">
        <v>1261</v>
      </c>
      <c r="P57" s="8">
        <v>50000</v>
      </c>
      <c r="Q57" s="6" t="s">
        <v>1296</v>
      </c>
      <c r="R57" s="6" t="s">
        <v>1297</v>
      </c>
      <c r="S57" s="6" t="s">
        <v>17</v>
      </c>
      <c r="T57" s="6" t="s">
        <v>1534</v>
      </c>
      <c r="U57" s="8">
        <v>133024</v>
      </c>
      <c r="V57" s="6" t="s">
        <v>33</v>
      </c>
      <c r="W57" s="6" t="s">
        <v>34</v>
      </c>
      <c r="X57" s="6" t="s">
        <v>125</v>
      </c>
      <c r="Y57" s="8">
        <v>117765</v>
      </c>
      <c r="Z57" s="6">
        <v>36</v>
      </c>
      <c r="AA57" s="6">
        <v>13</v>
      </c>
      <c r="AB57" s="8">
        <f>-PMT((Table1[[#This Row],[Interest_Rate_%]]/100)/12,Table1[[#This Row],[Tenure_Months]],Table1[[#This Row],[Amount_Disbursed]])</f>
        <v>3967.968257667656</v>
      </c>
      <c r="AC57" s="7">
        <v>45567</v>
      </c>
      <c r="AD57" s="7">
        <f>EDATE(Table1[[#This Row],[Disbursement_Date]],Table1[[#This Row],[Tenure_Months]])</f>
        <v>46662</v>
      </c>
      <c r="AE57" s="6" t="s">
        <v>1271</v>
      </c>
    </row>
    <row r="58" spans="1:31" ht="36" customHeight="1" x14ac:dyDescent="0.6">
      <c r="A58" s="6" t="s">
        <v>873</v>
      </c>
      <c r="B58" s="6" t="s">
        <v>169</v>
      </c>
      <c r="C58" s="7">
        <v>38254</v>
      </c>
      <c r="D58" s="6">
        <f ca="1">DATEDIF(Table1[[#This Row],[Date_of_Birth]],TODAY(),"Y")</f>
        <v>21</v>
      </c>
      <c r="E58" s="6" t="s">
        <v>1256</v>
      </c>
      <c r="F58" s="6">
        <v>9747881832</v>
      </c>
      <c r="G58" s="6"/>
      <c r="H58" s="6" t="s">
        <v>1535</v>
      </c>
      <c r="I58" s="6" t="s">
        <v>34</v>
      </c>
      <c r="J58" s="6">
        <v>717</v>
      </c>
      <c r="K58" s="6">
        <v>486006</v>
      </c>
      <c r="L58" s="6" t="s">
        <v>1536</v>
      </c>
      <c r="M58" s="6" t="s">
        <v>1537</v>
      </c>
      <c r="N58" s="6" t="s">
        <v>1281</v>
      </c>
      <c r="O58" s="6" t="s">
        <v>1261</v>
      </c>
      <c r="P58" s="8">
        <v>35000</v>
      </c>
      <c r="Q58" s="6" t="s">
        <v>1269</v>
      </c>
      <c r="R58" s="6" t="s">
        <v>1324</v>
      </c>
      <c r="S58" s="6" t="s">
        <v>30</v>
      </c>
      <c r="T58" s="6" t="s">
        <v>1538</v>
      </c>
      <c r="U58" s="8">
        <v>643327</v>
      </c>
      <c r="V58" s="6" t="s">
        <v>33</v>
      </c>
      <c r="W58" s="6" t="s">
        <v>34</v>
      </c>
      <c r="X58" s="6" t="s">
        <v>125</v>
      </c>
      <c r="Y58" s="8">
        <v>465089</v>
      </c>
      <c r="Z58" s="6">
        <v>24</v>
      </c>
      <c r="AA58" s="6">
        <v>13.17</v>
      </c>
      <c r="AB58" s="8">
        <f>-PMT((Table1[[#This Row],[Interest_Rate_%]]/100)/12,Table1[[#This Row],[Tenure_Months]],Table1[[#This Row],[Amount_Disbursed]])</f>
        <v>22148.334347235494</v>
      </c>
      <c r="AC58" s="7">
        <v>45426</v>
      </c>
      <c r="AD58" s="7">
        <f>EDATE(Table1[[#This Row],[Disbursement_Date]],Table1[[#This Row],[Tenure_Months]])</f>
        <v>46156</v>
      </c>
      <c r="AE58" s="6" t="s">
        <v>1265</v>
      </c>
    </row>
    <row r="59" spans="1:31" ht="36" customHeight="1" x14ac:dyDescent="0.6">
      <c r="A59" s="6" t="s">
        <v>874</v>
      </c>
      <c r="B59" s="6" t="s">
        <v>58</v>
      </c>
      <c r="C59" s="7">
        <v>25108</v>
      </c>
      <c r="D59" s="6">
        <f ca="1">DATEDIF(Table1[[#This Row],[Date_of_Birth]],TODAY(),"Y")</f>
        <v>57</v>
      </c>
      <c r="E59" s="6" t="s">
        <v>1256</v>
      </c>
      <c r="F59" s="6">
        <v>9927311980</v>
      </c>
      <c r="G59" s="6">
        <v>9962017907</v>
      </c>
      <c r="H59" s="6" t="s">
        <v>1539</v>
      </c>
      <c r="I59" s="6" t="s">
        <v>29</v>
      </c>
      <c r="J59" s="6">
        <v>789</v>
      </c>
      <c r="K59" s="6">
        <v>474003</v>
      </c>
      <c r="L59" s="6" t="s">
        <v>1540</v>
      </c>
      <c r="M59" s="6" t="s">
        <v>1541</v>
      </c>
      <c r="N59" s="6" t="s">
        <v>1281</v>
      </c>
      <c r="O59" s="6" t="s">
        <v>1261</v>
      </c>
      <c r="P59" s="8">
        <v>50000</v>
      </c>
      <c r="Q59" s="6" t="s">
        <v>1282</v>
      </c>
      <c r="R59" s="6" t="s">
        <v>1283</v>
      </c>
      <c r="S59" s="6" t="s">
        <v>17</v>
      </c>
      <c r="T59" s="6" t="s">
        <v>1542</v>
      </c>
      <c r="U59" s="8">
        <v>50000</v>
      </c>
      <c r="V59" s="6" t="s">
        <v>28</v>
      </c>
      <c r="W59" s="6" t="s">
        <v>29</v>
      </c>
      <c r="X59" s="6" t="s">
        <v>1285</v>
      </c>
      <c r="Y59" s="8">
        <v>42868</v>
      </c>
      <c r="Z59" s="6">
        <v>24</v>
      </c>
      <c r="AA59" s="6">
        <v>14.14</v>
      </c>
      <c r="AB59" s="8">
        <f>-PMT((Table1[[#This Row],[Interest_Rate_%]]/100)/12,Table1[[#This Row],[Tenure_Months]],Table1[[#This Row],[Amount_Disbursed]])</f>
        <v>2061.0526165973765</v>
      </c>
      <c r="AC59" s="7">
        <v>45503</v>
      </c>
      <c r="AD59" s="7">
        <f>EDATE(Table1[[#This Row],[Disbursement_Date]],Table1[[#This Row],[Tenure_Months]])</f>
        <v>46233</v>
      </c>
      <c r="AE59" s="6" t="s">
        <v>1292</v>
      </c>
    </row>
    <row r="60" spans="1:31" ht="36" customHeight="1" x14ac:dyDescent="0.6">
      <c r="A60" s="6" t="s">
        <v>875</v>
      </c>
      <c r="B60" s="6" t="s">
        <v>260</v>
      </c>
      <c r="C60" s="7">
        <v>27741</v>
      </c>
      <c r="D60" s="6">
        <f ca="1">DATEDIF(Table1[[#This Row],[Date_of_Birth]],TODAY(),"Y")</f>
        <v>50</v>
      </c>
      <c r="E60" s="6" t="s">
        <v>1256</v>
      </c>
      <c r="F60" s="6">
        <v>9955525741</v>
      </c>
      <c r="G60" s="6">
        <v>9685967190</v>
      </c>
      <c r="H60" s="6" t="s">
        <v>1543</v>
      </c>
      <c r="I60" s="6" t="s">
        <v>29</v>
      </c>
      <c r="J60" s="6">
        <v>683</v>
      </c>
      <c r="K60" s="6">
        <v>474001</v>
      </c>
      <c r="L60" s="6" t="s">
        <v>1544</v>
      </c>
      <c r="M60" s="6" t="s">
        <v>1545</v>
      </c>
      <c r="N60" s="6" t="s">
        <v>1281</v>
      </c>
      <c r="O60" s="6" t="s">
        <v>1276</v>
      </c>
      <c r="P60" s="8">
        <v>75000</v>
      </c>
      <c r="Q60" s="6" t="s">
        <v>1269</v>
      </c>
      <c r="R60" s="6" t="s">
        <v>1270</v>
      </c>
      <c r="S60" s="6" t="s">
        <v>39</v>
      </c>
      <c r="T60" s="6" t="s">
        <v>1546</v>
      </c>
      <c r="U60" s="8">
        <v>1071096</v>
      </c>
      <c r="V60" s="6" t="s">
        <v>28</v>
      </c>
      <c r="W60" s="6" t="s">
        <v>29</v>
      </c>
      <c r="X60" s="6" t="s">
        <v>1380</v>
      </c>
      <c r="Y60" s="8">
        <v>870919</v>
      </c>
      <c r="Z60" s="6">
        <v>24</v>
      </c>
      <c r="AA60" s="6">
        <v>15.35</v>
      </c>
      <c r="AB60" s="8">
        <f>-PMT((Table1[[#This Row],[Interest_Rate_%]]/100)/12,Table1[[#This Row],[Tenure_Months]],Table1[[#This Row],[Amount_Disbursed]])</f>
        <v>42372.912145066177</v>
      </c>
      <c r="AC60" s="7">
        <v>45804</v>
      </c>
      <c r="AD60" s="7">
        <f>EDATE(Table1[[#This Row],[Disbursement_Date]],Table1[[#This Row],[Tenure_Months]])</f>
        <v>46534</v>
      </c>
      <c r="AE60" s="6" t="s">
        <v>1265</v>
      </c>
    </row>
    <row r="61" spans="1:31" ht="36" customHeight="1" x14ac:dyDescent="0.6">
      <c r="A61" s="6" t="s">
        <v>876</v>
      </c>
      <c r="B61" s="6" t="s">
        <v>104</v>
      </c>
      <c r="C61" s="7">
        <v>32370</v>
      </c>
      <c r="D61" s="6">
        <f ca="1">DATEDIF(Table1[[#This Row],[Date_of_Birth]],TODAY(),"Y")</f>
        <v>37</v>
      </c>
      <c r="E61" s="6" t="s">
        <v>1256</v>
      </c>
      <c r="F61" s="6">
        <v>9578199481</v>
      </c>
      <c r="G61" s="6">
        <v>9427997841</v>
      </c>
      <c r="H61" s="6" t="s">
        <v>1547</v>
      </c>
      <c r="I61" s="6" t="s">
        <v>29</v>
      </c>
      <c r="J61" s="6">
        <v>714</v>
      </c>
      <c r="K61" s="6">
        <v>474001</v>
      </c>
      <c r="L61" s="6" t="s">
        <v>1548</v>
      </c>
      <c r="M61" s="6" t="s">
        <v>1549</v>
      </c>
      <c r="N61" s="6" t="s">
        <v>1281</v>
      </c>
      <c r="O61" s="6" t="s">
        <v>1276</v>
      </c>
      <c r="P61" s="8">
        <v>15000</v>
      </c>
      <c r="Q61" s="6" t="s">
        <v>1282</v>
      </c>
      <c r="R61" s="6" t="s">
        <v>1283</v>
      </c>
      <c r="S61" s="6" t="s">
        <v>17</v>
      </c>
      <c r="T61" s="6" t="s">
        <v>1550</v>
      </c>
      <c r="U61" s="8">
        <v>101269</v>
      </c>
      <c r="V61" s="6" t="s">
        <v>28</v>
      </c>
      <c r="W61" s="6" t="s">
        <v>29</v>
      </c>
      <c r="X61" s="6" t="s">
        <v>1285</v>
      </c>
      <c r="Y61" s="8">
        <v>89910</v>
      </c>
      <c r="Z61" s="6">
        <v>12</v>
      </c>
      <c r="AA61" s="6">
        <v>11.81</v>
      </c>
      <c r="AB61" s="8">
        <f>-PMT((Table1[[#This Row],[Interest_Rate_%]]/100)/12,Table1[[#This Row],[Tenure_Months]],Table1[[#This Row],[Amount_Disbursed]])</f>
        <v>7980.4052591784011</v>
      </c>
      <c r="AC61" s="7">
        <v>45925</v>
      </c>
      <c r="AD61" s="7">
        <f>EDATE(Table1[[#This Row],[Disbursement_Date]],Table1[[#This Row],[Tenure_Months]])</f>
        <v>46290</v>
      </c>
      <c r="AE61" s="6" t="s">
        <v>1265</v>
      </c>
    </row>
    <row r="62" spans="1:31" ht="36" customHeight="1" x14ac:dyDescent="0.6">
      <c r="A62" s="6" t="s">
        <v>877</v>
      </c>
      <c r="B62" s="6" t="s">
        <v>177</v>
      </c>
      <c r="C62" s="7">
        <v>33070</v>
      </c>
      <c r="D62" s="6">
        <f ca="1">DATEDIF(Table1[[#This Row],[Date_of_Birth]],TODAY(),"Y")</f>
        <v>35</v>
      </c>
      <c r="E62" s="6" t="s">
        <v>1267</v>
      </c>
      <c r="F62" s="6">
        <v>9588169687</v>
      </c>
      <c r="G62" s="6">
        <v>9142847338</v>
      </c>
      <c r="H62" s="6" t="s">
        <v>1551</v>
      </c>
      <c r="I62" s="6" t="s">
        <v>21</v>
      </c>
      <c r="J62" s="6">
        <v>666</v>
      </c>
      <c r="K62" s="6">
        <v>452006</v>
      </c>
      <c r="L62" s="6" t="s">
        <v>1552</v>
      </c>
      <c r="M62" s="6" t="s">
        <v>1553</v>
      </c>
      <c r="N62" s="6" t="s">
        <v>1281</v>
      </c>
      <c r="O62" s="6" t="s">
        <v>1261</v>
      </c>
      <c r="P62" s="8">
        <v>35000</v>
      </c>
      <c r="Q62" s="6" t="s">
        <v>1309</v>
      </c>
      <c r="R62" s="6" t="s">
        <v>1310</v>
      </c>
      <c r="S62" s="6" t="s">
        <v>30</v>
      </c>
      <c r="T62" s="6" t="s">
        <v>1554</v>
      </c>
      <c r="U62" s="8">
        <v>579215</v>
      </c>
      <c r="V62" s="6" t="s">
        <v>20</v>
      </c>
      <c r="W62" s="6" t="s">
        <v>21</v>
      </c>
      <c r="X62" s="6" t="s">
        <v>98</v>
      </c>
      <c r="Y62" s="8">
        <v>421057</v>
      </c>
      <c r="Z62" s="6">
        <v>48</v>
      </c>
      <c r="AA62" s="6">
        <v>10.74</v>
      </c>
      <c r="AB62" s="8">
        <f>-PMT((Table1[[#This Row],[Interest_Rate_%]]/100)/12,Table1[[#This Row],[Tenure_Months]],Table1[[#This Row],[Amount_Disbursed]])</f>
        <v>10829.350443902136</v>
      </c>
      <c r="AC62" s="7">
        <v>45227</v>
      </c>
      <c r="AD62" s="7">
        <f>EDATE(Table1[[#This Row],[Disbursement_Date]],Table1[[#This Row],[Tenure_Months]])</f>
        <v>46688</v>
      </c>
      <c r="AE62" s="6" t="s">
        <v>1265</v>
      </c>
    </row>
    <row r="63" spans="1:31" ht="36" customHeight="1" x14ac:dyDescent="0.6">
      <c r="A63" s="6" t="s">
        <v>878</v>
      </c>
      <c r="B63" s="6" t="s">
        <v>1555</v>
      </c>
      <c r="C63" s="7">
        <v>31085</v>
      </c>
      <c r="D63" s="6">
        <f ca="1">DATEDIF(Table1[[#This Row],[Date_of_Birth]],TODAY(),"Y")</f>
        <v>41</v>
      </c>
      <c r="E63" s="6" t="s">
        <v>1267</v>
      </c>
      <c r="F63" s="6">
        <v>9582328432</v>
      </c>
      <c r="G63" s="6">
        <v>9606176343</v>
      </c>
      <c r="H63" s="6" t="s">
        <v>1376</v>
      </c>
      <c r="I63" s="6" t="s">
        <v>29</v>
      </c>
      <c r="J63" s="6">
        <v>728</v>
      </c>
      <c r="K63" s="6">
        <v>474005</v>
      </c>
      <c r="L63" s="6" t="s">
        <v>1556</v>
      </c>
      <c r="M63" s="6" t="s">
        <v>1557</v>
      </c>
      <c r="N63" s="6" t="s">
        <v>1266</v>
      </c>
      <c r="O63" s="6" t="s">
        <v>1261</v>
      </c>
      <c r="P63" s="8">
        <v>20000</v>
      </c>
      <c r="Q63" s="6" t="s">
        <v>1318</v>
      </c>
      <c r="R63" s="6" t="s">
        <v>1319</v>
      </c>
      <c r="S63" s="6" t="s">
        <v>30</v>
      </c>
      <c r="T63" s="6" t="s">
        <v>1558</v>
      </c>
      <c r="U63" s="8">
        <v>749572</v>
      </c>
      <c r="V63" s="6" t="s">
        <v>28</v>
      </c>
      <c r="W63" s="6" t="s">
        <v>29</v>
      </c>
      <c r="X63" s="6" t="s">
        <v>1380</v>
      </c>
      <c r="Y63" s="8">
        <v>665383</v>
      </c>
      <c r="Z63" s="6">
        <v>36</v>
      </c>
      <c r="AA63" s="6">
        <v>15.24</v>
      </c>
      <c r="AB63" s="8">
        <f>-PMT((Table1[[#This Row],[Interest_Rate_%]]/100)/12,Table1[[#This Row],[Tenure_Months]],Table1[[#This Row],[Amount_Disbursed]])</f>
        <v>23143.998824269645</v>
      </c>
      <c r="AC63" s="7">
        <v>45707</v>
      </c>
      <c r="AD63" s="7">
        <f>EDATE(Table1[[#This Row],[Disbursement_Date]],Table1[[#This Row],[Tenure_Months]])</f>
        <v>46802</v>
      </c>
      <c r="AE63" s="6" t="s">
        <v>1292</v>
      </c>
    </row>
    <row r="64" spans="1:31" ht="36" customHeight="1" x14ac:dyDescent="0.6">
      <c r="A64" s="6" t="s">
        <v>879</v>
      </c>
      <c r="B64" s="6" t="s">
        <v>1559</v>
      </c>
      <c r="C64" s="7">
        <v>31338</v>
      </c>
      <c r="D64" s="6">
        <f ca="1">DATEDIF(Table1[[#This Row],[Date_of_Birth]],TODAY(),"Y")</f>
        <v>40</v>
      </c>
      <c r="E64" s="6" t="s">
        <v>1256</v>
      </c>
      <c r="F64" s="6">
        <v>9538781057</v>
      </c>
      <c r="G64" s="6"/>
      <c r="H64" s="6" t="s">
        <v>1560</v>
      </c>
      <c r="I64" s="6" t="s">
        <v>16</v>
      </c>
      <c r="J64" s="6">
        <v>642</v>
      </c>
      <c r="K64" s="6">
        <v>482005</v>
      </c>
      <c r="L64" s="6" t="s">
        <v>1561</v>
      </c>
      <c r="M64" s="6" t="s">
        <v>1562</v>
      </c>
      <c r="N64" s="6" t="s">
        <v>1260</v>
      </c>
      <c r="O64" s="6" t="s">
        <v>1261</v>
      </c>
      <c r="P64" s="8">
        <v>100000</v>
      </c>
      <c r="Q64" s="6" t="s">
        <v>1318</v>
      </c>
      <c r="R64" s="6" t="s">
        <v>1520</v>
      </c>
      <c r="S64" s="6" t="s">
        <v>39</v>
      </c>
      <c r="T64" s="6" t="s">
        <v>1563</v>
      </c>
      <c r="U64" s="8">
        <v>1384249</v>
      </c>
      <c r="V64" s="6" t="s">
        <v>15</v>
      </c>
      <c r="W64" s="6" t="s">
        <v>16</v>
      </c>
      <c r="X64" s="6" t="s">
        <v>157</v>
      </c>
      <c r="Y64" s="8">
        <v>1076697</v>
      </c>
      <c r="Z64" s="6">
        <v>60</v>
      </c>
      <c r="AA64" s="6">
        <v>10.53</v>
      </c>
      <c r="AB64" s="8">
        <f>-PMT((Table1[[#This Row],[Interest_Rate_%]]/100)/12,Table1[[#This Row],[Tenure_Months]],Table1[[#This Row],[Amount_Disbursed]])</f>
        <v>23158.422515278267</v>
      </c>
      <c r="AC64" s="7">
        <v>45113</v>
      </c>
      <c r="AD64" s="7">
        <f>EDATE(Table1[[#This Row],[Disbursement_Date]],Table1[[#This Row],[Tenure_Months]])</f>
        <v>46940</v>
      </c>
      <c r="AE64" s="6" t="s">
        <v>1265</v>
      </c>
    </row>
    <row r="65" spans="1:31" ht="36" customHeight="1" x14ac:dyDescent="0.6">
      <c r="A65" s="6" t="s">
        <v>880</v>
      </c>
      <c r="B65" s="6" t="s">
        <v>1564</v>
      </c>
      <c r="C65" s="7">
        <v>32377</v>
      </c>
      <c r="D65" s="6">
        <f ca="1">DATEDIF(Table1[[#This Row],[Date_of_Birth]],TODAY(),"Y")</f>
        <v>37</v>
      </c>
      <c r="E65" s="6" t="s">
        <v>1267</v>
      </c>
      <c r="F65" s="6">
        <v>9594694805</v>
      </c>
      <c r="G65" s="6">
        <v>9129367590</v>
      </c>
      <c r="H65" s="6" t="s">
        <v>1565</v>
      </c>
      <c r="I65" s="6" t="s">
        <v>29</v>
      </c>
      <c r="J65" s="6">
        <v>721</v>
      </c>
      <c r="K65" s="6">
        <v>474006</v>
      </c>
      <c r="L65" s="6" t="s">
        <v>1566</v>
      </c>
      <c r="M65" s="6" t="s">
        <v>1567</v>
      </c>
      <c r="N65" s="6" t="s">
        <v>1281</v>
      </c>
      <c r="O65" s="6" t="s">
        <v>1276</v>
      </c>
      <c r="P65" s="8">
        <v>40000</v>
      </c>
      <c r="Q65" s="6" t="s">
        <v>1269</v>
      </c>
      <c r="R65" s="6" t="s">
        <v>1290</v>
      </c>
      <c r="S65" s="6" t="s">
        <v>22</v>
      </c>
      <c r="T65" s="6" t="s">
        <v>1568</v>
      </c>
      <c r="U65" s="8">
        <v>722686</v>
      </c>
      <c r="V65" s="6" t="s">
        <v>28</v>
      </c>
      <c r="W65" s="6" t="s">
        <v>29</v>
      </c>
      <c r="X65" s="6" t="s">
        <v>1285</v>
      </c>
      <c r="Y65" s="8">
        <v>595589</v>
      </c>
      <c r="Z65" s="6">
        <v>36</v>
      </c>
      <c r="AA65" s="6">
        <v>15.89</v>
      </c>
      <c r="AB65" s="8">
        <f>-PMT((Table1[[#This Row],[Interest_Rate_%]]/100)/12,Table1[[#This Row],[Tenure_Months]],Table1[[#This Row],[Amount_Disbursed]])</f>
        <v>20906.811732477614</v>
      </c>
      <c r="AC65" s="7">
        <v>45489</v>
      </c>
      <c r="AD65" s="7">
        <f>EDATE(Table1[[#This Row],[Disbursement_Date]],Table1[[#This Row],[Tenure_Months]])</f>
        <v>46584</v>
      </c>
      <c r="AE65" s="6" t="s">
        <v>1292</v>
      </c>
    </row>
    <row r="66" spans="1:31" ht="36" customHeight="1" x14ac:dyDescent="0.6">
      <c r="A66" s="6" t="s">
        <v>881</v>
      </c>
      <c r="B66" s="6" t="s">
        <v>1569</v>
      </c>
      <c r="C66" s="7">
        <v>34564</v>
      </c>
      <c r="D66" s="6">
        <f ca="1">DATEDIF(Table1[[#This Row],[Date_of_Birth]],TODAY(),"Y")</f>
        <v>31</v>
      </c>
      <c r="E66" s="6" t="s">
        <v>1256</v>
      </c>
      <c r="F66" s="6">
        <v>9134963873</v>
      </c>
      <c r="G66" s="6">
        <v>9522750321</v>
      </c>
      <c r="H66" s="6" t="s">
        <v>1570</v>
      </c>
      <c r="I66" s="6" t="s">
        <v>34</v>
      </c>
      <c r="J66" s="6">
        <v>635</v>
      </c>
      <c r="K66" s="6">
        <v>486004</v>
      </c>
      <c r="L66" s="6" t="s">
        <v>1571</v>
      </c>
      <c r="M66" s="6" t="s">
        <v>1572</v>
      </c>
      <c r="N66" s="6" t="s">
        <v>1266</v>
      </c>
      <c r="O66" s="6" t="s">
        <v>1268</v>
      </c>
      <c r="P66" s="8">
        <v>30000</v>
      </c>
      <c r="Q66" s="6" t="s">
        <v>1318</v>
      </c>
      <c r="R66" s="6" t="s">
        <v>1520</v>
      </c>
      <c r="S66" s="6" t="s">
        <v>39</v>
      </c>
      <c r="T66" s="6" t="s">
        <v>1573</v>
      </c>
      <c r="U66" s="8">
        <v>1411780</v>
      </c>
      <c r="V66" s="6" t="s">
        <v>33</v>
      </c>
      <c r="W66" s="6" t="s">
        <v>34</v>
      </c>
      <c r="X66" s="6" t="s">
        <v>74</v>
      </c>
      <c r="Y66" s="8">
        <v>1072962</v>
      </c>
      <c r="Z66" s="6">
        <v>48</v>
      </c>
      <c r="AA66" s="6">
        <v>15.65</v>
      </c>
      <c r="AB66" s="8">
        <f>-PMT((Table1[[#This Row],[Interest_Rate_%]]/100)/12,Table1[[#This Row],[Tenure_Months]],Table1[[#This Row],[Amount_Disbursed]])</f>
        <v>30216.056234843149</v>
      </c>
      <c r="AC66" s="7">
        <v>45024</v>
      </c>
      <c r="AD66" s="7">
        <f>EDATE(Table1[[#This Row],[Disbursement_Date]],Table1[[#This Row],[Tenure_Months]])</f>
        <v>46485</v>
      </c>
      <c r="AE66" s="6" t="s">
        <v>1292</v>
      </c>
    </row>
    <row r="67" spans="1:31" ht="36" customHeight="1" x14ac:dyDescent="0.6">
      <c r="A67" s="6" t="s">
        <v>882</v>
      </c>
      <c r="B67" s="6" t="s">
        <v>1574</v>
      </c>
      <c r="C67" s="7">
        <v>35044</v>
      </c>
      <c r="D67" s="6">
        <f ca="1">DATEDIF(Table1[[#This Row],[Date_of_Birth]],TODAY(),"Y")</f>
        <v>30</v>
      </c>
      <c r="E67" s="6" t="s">
        <v>1256</v>
      </c>
      <c r="F67" s="6">
        <v>9378924968</v>
      </c>
      <c r="G67" s="6">
        <v>9701671267</v>
      </c>
      <c r="H67" s="6" t="s">
        <v>1575</v>
      </c>
      <c r="I67" s="6" t="s">
        <v>16</v>
      </c>
      <c r="J67" s="6">
        <v>644</v>
      </c>
      <c r="K67" s="6">
        <v>482001</v>
      </c>
      <c r="L67" s="6" t="s">
        <v>1576</v>
      </c>
      <c r="M67" s="6" t="s">
        <v>1577</v>
      </c>
      <c r="N67" s="6" t="s">
        <v>1266</v>
      </c>
      <c r="O67" s="6" t="s">
        <v>1268</v>
      </c>
      <c r="P67" s="8">
        <v>60000</v>
      </c>
      <c r="Q67" s="6" t="s">
        <v>1269</v>
      </c>
      <c r="R67" s="6" t="s">
        <v>1290</v>
      </c>
      <c r="S67" s="6" t="s">
        <v>22</v>
      </c>
      <c r="T67" s="6" t="s">
        <v>1578</v>
      </c>
      <c r="U67" s="8">
        <v>699947</v>
      </c>
      <c r="V67" s="6" t="s">
        <v>15</v>
      </c>
      <c r="W67" s="6" t="s">
        <v>16</v>
      </c>
      <c r="X67" s="6" t="s">
        <v>26</v>
      </c>
      <c r="Y67" s="8">
        <v>621614</v>
      </c>
      <c r="Z67" s="6">
        <v>60</v>
      </c>
      <c r="AA67" s="6">
        <v>15</v>
      </c>
      <c r="AB67" s="8">
        <f>-PMT((Table1[[#This Row],[Interest_Rate_%]]/100)/12,Table1[[#This Row],[Tenure_Months]],Table1[[#This Row],[Amount_Disbursed]])</f>
        <v>14788.153600701798</v>
      </c>
      <c r="AC67" s="7">
        <v>45358</v>
      </c>
      <c r="AD67" s="7">
        <f>EDATE(Table1[[#This Row],[Disbursement_Date]],Table1[[#This Row],[Tenure_Months]])</f>
        <v>47184</v>
      </c>
      <c r="AE67" s="6" t="s">
        <v>1265</v>
      </c>
    </row>
    <row r="68" spans="1:31" ht="36" customHeight="1" x14ac:dyDescent="0.6">
      <c r="A68" s="6" t="s">
        <v>883</v>
      </c>
      <c r="B68" s="6" t="s">
        <v>153</v>
      </c>
      <c r="C68" s="7">
        <v>33872</v>
      </c>
      <c r="D68" s="6">
        <f ca="1">DATEDIF(Table1[[#This Row],[Date_of_Birth]],TODAY(),"Y")</f>
        <v>33</v>
      </c>
      <c r="E68" s="6" t="s">
        <v>1267</v>
      </c>
      <c r="F68" s="6">
        <v>9189390303</v>
      </c>
      <c r="G68" s="6"/>
      <c r="H68" s="6" t="s">
        <v>1579</v>
      </c>
      <c r="I68" s="6" t="s">
        <v>29</v>
      </c>
      <c r="J68" s="6">
        <v>785</v>
      </c>
      <c r="K68" s="6">
        <v>474002</v>
      </c>
      <c r="L68" s="6" t="s">
        <v>1580</v>
      </c>
      <c r="M68" s="6" t="s">
        <v>1581</v>
      </c>
      <c r="N68" s="6" t="s">
        <v>1260</v>
      </c>
      <c r="O68" s="6" t="s">
        <v>1268</v>
      </c>
      <c r="P68" s="8">
        <v>75000</v>
      </c>
      <c r="Q68" s="6" t="s">
        <v>1318</v>
      </c>
      <c r="R68" s="6" t="s">
        <v>1520</v>
      </c>
      <c r="S68" s="6" t="s">
        <v>39</v>
      </c>
      <c r="T68" s="6" t="s">
        <v>1582</v>
      </c>
      <c r="U68" s="8">
        <v>1421898</v>
      </c>
      <c r="V68" s="6" t="s">
        <v>28</v>
      </c>
      <c r="W68" s="6" t="s">
        <v>29</v>
      </c>
      <c r="X68" s="6" t="s">
        <v>1380</v>
      </c>
      <c r="Y68" s="8">
        <v>1151228</v>
      </c>
      <c r="Z68" s="6">
        <v>18</v>
      </c>
      <c r="AA68" s="6">
        <v>12.97</v>
      </c>
      <c r="AB68" s="8">
        <f>-PMT((Table1[[#This Row],[Interest_Rate_%]]/100)/12,Table1[[#This Row],[Tenure_Months]],Table1[[#This Row],[Amount_Disbursed]])</f>
        <v>70724.077006662876</v>
      </c>
      <c r="AC68" s="7">
        <v>45822</v>
      </c>
      <c r="AD68" s="7">
        <f>EDATE(Table1[[#This Row],[Disbursement_Date]],Table1[[#This Row],[Tenure_Months]])</f>
        <v>46370</v>
      </c>
      <c r="AE68" s="6" t="s">
        <v>1292</v>
      </c>
    </row>
    <row r="69" spans="1:31" ht="36" customHeight="1" x14ac:dyDescent="0.6">
      <c r="A69" s="6" t="s">
        <v>884</v>
      </c>
      <c r="B69" s="6" t="s">
        <v>133</v>
      </c>
      <c r="C69" s="7">
        <v>34646</v>
      </c>
      <c r="D69" s="6">
        <f ca="1">DATEDIF(Table1[[#This Row],[Date_of_Birth]],TODAY(),"Y")</f>
        <v>31</v>
      </c>
      <c r="E69" s="6" t="s">
        <v>1256</v>
      </c>
      <c r="F69" s="6">
        <v>9654705830</v>
      </c>
      <c r="G69" s="6">
        <v>9758435897</v>
      </c>
      <c r="H69" s="6" t="s">
        <v>1583</v>
      </c>
      <c r="I69" s="6" t="s">
        <v>29</v>
      </c>
      <c r="J69" s="6">
        <v>670</v>
      </c>
      <c r="K69" s="6">
        <v>474003</v>
      </c>
      <c r="L69" s="6" t="s">
        <v>1584</v>
      </c>
      <c r="M69" s="6" t="s">
        <v>1585</v>
      </c>
      <c r="N69" s="6" t="s">
        <v>1266</v>
      </c>
      <c r="O69" s="6" t="s">
        <v>1268</v>
      </c>
      <c r="P69" s="8">
        <v>30000</v>
      </c>
      <c r="Q69" s="6" t="s">
        <v>1309</v>
      </c>
      <c r="R69" s="6" t="s">
        <v>1352</v>
      </c>
      <c r="S69" s="6" t="s">
        <v>39</v>
      </c>
      <c r="T69" s="6" t="s">
        <v>1586</v>
      </c>
      <c r="U69" s="8">
        <v>952542</v>
      </c>
      <c r="V69" s="6" t="s">
        <v>28</v>
      </c>
      <c r="W69" s="6" t="s">
        <v>29</v>
      </c>
      <c r="X69" s="6" t="s">
        <v>1380</v>
      </c>
      <c r="Y69" s="8">
        <v>690014</v>
      </c>
      <c r="Z69" s="6">
        <v>60</v>
      </c>
      <c r="AA69" s="6">
        <v>11.99</v>
      </c>
      <c r="AB69" s="8">
        <f>-PMT((Table1[[#This Row],[Interest_Rate_%]]/100)/12,Table1[[#This Row],[Tenure_Months]],Table1[[#This Row],[Amount_Disbursed]])</f>
        <v>15345.493685488167</v>
      </c>
      <c r="AC69" s="7">
        <v>45834</v>
      </c>
      <c r="AD69" s="7">
        <f>EDATE(Table1[[#This Row],[Disbursement_Date]],Table1[[#This Row],[Tenure_Months]])</f>
        <v>47660</v>
      </c>
      <c r="AE69" s="6" t="s">
        <v>1265</v>
      </c>
    </row>
    <row r="70" spans="1:31" ht="36" customHeight="1" x14ac:dyDescent="0.6">
      <c r="A70" s="6" t="s">
        <v>885</v>
      </c>
      <c r="B70" s="6" t="s">
        <v>19</v>
      </c>
      <c r="C70" s="7">
        <v>33552</v>
      </c>
      <c r="D70" s="6">
        <f ca="1">DATEDIF(Table1[[#This Row],[Date_of_Birth]],TODAY(),"Y")</f>
        <v>34</v>
      </c>
      <c r="E70" s="6" t="s">
        <v>1267</v>
      </c>
      <c r="F70" s="6">
        <v>9446886458</v>
      </c>
      <c r="G70" s="6"/>
      <c r="H70" s="6" t="s">
        <v>1587</v>
      </c>
      <c r="I70" s="6" t="s">
        <v>21</v>
      </c>
      <c r="J70" s="6">
        <v>668</v>
      </c>
      <c r="K70" s="6">
        <v>452006</v>
      </c>
      <c r="L70" s="6" t="s">
        <v>1588</v>
      </c>
      <c r="M70" s="6" t="s">
        <v>1589</v>
      </c>
      <c r="N70" s="6" t="s">
        <v>1281</v>
      </c>
      <c r="O70" s="6" t="s">
        <v>1276</v>
      </c>
      <c r="P70" s="8">
        <v>100000</v>
      </c>
      <c r="Q70" s="6" t="s">
        <v>1269</v>
      </c>
      <c r="R70" s="6" t="s">
        <v>1290</v>
      </c>
      <c r="S70" s="6" t="s">
        <v>22</v>
      </c>
      <c r="T70" s="6" t="s">
        <v>1590</v>
      </c>
      <c r="U70" s="8">
        <v>701879</v>
      </c>
      <c r="V70" s="6" t="s">
        <v>20</v>
      </c>
      <c r="W70" s="6" t="s">
        <v>21</v>
      </c>
      <c r="X70" s="6" t="s">
        <v>144</v>
      </c>
      <c r="Y70" s="8">
        <v>617465</v>
      </c>
      <c r="Z70" s="6">
        <v>36</v>
      </c>
      <c r="AA70" s="6">
        <v>14.74</v>
      </c>
      <c r="AB70" s="8">
        <f>-PMT((Table1[[#This Row],[Interest_Rate_%]]/100)/12,Table1[[#This Row],[Tenure_Months]],Table1[[#This Row],[Amount_Disbursed]])</f>
        <v>21326.093138832075</v>
      </c>
      <c r="AC70" s="7">
        <v>45530</v>
      </c>
      <c r="AD70" s="7">
        <f>EDATE(Table1[[#This Row],[Disbursement_Date]],Table1[[#This Row],[Tenure_Months]])</f>
        <v>46625</v>
      </c>
      <c r="AE70" s="6" t="s">
        <v>1271</v>
      </c>
    </row>
    <row r="71" spans="1:31" ht="36" customHeight="1" x14ac:dyDescent="0.6">
      <c r="A71" s="6" t="s">
        <v>886</v>
      </c>
      <c r="B71" s="6" t="s">
        <v>67</v>
      </c>
      <c r="C71" s="7">
        <v>30927</v>
      </c>
      <c r="D71" s="6">
        <f ca="1">DATEDIF(Table1[[#This Row],[Date_of_Birth]],TODAY(),"Y")</f>
        <v>41</v>
      </c>
      <c r="E71" s="6" t="s">
        <v>1256</v>
      </c>
      <c r="F71" s="6">
        <v>9888448988</v>
      </c>
      <c r="G71" s="6"/>
      <c r="H71" s="6" t="s">
        <v>1591</v>
      </c>
      <c r="I71" s="6" t="s">
        <v>29</v>
      </c>
      <c r="J71" s="6">
        <v>696</v>
      </c>
      <c r="K71" s="6">
        <v>474005</v>
      </c>
      <c r="L71" s="6" t="s">
        <v>1592</v>
      </c>
      <c r="M71" s="6" t="s">
        <v>1593</v>
      </c>
      <c r="N71" s="6" t="s">
        <v>1281</v>
      </c>
      <c r="O71" s="6" t="s">
        <v>1261</v>
      </c>
      <c r="P71" s="8">
        <v>100000</v>
      </c>
      <c r="Q71" s="6" t="s">
        <v>1309</v>
      </c>
      <c r="R71" s="6" t="s">
        <v>1352</v>
      </c>
      <c r="S71" s="6" t="s">
        <v>39</v>
      </c>
      <c r="T71" s="6" t="s">
        <v>1594</v>
      </c>
      <c r="U71" s="8">
        <v>1038407</v>
      </c>
      <c r="V71" s="6" t="s">
        <v>28</v>
      </c>
      <c r="W71" s="6" t="s">
        <v>29</v>
      </c>
      <c r="X71" s="6" t="s">
        <v>1380</v>
      </c>
      <c r="Y71" s="8">
        <v>877726</v>
      </c>
      <c r="Z71" s="6">
        <v>24</v>
      </c>
      <c r="AA71" s="6">
        <v>14.07</v>
      </c>
      <c r="AB71" s="8">
        <f>-PMT((Table1[[#This Row],[Interest_Rate_%]]/100)/12,Table1[[#This Row],[Tenure_Months]],Table1[[#This Row],[Amount_Disbursed]])</f>
        <v>42171.187284414365</v>
      </c>
      <c r="AC71" s="7">
        <v>45987</v>
      </c>
      <c r="AD71" s="7">
        <f>EDATE(Table1[[#This Row],[Disbursement_Date]],Table1[[#This Row],[Tenure_Months]])</f>
        <v>46717</v>
      </c>
      <c r="AE71" s="6" t="s">
        <v>1265</v>
      </c>
    </row>
    <row r="72" spans="1:31" ht="36" customHeight="1" x14ac:dyDescent="0.6">
      <c r="A72" s="6" t="s">
        <v>887</v>
      </c>
      <c r="B72" s="6" t="s">
        <v>1595</v>
      </c>
      <c r="C72" s="7">
        <v>37517</v>
      </c>
      <c r="D72" s="6">
        <f ca="1">DATEDIF(Table1[[#This Row],[Date_of_Birth]],TODAY(),"Y")</f>
        <v>23</v>
      </c>
      <c r="E72" s="6" t="s">
        <v>1256</v>
      </c>
      <c r="F72" s="6">
        <v>9712750316</v>
      </c>
      <c r="G72" s="6">
        <v>9266123743</v>
      </c>
      <c r="H72" s="6" t="s">
        <v>1596</v>
      </c>
      <c r="I72" s="6" t="s">
        <v>25</v>
      </c>
      <c r="J72" s="6">
        <v>694</v>
      </c>
      <c r="K72" s="6">
        <v>462002</v>
      </c>
      <c r="L72" s="6" t="s">
        <v>1597</v>
      </c>
      <c r="M72" s="6" t="s">
        <v>1598</v>
      </c>
      <c r="N72" s="6" t="s">
        <v>1281</v>
      </c>
      <c r="O72" s="6" t="s">
        <v>1261</v>
      </c>
      <c r="P72" s="8">
        <v>20000</v>
      </c>
      <c r="Q72" s="6" t="s">
        <v>1344</v>
      </c>
      <c r="R72" s="6" t="s">
        <v>1345</v>
      </c>
      <c r="S72" s="6" t="s">
        <v>17</v>
      </c>
      <c r="T72" s="6" t="s">
        <v>1599</v>
      </c>
      <c r="U72" s="8">
        <v>82558</v>
      </c>
      <c r="V72" s="6" t="s">
        <v>24</v>
      </c>
      <c r="W72" s="6" t="s">
        <v>25</v>
      </c>
      <c r="X72" s="6" t="s">
        <v>54</v>
      </c>
      <c r="Y72" s="8">
        <v>68913</v>
      </c>
      <c r="Z72" s="6">
        <v>36</v>
      </c>
      <c r="AA72" s="6">
        <v>16.329999999999998</v>
      </c>
      <c r="AB72" s="8">
        <f>-PMT((Table1[[#This Row],[Interest_Rate_%]]/100)/12,Table1[[#This Row],[Tenure_Months]],Table1[[#This Row],[Amount_Disbursed]])</f>
        <v>2434.0190076324611</v>
      </c>
      <c r="AC72" s="7">
        <v>45960</v>
      </c>
      <c r="AD72" s="7">
        <f>EDATE(Table1[[#This Row],[Disbursement_Date]],Table1[[#This Row],[Tenure_Months]])</f>
        <v>47056</v>
      </c>
      <c r="AE72" s="6" t="s">
        <v>1265</v>
      </c>
    </row>
    <row r="73" spans="1:31" ht="36" customHeight="1" x14ac:dyDescent="0.6">
      <c r="A73" s="6" t="s">
        <v>888</v>
      </c>
      <c r="B73" s="6" t="s">
        <v>124</v>
      </c>
      <c r="C73" s="7">
        <v>35727</v>
      </c>
      <c r="D73" s="6">
        <f ca="1">DATEDIF(Table1[[#This Row],[Date_of_Birth]],TODAY(),"Y")</f>
        <v>28</v>
      </c>
      <c r="E73" s="6" t="s">
        <v>1256</v>
      </c>
      <c r="F73" s="6">
        <v>9152947385</v>
      </c>
      <c r="G73" s="6">
        <v>9381919481</v>
      </c>
      <c r="H73" s="6" t="s">
        <v>1600</v>
      </c>
      <c r="I73" s="6" t="s">
        <v>25</v>
      </c>
      <c r="J73" s="6">
        <v>757</v>
      </c>
      <c r="K73" s="6">
        <v>462006</v>
      </c>
      <c r="L73" s="6" t="s">
        <v>1601</v>
      </c>
      <c r="M73" s="6" t="s">
        <v>1602</v>
      </c>
      <c r="N73" s="6" t="s">
        <v>1281</v>
      </c>
      <c r="O73" s="6" t="s">
        <v>1276</v>
      </c>
      <c r="P73" s="8">
        <v>50000</v>
      </c>
      <c r="Q73" s="6" t="s">
        <v>1309</v>
      </c>
      <c r="R73" s="6" t="s">
        <v>1352</v>
      </c>
      <c r="S73" s="6" t="s">
        <v>39</v>
      </c>
      <c r="T73" s="6" t="s">
        <v>1603</v>
      </c>
      <c r="U73" s="8">
        <v>1039749</v>
      </c>
      <c r="V73" s="6" t="s">
        <v>24</v>
      </c>
      <c r="W73" s="6" t="s">
        <v>25</v>
      </c>
      <c r="X73" s="6" t="s">
        <v>54</v>
      </c>
      <c r="Y73" s="8">
        <v>799207</v>
      </c>
      <c r="Z73" s="6">
        <v>12</v>
      </c>
      <c r="AA73" s="6">
        <v>12.33</v>
      </c>
      <c r="AB73" s="8">
        <f>-PMT((Table1[[#This Row],[Interest_Rate_%]]/100)/12,Table1[[#This Row],[Tenure_Months]],Table1[[#This Row],[Amount_Disbursed]])</f>
        <v>71132.012026868135</v>
      </c>
      <c r="AC73" s="7">
        <v>45891</v>
      </c>
      <c r="AD73" s="7">
        <f>EDATE(Table1[[#This Row],[Disbursement_Date]],Table1[[#This Row],[Tenure_Months]])</f>
        <v>46256</v>
      </c>
      <c r="AE73" s="6" t="s">
        <v>1265</v>
      </c>
    </row>
    <row r="74" spans="1:31" ht="36" customHeight="1" x14ac:dyDescent="0.6">
      <c r="A74" s="6" t="s">
        <v>889</v>
      </c>
      <c r="B74" s="6" t="s">
        <v>1604</v>
      </c>
      <c r="C74" s="7">
        <v>37488</v>
      </c>
      <c r="D74" s="6">
        <f ca="1">DATEDIF(Table1[[#This Row],[Date_of_Birth]],TODAY(),"Y")</f>
        <v>23</v>
      </c>
      <c r="E74" s="6" t="s">
        <v>1267</v>
      </c>
      <c r="F74" s="6">
        <v>9883749478</v>
      </c>
      <c r="G74" s="6">
        <v>9846326954</v>
      </c>
      <c r="H74" s="6" t="s">
        <v>1605</v>
      </c>
      <c r="I74" s="6" t="s">
        <v>25</v>
      </c>
      <c r="J74" s="6">
        <v>658</v>
      </c>
      <c r="K74" s="6">
        <v>462001</v>
      </c>
      <c r="L74" s="6" t="s">
        <v>1606</v>
      </c>
      <c r="M74" s="6" t="s">
        <v>1607</v>
      </c>
      <c r="N74" s="6" t="s">
        <v>1260</v>
      </c>
      <c r="O74" s="6" t="s">
        <v>1261</v>
      </c>
      <c r="P74" s="8">
        <v>35000</v>
      </c>
      <c r="Q74" s="6" t="s">
        <v>1296</v>
      </c>
      <c r="R74" s="6" t="s">
        <v>1297</v>
      </c>
      <c r="S74" s="6" t="s">
        <v>17</v>
      </c>
      <c r="T74" s="6" t="s">
        <v>1608</v>
      </c>
      <c r="U74" s="8">
        <v>121520</v>
      </c>
      <c r="V74" s="6" t="s">
        <v>24</v>
      </c>
      <c r="W74" s="6" t="s">
        <v>25</v>
      </c>
      <c r="X74" s="6" t="s">
        <v>54</v>
      </c>
      <c r="Y74" s="8">
        <v>100273</v>
      </c>
      <c r="Z74" s="6">
        <v>36</v>
      </c>
      <c r="AA74" s="6">
        <v>15.84</v>
      </c>
      <c r="AB74" s="8">
        <f>-PMT((Table1[[#This Row],[Interest_Rate_%]]/100)/12,Table1[[#This Row],[Tenure_Months]],Table1[[#This Row],[Amount_Disbursed]])</f>
        <v>3517.3854957901235</v>
      </c>
      <c r="AC74" s="7">
        <v>44987</v>
      </c>
      <c r="AD74" s="7">
        <f>EDATE(Table1[[#This Row],[Disbursement_Date]],Table1[[#This Row],[Tenure_Months]])</f>
        <v>46083</v>
      </c>
      <c r="AE74" s="6" t="s">
        <v>1271</v>
      </c>
    </row>
    <row r="75" spans="1:31" ht="36" customHeight="1" x14ac:dyDescent="0.6">
      <c r="A75" s="6" t="s">
        <v>890</v>
      </c>
      <c r="B75" s="6" t="s">
        <v>40</v>
      </c>
      <c r="C75" s="7">
        <v>33503</v>
      </c>
      <c r="D75" s="6">
        <f ca="1">DATEDIF(Table1[[#This Row],[Date_of_Birth]],TODAY(),"Y")</f>
        <v>34</v>
      </c>
      <c r="E75" s="6" t="s">
        <v>1267</v>
      </c>
      <c r="F75" s="6">
        <v>9757611451</v>
      </c>
      <c r="G75" s="6">
        <v>9837148793</v>
      </c>
      <c r="H75" s="6" t="s">
        <v>1609</v>
      </c>
      <c r="I75" s="6" t="s">
        <v>29</v>
      </c>
      <c r="J75" s="6">
        <v>786</v>
      </c>
      <c r="K75" s="6">
        <v>474005</v>
      </c>
      <c r="L75" s="6" t="s">
        <v>1610</v>
      </c>
      <c r="M75" s="6" t="s">
        <v>1611</v>
      </c>
      <c r="N75" s="6" t="s">
        <v>1266</v>
      </c>
      <c r="O75" s="6" t="s">
        <v>1276</v>
      </c>
      <c r="P75" s="8">
        <v>25000</v>
      </c>
      <c r="Q75" s="6" t="s">
        <v>1296</v>
      </c>
      <c r="R75" s="6" t="s">
        <v>1297</v>
      </c>
      <c r="S75" s="6" t="s">
        <v>17</v>
      </c>
      <c r="T75" s="6" t="s">
        <v>1612</v>
      </c>
      <c r="U75" s="8">
        <v>109035</v>
      </c>
      <c r="V75" s="6" t="s">
        <v>28</v>
      </c>
      <c r="W75" s="6" t="s">
        <v>29</v>
      </c>
      <c r="X75" s="6" t="s">
        <v>1380</v>
      </c>
      <c r="Y75" s="8">
        <v>91314</v>
      </c>
      <c r="Z75" s="6">
        <v>24</v>
      </c>
      <c r="AA75" s="6">
        <v>10.98</v>
      </c>
      <c r="AB75" s="8">
        <f>-PMT((Table1[[#This Row],[Interest_Rate_%]]/100)/12,Table1[[#This Row],[Tenure_Months]],Table1[[#This Row],[Amount_Disbursed]])</f>
        <v>4255.1002926582269</v>
      </c>
      <c r="AC75" s="7">
        <v>45903</v>
      </c>
      <c r="AD75" s="7">
        <f>EDATE(Table1[[#This Row],[Disbursement_Date]],Table1[[#This Row],[Tenure_Months]])</f>
        <v>46633</v>
      </c>
      <c r="AE75" s="6" t="s">
        <v>1265</v>
      </c>
    </row>
    <row r="76" spans="1:31" ht="36" customHeight="1" x14ac:dyDescent="0.6">
      <c r="A76" s="6" t="s">
        <v>891</v>
      </c>
      <c r="B76" s="6" t="s">
        <v>223</v>
      </c>
      <c r="C76" s="7">
        <v>27460</v>
      </c>
      <c r="D76" s="6">
        <f ca="1">DATEDIF(Table1[[#This Row],[Date_of_Birth]],TODAY(),"Y")</f>
        <v>51</v>
      </c>
      <c r="E76" s="6" t="s">
        <v>1256</v>
      </c>
      <c r="F76" s="6">
        <v>9342958848</v>
      </c>
      <c r="G76" s="6"/>
      <c r="H76" s="6" t="s">
        <v>1613</v>
      </c>
      <c r="I76" s="6" t="s">
        <v>25</v>
      </c>
      <c r="J76" s="6">
        <v>643</v>
      </c>
      <c r="K76" s="6">
        <v>462002</v>
      </c>
      <c r="L76" s="6" t="s">
        <v>1614</v>
      </c>
      <c r="M76" s="6" t="s">
        <v>1615</v>
      </c>
      <c r="N76" s="6" t="s">
        <v>1281</v>
      </c>
      <c r="O76" s="6" t="s">
        <v>1268</v>
      </c>
      <c r="P76" s="8">
        <v>30000</v>
      </c>
      <c r="Q76" s="6" t="s">
        <v>1309</v>
      </c>
      <c r="R76" s="6" t="s">
        <v>1310</v>
      </c>
      <c r="S76" s="6" t="s">
        <v>30</v>
      </c>
      <c r="T76" s="6" t="s">
        <v>1616</v>
      </c>
      <c r="U76" s="8">
        <v>603066</v>
      </c>
      <c r="V76" s="6" t="s">
        <v>24</v>
      </c>
      <c r="W76" s="6" t="s">
        <v>25</v>
      </c>
      <c r="X76" s="6" t="s">
        <v>54</v>
      </c>
      <c r="Y76" s="8">
        <v>473100</v>
      </c>
      <c r="Z76" s="6">
        <v>48</v>
      </c>
      <c r="AA76" s="6">
        <v>16.010000000000002</v>
      </c>
      <c r="AB76" s="8">
        <f>-PMT((Table1[[#This Row],[Interest_Rate_%]]/100)/12,Table1[[#This Row],[Tenure_Months]],Table1[[#This Row],[Amount_Disbursed]])</f>
        <v>13410.209965611775</v>
      </c>
      <c r="AC76" s="7">
        <v>45985</v>
      </c>
      <c r="AD76" s="7">
        <f>EDATE(Table1[[#This Row],[Disbursement_Date]],Table1[[#This Row],[Tenure_Months]])</f>
        <v>47446</v>
      </c>
      <c r="AE76" s="6" t="s">
        <v>1265</v>
      </c>
    </row>
    <row r="77" spans="1:31" ht="36" customHeight="1" x14ac:dyDescent="0.6">
      <c r="A77" s="6" t="s">
        <v>892</v>
      </c>
      <c r="B77" s="6" t="s">
        <v>1617</v>
      </c>
      <c r="C77" s="7">
        <v>36963</v>
      </c>
      <c r="D77" s="6">
        <f ca="1">DATEDIF(Table1[[#This Row],[Date_of_Birth]],TODAY(),"Y")</f>
        <v>25</v>
      </c>
      <c r="E77" s="6" t="s">
        <v>1256</v>
      </c>
      <c r="F77" s="6">
        <v>9544055921</v>
      </c>
      <c r="G77" s="6">
        <v>9126749178</v>
      </c>
      <c r="H77" s="6" t="s">
        <v>1618</v>
      </c>
      <c r="I77" s="6" t="s">
        <v>34</v>
      </c>
      <c r="J77" s="6">
        <v>682</v>
      </c>
      <c r="K77" s="6">
        <v>486004</v>
      </c>
      <c r="L77" s="6" t="s">
        <v>1619</v>
      </c>
      <c r="M77" s="6" t="s">
        <v>1620</v>
      </c>
      <c r="N77" s="6" t="s">
        <v>1260</v>
      </c>
      <c r="O77" s="6" t="s">
        <v>1261</v>
      </c>
      <c r="P77" s="8">
        <v>40000</v>
      </c>
      <c r="Q77" s="6" t="s">
        <v>1269</v>
      </c>
      <c r="R77" s="6" t="s">
        <v>1290</v>
      </c>
      <c r="S77" s="6" t="s">
        <v>22</v>
      </c>
      <c r="T77" s="6" t="s">
        <v>1621</v>
      </c>
      <c r="U77" s="8">
        <v>718657</v>
      </c>
      <c r="V77" s="6" t="s">
        <v>33</v>
      </c>
      <c r="W77" s="6" t="s">
        <v>34</v>
      </c>
      <c r="X77" s="6" t="s">
        <v>125</v>
      </c>
      <c r="Y77" s="8">
        <v>534231</v>
      </c>
      <c r="Z77" s="6">
        <v>60</v>
      </c>
      <c r="AA77" s="6">
        <v>13.35</v>
      </c>
      <c r="AB77" s="8">
        <f>-PMT((Table1[[#This Row],[Interest_Rate_%]]/100)/12,Table1[[#This Row],[Tenure_Months]],Table1[[#This Row],[Amount_Disbursed]])</f>
        <v>12251.32853016945</v>
      </c>
      <c r="AC77" s="7">
        <v>45766</v>
      </c>
      <c r="AD77" s="7">
        <f>EDATE(Table1[[#This Row],[Disbursement_Date]],Table1[[#This Row],[Tenure_Months]])</f>
        <v>47592</v>
      </c>
      <c r="AE77" s="6" t="s">
        <v>1292</v>
      </c>
    </row>
    <row r="78" spans="1:31" ht="36" customHeight="1" x14ac:dyDescent="0.6">
      <c r="A78" s="6" t="s">
        <v>893</v>
      </c>
      <c r="B78" s="6" t="s">
        <v>27</v>
      </c>
      <c r="C78" s="7">
        <v>25071</v>
      </c>
      <c r="D78" s="6">
        <f ca="1">DATEDIF(Table1[[#This Row],[Date_of_Birth]],TODAY(),"Y")</f>
        <v>57</v>
      </c>
      <c r="E78" s="6" t="s">
        <v>1256</v>
      </c>
      <c r="F78" s="6">
        <v>9955485064</v>
      </c>
      <c r="G78" s="6"/>
      <c r="H78" s="6" t="s">
        <v>1623</v>
      </c>
      <c r="I78" s="6" t="s">
        <v>16</v>
      </c>
      <c r="J78" s="6">
        <v>627</v>
      </c>
      <c r="K78" s="6">
        <v>482003</v>
      </c>
      <c r="L78" s="6" t="s">
        <v>1624</v>
      </c>
      <c r="M78" s="6" t="s">
        <v>1625</v>
      </c>
      <c r="N78" s="6" t="s">
        <v>1281</v>
      </c>
      <c r="O78" s="6" t="s">
        <v>1261</v>
      </c>
      <c r="P78" s="8">
        <v>75000</v>
      </c>
      <c r="Q78" s="6" t="s">
        <v>1309</v>
      </c>
      <c r="R78" s="6" t="s">
        <v>1352</v>
      </c>
      <c r="S78" s="6" t="s">
        <v>39</v>
      </c>
      <c r="T78" s="6" t="s">
        <v>1626</v>
      </c>
      <c r="U78" s="8">
        <v>950803</v>
      </c>
      <c r="V78" s="6" t="s">
        <v>15</v>
      </c>
      <c r="W78" s="6" t="s">
        <v>16</v>
      </c>
      <c r="X78" s="6" t="s">
        <v>157</v>
      </c>
      <c r="Y78" s="8">
        <v>775360</v>
      </c>
      <c r="Z78" s="6">
        <v>24</v>
      </c>
      <c r="AA78" s="6">
        <v>15.3</v>
      </c>
      <c r="AB78" s="8">
        <f>-PMT((Table1[[#This Row],[Interest_Rate_%]]/100)/12,Table1[[#This Row],[Tenure_Months]],Table1[[#This Row],[Amount_Disbursed]])</f>
        <v>37705.217015242022</v>
      </c>
      <c r="AC78" s="7">
        <v>45651</v>
      </c>
      <c r="AD78" s="7">
        <f>EDATE(Table1[[#This Row],[Disbursement_Date]],Table1[[#This Row],[Tenure_Months]])</f>
        <v>46381</v>
      </c>
      <c r="AE78" s="6" t="s">
        <v>1265</v>
      </c>
    </row>
    <row r="79" spans="1:31" ht="36" customHeight="1" x14ac:dyDescent="0.6">
      <c r="A79" s="6" t="s">
        <v>894</v>
      </c>
      <c r="B79" s="6" t="s">
        <v>1627</v>
      </c>
      <c r="C79" s="7">
        <v>37907</v>
      </c>
      <c r="D79" s="6">
        <f ca="1">DATEDIF(Table1[[#This Row],[Date_of_Birth]],TODAY(),"Y")</f>
        <v>22</v>
      </c>
      <c r="E79" s="6" t="s">
        <v>1267</v>
      </c>
      <c r="F79" s="6">
        <v>9301196574</v>
      </c>
      <c r="G79" s="6">
        <v>9940035404</v>
      </c>
      <c r="H79" s="6" t="s">
        <v>1628</v>
      </c>
      <c r="I79" s="6" t="s">
        <v>29</v>
      </c>
      <c r="J79" s="6">
        <v>693</v>
      </c>
      <c r="K79" s="6">
        <v>474003</v>
      </c>
      <c r="L79" s="6" t="s">
        <v>1629</v>
      </c>
      <c r="M79" s="6" t="s">
        <v>1630</v>
      </c>
      <c r="N79" s="6" t="s">
        <v>1281</v>
      </c>
      <c r="O79" s="6" t="s">
        <v>1268</v>
      </c>
      <c r="P79" s="8">
        <v>15000</v>
      </c>
      <c r="Q79" s="6" t="s">
        <v>1262</v>
      </c>
      <c r="R79" s="6" t="s">
        <v>1263</v>
      </c>
      <c r="S79" s="6" t="s">
        <v>17</v>
      </c>
      <c r="T79" s="6" t="s">
        <v>1631</v>
      </c>
      <c r="U79" s="8">
        <v>96489</v>
      </c>
      <c r="V79" s="6" t="s">
        <v>28</v>
      </c>
      <c r="W79" s="6" t="s">
        <v>29</v>
      </c>
      <c r="X79" s="6" t="s">
        <v>1285</v>
      </c>
      <c r="Y79" s="8">
        <v>67976</v>
      </c>
      <c r="Z79" s="6">
        <v>24</v>
      </c>
      <c r="AA79" s="6">
        <v>14.33</v>
      </c>
      <c r="AB79" s="8">
        <f>-PMT((Table1[[#This Row],[Interest_Rate_%]]/100)/12,Table1[[#This Row],[Tenure_Months]],Table1[[#This Row],[Amount_Disbursed]])</f>
        <v>3274.3309829294467</v>
      </c>
      <c r="AC79" s="7">
        <v>45356</v>
      </c>
      <c r="AD79" s="7">
        <f>EDATE(Table1[[#This Row],[Disbursement_Date]],Table1[[#This Row],[Tenure_Months]])</f>
        <v>46086</v>
      </c>
      <c r="AE79" s="6" t="s">
        <v>1292</v>
      </c>
    </row>
    <row r="80" spans="1:31" ht="36" customHeight="1" x14ac:dyDescent="0.6">
      <c r="A80" s="6" t="s">
        <v>895</v>
      </c>
      <c r="B80" s="6" t="s">
        <v>59</v>
      </c>
      <c r="C80" s="7">
        <v>30747</v>
      </c>
      <c r="D80" s="6">
        <f ca="1">DATEDIF(Table1[[#This Row],[Date_of_Birth]],TODAY(),"Y")</f>
        <v>42</v>
      </c>
      <c r="E80" s="6" t="s">
        <v>1256</v>
      </c>
      <c r="F80" s="6">
        <v>9393815375</v>
      </c>
      <c r="G80" s="6"/>
      <c r="H80" s="6" t="s">
        <v>1632</v>
      </c>
      <c r="I80" s="6" t="s">
        <v>34</v>
      </c>
      <c r="J80" s="6">
        <v>799</v>
      </c>
      <c r="K80" s="6">
        <v>486003</v>
      </c>
      <c r="L80" s="6" t="s">
        <v>1633</v>
      </c>
      <c r="M80" s="6" t="s">
        <v>1634</v>
      </c>
      <c r="N80" s="6" t="s">
        <v>1281</v>
      </c>
      <c r="O80" s="6" t="s">
        <v>1261</v>
      </c>
      <c r="P80" s="8">
        <v>60000</v>
      </c>
      <c r="Q80" s="6" t="s">
        <v>1269</v>
      </c>
      <c r="R80" s="6" t="s">
        <v>1324</v>
      </c>
      <c r="S80" s="6" t="s">
        <v>30</v>
      </c>
      <c r="T80" s="6" t="s">
        <v>1635</v>
      </c>
      <c r="U80" s="8">
        <v>617049</v>
      </c>
      <c r="V80" s="6" t="s">
        <v>33</v>
      </c>
      <c r="W80" s="6" t="s">
        <v>34</v>
      </c>
      <c r="X80" s="6" t="s">
        <v>74</v>
      </c>
      <c r="Y80" s="8">
        <v>460527</v>
      </c>
      <c r="Z80" s="6">
        <v>18</v>
      </c>
      <c r="AA80" s="6">
        <v>11.36</v>
      </c>
      <c r="AB80" s="8">
        <f>-PMT((Table1[[#This Row],[Interest_Rate_%]]/100)/12,Table1[[#This Row],[Tenure_Months]],Table1[[#This Row],[Amount_Disbursed]])</f>
        <v>27947.158906202814</v>
      </c>
      <c r="AC80" s="7">
        <v>45455</v>
      </c>
      <c r="AD80" s="7">
        <f>EDATE(Table1[[#This Row],[Disbursement_Date]],Table1[[#This Row],[Tenure_Months]])</f>
        <v>46003</v>
      </c>
      <c r="AE80" s="6" t="s">
        <v>1292</v>
      </c>
    </row>
    <row r="81" spans="1:31" ht="36" customHeight="1" x14ac:dyDescent="0.6">
      <c r="A81" s="6" t="s">
        <v>896</v>
      </c>
      <c r="B81" s="6" t="s">
        <v>111</v>
      </c>
      <c r="C81" s="7">
        <v>24884</v>
      </c>
      <c r="D81" s="6">
        <f ca="1">DATEDIF(Table1[[#This Row],[Date_of_Birth]],TODAY(),"Y")</f>
        <v>58</v>
      </c>
      <c r="E81" s="6" t="s">
        <v>1256</v>
      </c>
      <c r="F81" s="6">
        <v>9221211559</v>
      </c>
      <c r="G81" s="6">
        <v>9595254481</v>
      </c>
      <c r="H81" s="6" t="s">
        <v>1636</v>
      </c>
      <c r="I81" s="6" t="s">
        <v>16</v>
      </c>
      <c r="J81" s="6">
        <v>657</v>
      </c>
      <c r="K81" s="6">
        <v>482002</v>
      </c>
      <c r="L81" s="6" t="s">
        <v>1637</v>
      </c>
      <c r="M81" s="6" t="s">
        <v>1638</v>
      </c>
      <c r="N81" s="6" t="s">
        <v>1260</v>
      </c>
      <c r="O81" s="6" t="s">
        <v>1268</v>
      </c>
      <c r="P81" s="8">
        <v>100000</v>
      </c>
      <c r="Q81" s="6" t="s">
        <v>1309</v>
      </c>
      <c r="R81" s="6" t="s">
        <v>1310</v>
      </c>
      <c r="S81" s="6" t="s">
        <v>30</v>
      </c>
      <c r="T81" s="6" t="s">
        <v>1639</v>
      </c>
      <c r="U81" s="8">
        <v>581270</v>
      </c>
      <c r="V81" s="6" t="s">
        <v>15</v>
      </c>
      <c r="W81" s="6" t="s">
        <v>16</v>
      </c>
      <c r="X81" s="6" t="s">
        <v>26</v>
      </c>
      <c r="Y81" s="8">
        <v>464352</v>
      </c>
      <c r="Z81" s="6">
        <v>60</v>
      </c>
      <c r="AA81" s="6">
        <v>10.87</v>
      </c>
      <c r="AB81" s="8">
        <f>-PMT((Table1[[#This Row],[Interest_Rate_%]]/100)/12,Table1[[#This Row],[Tenure_Months]],Table1[[#This Row],[Amount_Disbursed]])</f>
        <v>10066.058787681481</v>
      </c>
      <c r="AC81" s="7">
        <v>45372</v>
      </c>
      <c r="AD81" s="7">
        <f>EDATE(Table1[[#This Row],[Disbursement_Date]],Table1[[#This Row],[Tenure_Months]])</f>
        <v>47198</v>
      </c>
      <c r="AE81" s="6" t="s">
        <v>1265</v>
      </c>
    </row>
    <row r="82" spans="1:31" ht="36" customHeight="1" x14ac:dyDescent="0.6">
      <c r="A82" s="6" t="s">
        <v>897</v>
      </c>
      <c r="B82" s="6" t="s">
        <v>58</v>
      </c>
      <c r="C82" s="7">
        <v>33530</v>
      </c>
      <c r="D82" s="6">
        <f ca="1">DATEDIF(Table1[[#This Row],[Date_of_Birth]],TODAY(),"Y")</f>
        <v>34</v>
      </c>
      <c r="E82" s="6" t="s">
        <v>1256</v>
      </c>
      <c r="F82" s="6">
        <v>9580134151</v>
      </c>
      <c r="G82" s="6"/>
      <c r="H82" s="6" t="s">
        <v>1640</v>
      </c>
      <c r="I82" s="6" t="s">
        <v>25</v>
      </c>
      <c r="J82" s="6">
        <v>750</v>
      </c>
      <c r="K82" s="6">
        <v>462004</v>
      </c>
      <c r="L82" s="6" t="s">
        <v>1641</v>
      </c>
      <c r="M82" s="6" t="s">
        <v>1642</v>
      </c>
      <c r="N82" s="6" t="s">
        <v>1281</v>
      </c>
      <c r="O82" s="6" t="s">
        <v>1261</v>
      </c>
      <c r="P82" s="8">
        <v>15000</v>
      </c>
      <c r="Q82" s="6" t="s">
        <v>1269</v>
      </c>
      <c r="R82" s="6" t="s">
        <v>1324</v>
      </c>
      <c r="S82" s="6" t="s">
        <v>30</v>
      </c>
      <c r="T82" s="6" t="s">
        <v>1643</v>
      </c>
      <c r="U82" s="8">
        <v>692190</v>
      </c>
      <c r="V82" s="6" t="s">
        <v>24</v>
      </c>
      <c r="W82" s="6" t="s">
        <v>25</v>
      </c>
      <c r="X82" s="6" t="s">
        <v>54</v>
      </c>
      <c r="Y82" s="8">
        <v>503529</v>
      </c>
      <c r="Z82" s="6">
        <v>36</v>
      </c>
      <c r="AA82" s="6">
        <v>15.66</v>
      </c>
      <c r="AB82" s="8">
        <f>-PMT((Table1[[#This Row],[Interest_Rate_%]]/100)/12,Table1[[#This Row],[Tenure_Months]],Table1[[#This Row],[Amount_Disbursed]])</f>
        <v>17618.180118327851</v>
      </c>
      <c r="AC82" s="7">
        <v>45798</v>
      </c>
      <c r="AD82" s="7">
        <f>EDATE(Table1[[#This Row],[Disbursement_Date]],Table1[[#This Row],[Tenure_Months]])</f>
        <v>46894</v>
      </c>
      <c r="AE82" s="6" t="s">
        <v>1271</v>
      </c>
    </row>
    <row r="83" spans="1:31" ht="36" customHeight="1" x14ac:dyDescent="0.6">
      <c r="A83" s="6" t="s">
        <v>898</v>
      </c>
      <c r="B83" s="6" t="s">
        <v>1644</v>
      </c>
      <c r="C83" s="7">
        <v>29659</v>
      </c>
      <c r="D83" s="6">
        <f ca="1">DATEDIF(Table1[[#This Row],[Date_of_Birth]],TODAY(),"Y")</f>
        <v>45</v>
      </c>
      <c r="E83" s="6" t="s">
        <v>1256</v>
      </c>
      <c r="F83" s="6">
        <v>9749155592</v>
      </c>
      <c r="G83" s="6"/>
      <c r="H83" s="6" t="s">
        <v>1645</v>
      </c>
      <c r="I83" s="6" t="s">
        <v>34</v>
      </c>
      <c r="J83" s="6">
        <v>693</v>
      </c>
      <c r="K83" s="6">
        <v>486003</v>
      </c>
      <c r="L83" s="6" t="s">
        <v>1646</v>
      </c>
      <c r="M83" s="6" t="s">
        <v>1647</v>
      </c>
      <c r="N83" s="6" t="s">
        <v>1281</v>
      </c>
      <c r="O83" s="6" t="s">
        <v>1276</v>
      </c>
      <c r="P83" s="8">
        <v>35000</v>
      </c>
      <c r="Q83" s="6" t="s">
        <v>1296</v>
      </c>
      <c r="R83" s="6" t="s">
        <v>1244</v>
      </c>
      <c r="S83" s="6" t="s">
        <v>22</v>
      </c>
      <c r="T83" s="6" t="s">
        <v>1648</v>
      </c>
      <c r="U83" s="8">
        <v>1217757</v>
      </c>
      <c r="V83" s="6" t="s">
        <v>33</v>
      </c>
      <c r="W83" s="6" t="s">
        <v>34</v>
      </c>
      <c r="X83" s="6" t="s">
        <v>125</v>
      </c>
      <c r="Y83" s="8">
        <v>1005696</v>
      </c>
      <c r="Z83" s="6">
        <v>48</v>
      </c>
      <c r="AA83" s="6">
        <v>11.51</v>
      </c>
      <c r="AB83" s="8">
        <f>-PMT((Table1[[#This Row],[Interest_Rate_%]]/100)/12,Table1[[#This Row],[Tenure_Months]],Table1[[#This Row],[Amount_Disbursed]])</f>
        <v>26242.523123556002</v>
      </c>
      <c r="AC83" s="7">
        <v>45032</v>
      </c>
      <c r="AD83" s="7">
        <f>EDATE(Table1[[#This Row],[Disbursement_Date]],Table1[[#This Row],[Tenure_Months]])</f>
        <v>46493</v>
      </c>
      <c r="AE83" s="6" t="s">
        <v>1271</v>
      </c>
    </row>
    <row r="84" spans="1:31" ht="36" customHeight="1" x14ac:dyDescent="0.6">
      <c r="A84" s="6" t="s">
        <v>899</v>
      </c>
      <c r="B84" s="6" t="s">
        <v>139</v>
      </c>
      <c r="C84" s="7">
        <v>30807</v>
      </c>
      <c r="D84" s="6">
        <f ca="1">DATEDIF(Table1[[#This Row],[Date_of_Birth]],TODAY(),"Y")</f>
        <v>42</v>
      </c>
      <c r="E84" s="6" t="s">
        <v>1256</v>
      </c>
      <c r="F84" s="6">
        <v>9761207811</v>
      </c>
      <c r="G84" s="6"/>
      <c r="H84" s="6" t="s">
        <v>1649</v>
      </c>
      <c r="I84" s="6" t="s">
        <v>21</v>
      </c>
      <c r="J84" s="6">
        <v>730</v>
      </c>
      <c r="K84" s="6">
        <v>452005</v>
      </c>
      <c r="L84" s="6" t="s">
        <v>1650</v>
      </c>
      <c r="M84" s="6" t="s">
        <v>1651</v>
      </c>
      <c r="N84" s="6" t="s">
        <v>1266</v>
      </c>
      <c r="O84" s="6" t="s">
        <v>1276</v>
      </c>
      <c r="P84" s="8">
        <v>20000</v>
      </c>
      <c r="Q84" s="6" t="s">
        <v>1269</v>
      </c>
      <c r="R84" s="6" t="s">
        <v>1270</v>
      </c>
      <c r="S84" s="6" t="s">
        <v>39</v>
      </c>
      <c r="T84" s="6" t="s">
        <v>1652</v>
      </c>
      <c r="U84" s="8">
        <v>1128059</v>
      </c>
      <c r="V84" s="6" t="s">
        <v>20</v>
      </c>
      <c r="W84" s="6" t="s">
        <v>21</v>
      </c>
      <c r="X84" s="6" t="s">
        <v>144</v>
      </c>
      <c r="Y84" s="8">
        <v>1006626</v>
      </c>
      <c r="Z84" s="6">
        <v>60</v>
      </c>
      <c r="AA84" s="6">
        <v>16.239999999999998</v>
      </c>
      <c r="AB84" s="8">
        <f>-PMT((Table1[[#This Row],[Interest_Rate_%]]/100)/12,Table1[[#This Row],[Tenure_Months]],Table1[[#This Row],[Amount_Disbursed]])</f>
        <v>24607.738457771615</v>
      </c>
      <c r="AC84" s="7">
        <v>45126</v>
      </c>
      <c r="AD84" s="7">
        <f>EDATE(Table1[[#This Row],[Disbursement_Date]],Table1[[#This Row],[Tenure_Months]])</f>
        <v>46953</v>
      </c>
      <c r="AE84" s="6" t="s">
        <v>1271</v>
      </c>
    </row>
    <row r="85" spans="1:31" ht="36" customHeight="1" x14ac:dyDescent="0.6">
      <c r="A85" s="6" t="s">
        <v>900</v>
      </c>
      <c r="B85" s="6" t="s">
        <v>1653</v>
      </c>
      <c r="C85" s="7">
        <v>26805</v>
      </c>
      <c r="D85" s="6">
        <f ca="1">DATEDIF(Table1[[#This Row],[Date_of_Birth]],TODAY(),"Y")</f>
        <v>53</v>
      </c>
      <c r="E85" s="6" t="s">
        <v>1256</v>
      </c>
      <c r="F85" s="6">
        <v>9727255103</v>
      </c>
      <c r="G85" s="6">
        <v>9930164576</v>
      </c>
      <c r="H85" s="6" t="s">
        <v>1654</v>
      </c>
      <c r="I85" s="6" t="s">
        <v>16</v>
      </c>
      <c r="J85" s="6">
        <v>635</v>
      </c>
      <c r="K85" s="6">
        <v>482006</v>
      </c>
      <c r="L85" s="6" t="s">
        <v>1655</v>
      </c>
      <c r="M85" s="6" t="s">
        <v>1656</v>
      </c>
      <c r="N85" s="6" t="s">
        <v>1260</v>
      </c>
      <c r="O85" s="6" t="s">
        <v>1268</v>
      </c>
      <c r="P85" s="8">
        <v>30000</v>
      </c>
      <c r="Q85" s="6" t="s">
        <v>1344</v>
      </c>
      <c r="R85" s="6" t="s">
        <v>1345</v>
      </c>
      <c r="S85" s="6" t="s">
        <v>17</v>
      </c>
      <c r="T85" s="6" t="s">
        <v>1657</v>
      </c>
      <c r="U85" s="8">
        <v>77132</v>
      </c>
      <c r="V85" s="6" t="s">
        <v>15</v>
      </c>
      <c r="W85" s="6" t="s">
        <v>16</v>
      </c>
      <c r="X85" s="6" t="s">
        <v>26</v>
      </c>
      <c r="Y85" s="8">
        <v>56490</v>
      </c>
      <c r="Z85" s="6">
        <v>12</v>
      </c>
      <c r="AA85" s="6">
        <v>12.16</v>
      </c>
      <c r="AB85" s="8">
        <f>-PMT((Table1[[#This Row],[Interest_Rate_%]]/100)/12,Table1[[#This Row],[Tenure_Months]],Table1[[#This Row],[Amount_Disbursed]])</f>
        <v>5023.2972977009467</v>
      </c>
      <c r="AC85" s="7">
        <v>45054</v>
      </c>
      <c r="AD85" s="7">
        <f>EDATE(Table1[[#This Row],[Disbursement_Date]],Table1[[#This Row],[Tenure_Months]])</f>
        <v>45420</v>
      </c>
      <c r="AE85" s="6" t="s">
        <v>1292</v>
      </c>
    </row>
    <row r="86" spans="1:31" ht="36" customHeight="1" x14ac:dyDescent="0.6">
      <c r="A86" s="6" t="s">
        <v>901</v>
      </c>
      <c r="B86" s="6" t="s">
        <v>192</v>
      </c>
      <c r="C86" s="7">
        <v>35905</v>
      </c>
      <c r="D86" s="6">
        <f ca="1">DATEDIF(Table1[[#This Row],[Date_of_Birth]],TODAY(),"Y")</f>
        <v>28</v>
      </c>
      <c r="E86" s="6" t="s">
        <v>1256</v>
      </c>
      <c r="F86" s="6">
        <v>9521588025</v>
      </c>
      <c r="G86" s="6"/>
      <c r="H86" s="6" t="s">
        <v>1658</v>
      </c>
      <c r="I86" s="6" t="s">
        <v>16</v>
      </c>
      <c r="J86" s="6">
        <v>789</v>
      </c>
      <c r="K86" s="6">
        <v>482006</v>
      </c>
      <c r="L86" s="6" t="s">
        <v>1659</v>
      </c>
      <c r="M86" s="6" t="s">
        <v>1660</v>
      </c>
      <c r="N86" s="6" t="s">
        <v>1281</v>
      </c>
      <c r="O86" s="6" t="s">
        <v>1261</v>
      </c>
      <c r="P86" s="6" t="s">
        <v>1261</v>
      </c>
      <c r="Q86" s="6" t="s">
        <v>1269</v>
      </c>
      <c r="R86" s="6" t="s">
        <v>1324</v>
      </c>
      <c r="S86" s="6" t="s">
        <v>30</v>
      </c>
      <c r="T86" s="6" t="s">
        <v>1661</v>
      </c>
      <c r="U86" s="8">
        <v>687111</v>
      </c>
      <c r="V86" s="6" t="s">
        <v>15</v>
      </c>
      <c r="W86" s="6" t="s">
        <v>16</v>
      </c>
      <c r="X86" s="6" t="s">
        <v>157</v>
      </c>
      <c r="Y86" s="8">
        <v>596574</v>
      </c>
      <c r="Z86" s="6">
        <v>24</v>
      </c>
      <c r="AA86" s="6">
        <v>14.39</v>
      </c>
      <c r="AB86" s="8">
        <f>-PMT((Table1[[#This Row],[Interest_Rate_%]]/100)/12,Table1[[#This Row],[Tenure_Months]],Table1[[#This Row],[Amount_Disbursed]])</f>
        <v>28753.274083665761</v>
      </c>
      <c r="AC86" s="7">
        <v>45288</v>
      </c>
      <c r="AD86" s="7">
        <f>EDATE(Table1[[#This Row],[Disbursement_Date]],Table1[[#This Row],[Tenure_Months]])</f>
        <v>46019</v>
      </c>
      <c r="AE86" s="6" t="s">
        <v>1271</v>
      </c>
    </row>
    <row r="87" spans="1:31" ht="36" customHeight="1" x14ac:dyDescent="0.6">
      <c r="A87" s="6" t="s">
        <v>902</v>
      </c>
      <c r="B87" s="6" t="s">
        <v>78</v>
      </c>
      <c r="C87" s="7">
        <v>32723</v>
      </c>
      <c r="D87" s="6">
        <f ca="1">DATEDIF(Table1[[#This Row],[Date_of_Birth]],TODAY(),"Y")</f>
        <v>36</v>
      </c>
      <c r="E87" s="6" t="s">
        <v>1267</v>
      </c>
      <c r="F87" s="6">
        <v>9779454449</v>
      </c>
      <c r="G87" s="6">
        <v>9303435957</v>
      </c>
      <c r="H87" s="6" t="s">
        <v>1662</v>
      </c>
      <c r="I87" s="6" t="s">
        <v>16</v>
      </c>
      <c r="J87" s="6">
        <v>703</v>
      </c>
      <c r="K87" s="6">
        <v>482006</v>
      </c>
      <c r="L87" s="6" t="s">
        <v>1663</v>
      </c>
      <c r="M87" s="6" t="s">
        <v>1664</v>
      </c>
      <c r="N87" s="6" t="s">
        <v>1281</v>
      </c>
      <c r="O87" s="6" t="s">
        <v>1268</v>
      </c>
      <c r="P87" s="8">
        <v>15000</v>
      </c>
      <c r="Q87" s="6" t="s">
        <v>1309</v>
      </c>
      <c r="R87" s="6" t="s">
        <v>1352</v>
      </c>
      <c r="S87" s="6" t="s">
        <v>39</v>
      </c>
      <c r="T87" s="6" t="s">
        <v>1665</v>
      </c>
      <c r="U87" s="8">
        <v>1044504</v>
      </c>
      <c r="V87" s="6" t="s">
        <v>15</v>
      </c>
      <c r="W87" s="6" t="s">
        <v>16</v>
      </c>
      <c r="X87" s="6" t="s">
        <v>157</v>
      </c>
      <c r="Y87" s="8">
        <v>835006</v>
      </c>
      <c r="Z87" s="6">
        <v>48</v>
      </c>
      <c r="AA87" s="6">
        <v>11.82</v>
      </c>
      <c r="AB87" s="8">
        <f>-PMT((Table1[[#This Row],[Interest_Rate_%]]/100)/12,Table1[[#This Row],[Tenure_Months]],Table1[[#This Row],[Amount_Disbursed]])</f>
        <v>21915.18645735618</v>
      </c>
      <c r="AC87" s="7">
        <v>45342</v>
      </c>
      <c r="AD87" s="7">
        <f>EDATE(Table1[[#This Row],[Disbursement_Date]],Table1[[#This Row],[Tenure_Months]])</f>
        <v>46803</v>
      </c>
      <c r="AE87" s="6" t="s">
        <v>1292</v>
      </c>
    </row>
    <row r="88" spans="1:31" ht="36" customHeight="1" x14ac:dyDescent="0.6">
      <c r="A88" s="6" t="s">
        <v>903</v>
      </c>
      <c r="B88" s="6" t="s">
        <v>122</v>
      </c>
      <c r="C88" s="7">
        <v>29239</v>
      </c>
      <c r="D88" s="6">
        <f ca="1">DATEDIF(Table1[[#This Row],[Date_of_Birth]],TODAY(),"Y")</f>
        <v>46</v>
      </c>
      <c r="E88" s="6" t="s">
        <v>1267</v>
      </c>
      <c r="F88" s="6">
        <v>9286237999</v>
      </c>
      <c r="G88" s="6">
        <v>9229649486</v>
      </c>
      <c r="H88" s="6" t="s">
        <v>1666</v>
      </c>
      <c r="I88" s="6" t="s">
        <v>34</v>
      </c>
      <c r="J88" s="6">
        <v>795</v>
      </c>
      <c r="K88" s="6">
        <v>486005</v>
      </c>
      <c r="L88" s="6" t="s">
        <v>1667</v>
      </c>
      <c r="M88" s="6" t="s">
        <v>1668</v>
      </c>
      <c r="N88" s="6" t="s">
        <v>1281</v>
      </c>
      <c r="O88" s="6" t="s">
        <v>1276</v>
      </c>
      <c r="P88" s="8">
        <v>20000</v>
      </c>
      <c r="Q88" s="6" t="s">
        <v>1269</v>
      </c>
      <c r="R88" s="6" t="s">
        <v>1324</v>
      </c>
      <c r="S88" s="6" t="s">
        <v>30</v>
      </c>
      <c r="T88" s="6" t="s">
        <v>1669</v>
      </c>
      <c r="U88" s="8">
        <v>600946</v>
      </c>
      <c r="V88" s="6" t="s">
        <v>33</v>
      </c>
      <c r="W88" s="6" t="s">
        <v>34</v>
      </c>
      <c r="X88" s="6" t="s">
        <v>74</v>
      </c>
      <c r="Y88" s="8">
        <v>513247</v>
      </c>
      <c r="Z88" s="6">
        <v>60</v>
      </c>
      <c r="AA88" s="6">
        <v>11.75</v>
      </c>
      <c r="AB88" s="8">
        <f>-PMT((Table1[[#This Row],[Interest_Rate_%]]/100)/12,Table1[[#This Row],[Tenure_Months]],Table1[[#This Row],[Amount_Disbursed]])</f>
        <v>11352.161839707269</v>
      </c>
      <c r="AC88" s="7">
        <v>45035</v>
      </c>
      <c r="AD88" s="7">
        <f>EDATE(Table1[[#This Row],[Disbursement_Date]],Table1[[#This Row],[Tenure_Months]])</f>
        <v>46862</v>
      </c>
      <c r="AE88" s="6" t="s">
        <v>1265</v>
      </c>
    </row>
    <row r="89" spans="1:31" ht="36" customHeight="1" x14ac:dyDescent="0.6">
      <c r="A89" s="6" t="s">
        <v>904</v>
      </c>
      <c r="B89" s="6" t="s">
        <v>1670</v>
      </c>
      <c r="C89" s="7">
        <v>25884</v>
      </c>
      <c r="D89" s="6">
        <f ca="1">DATEDIF(Table1[[#This Row],[Date_of_Birth]],TODAY(),"Y")</f>
        <v>55</v>
      </c>
      <c r="E89" s="6" t="s">
        <v>1256</v>
      </c>
      <c r="F89" s="6">
        <v>9406085699</v>
      </c>
      <c r="G89" s="6"/>
      <c r="H89" s="6" t="s">
        <v>1671</v>
      </c>
      <c r="I89" s="6" t="s">
        <v>29</v>
      </c>
      <c r="J89" s="6">
        <v>767</v>
      </c>
      <c r="K89" s="6">
        <v>474006</v>
      </c>
      <c r="L89" s="6" t="s">
        <v>1672</v>
      </c>
      <c r="M89" s="6" t="s">
        <v>1673</v>
      </c>
      <c r="N89" s="6" t="s">
        <v>1266</v>
      </c>
      <c r="O89" s="6" t="s">
        <v>1268</v>
      </c>
      <c r="P89" s="8">
        <v>50000</v>
      </c>
      <c r="Q89" s="6" t="s">
        <v>1318</v>
      </c>
      <c r="R89" s="6" t="s">
        <v>1319</v>
      </c>
      <c r="S89" s="6" t="s">
        <v>30</v>
      </c>
      <c r="T89" s="6" t="s">
        <v>1674</v>
      </c>
      <c r="U89" s="8">
        <v>797922</v>
      </c>
      <c r="V89" s="6" t="s">
        <v>28</v>
      </c>
      <c r="W89" s="6" t="s">
        <v>29</v>
      </c>
      <c r="X89" s="6" t="s">
        <v>1285</v>
      </c>
      <c r="Y89" s="8">
        <v>585866</v>
      </c>
      <c r="Z89" s="6">
        <v>24</v>
      </c>
      <c r="AA89" s="6">
        <v>11.82</v>
      </c>
      <c r="AB89" s="8">
        <f>-PMT((Table1[[#This Row],[Interest_Rate_%]]/100)/12,Table1[[#This Row],[Tenure_Months]],Table1[[#This Row],[Amount_Disbursed]])</f>
        <v>27529.525484777521</v>
      </c>
      <c r="AC89" s="7">
        <v>45531</v>
      </c>
      <c r="AD89" s="7">
        <f>EDATE(Table1[[#This Row],[Disbursement_Date]],Table1[[#This Row],[Tenure_Months]])</f>
        <v>46261</v>
      </c>
      <c r="AE89" s="6" t="s">
        <v>1271</v>
      </c>
    </row>
    <row r="90" spans="1:31" ht="36" customHeight="1" x14ac:dyDescent="0.6">
      <c r="A90" s="6" t="s">
        <v>905</v>
      </c>
      <c r="B90" s="6" t="s">
        <v>1675</v>
      </c>
      <c r="C90" s="7">
        <v>35904</v>
      </c>
      <c r="D90" s="6">
        <f ca="1">DATEDIF(Table1[[#This Row],[Date_of_Birth]],TODAY(),"Y")</f>
        <v>28</v>
      </c>
      <c r="E90" s="6" t="s">
        <v>1256</v>
      </c>
      <c r="F90" s="6">
        <v>9608404935</v>
      </c>
      <c r="G90" s="6">
        <v>9399757448</v>
      </c>
      <c r="H90" s="6" t="s">
        <v>1676</v>
      </c>
      <c r="I90" s="6" t="s">
        <v>25</v>
      </c>
      <c r="J90" s="6">
        <v>798</v>
      </c>
      <c r="K90" s="6">
        <v>462002</v>
      </c>
      <c r="L90" s="6" t="s">
        <v>1677</v>
      </c>
      <c r="M90" s="6" t="s">
        <v>1678</v>
      </c>
      <c r="N90" s="6" t="s">
        <v>1281</v>
      </c>
      <c r="O90" s="6" t="s">
        <v>1276</v>
      </c>
      <c r="P90" s="8">
        <v>75000</v>
      </c>
      <c r="Q90" s="6" t="s">
        <v>1269</v>
      </c>
      <c r="R90" s="6" t="s">
        <v>1324</v>
      </c>
      <c r="S90" s="6" t="s">
        <v>30</v>
      </c>
      <c r="T90" s="6" t="s">
        <v>1679</v>
      </c>
      <c r="U90" s="8">
        <v>655797</v>
      </c>
      <c r="V90" s="6" t="s">
        <v>24</v>
      </c>
      <c r="W90" s="6" t="s">
        <v>25</v>
      </c>
      <c r="X90" s="6" t="s">
        <v>54</v>
      </c>
      <c r="Y90" s="8">
        <v>509538</v>
      </c>
      <c r="Z90" s="6">
        <v>60</v>
      </c>
      <c r="AA90" s="6">
        <v>12.5</v>
      </c>
      <c r="AB90" s="8">
        <f>-PMT((Table1[[#This Row],[Interest_Rate_%]]/100)/12,Table1[[#This Row],[Tenure_Months]],Table1[[#This Row],[Amount_Disbursed]])</f>
        <v>11463.554447501936</v>
      </c>
      <c r="AC90" s="7">
        <v>44993</v>
      </c>
      <c r="AD90" s="7">
        <f>EDATE(Table1[[#This Row],[Disbursement_Date]],Table1[[#This Row],[Tenure_Months]])</f>
        <v>46820</v>
      </c>
      <c r="AE90" s="6" t="s">
        <v>1292</v>
      </c>
    </row>
    <row r="91" spans="1:31" ht="36" customHeight="1" x14ac:dyDescent="0.6">
      <c r="A91" s="6" t="s">
        <v>906</v>
      </c>
      <c r="B91" s="6" t="s">
        <v>1304</v>
      </c>
      <c r="C91" s="7">
        <v>32479</v>
      </c>
      <c r="D91" s="6">
        <f ca="1">DATEDIF(Table1[[#This Row],[Date_of_Birth]],TODAY(),"Y")</f>
        <v>37</v>
      </c>
      <c r="E91" s="6" t="s">
        <v>1267</v>
      </c>
      <c r="F91" s="6">
        <v>9652694084</v>
      </c>
      <c r="G91" s="6">
        <v>9824403104</v>
      </c>
      <c r="H91" s="6" t="s">
        <v>1680</v>
      </c>
      <c r="I91" s="6" t="s">
        <v>34</v>
      </c>
      <c r="J91" s="6">
        <v>747</v>
      </c>
      <c r="K91" s="6">
        <v>486004</v>
      </c>
      <c r="L91" s="6" t="s">
        <v>1681</v>
      </c>
      <c r="M91" s="6" t="s">
        <v>1682</v>
      </c>
      <c r="N91" s="6" t="s">
        <v>1281</v>
      </c>
      <c r="O91" s="6" t="s">
        <v>1276</v>
      </c>
      <c r="P91" s="8">
        <v>20000</v>
      </c>
      <c r="Q91" s="6" t="s">
        <v>1296</v>
      </c>
      <c r="R91" s="6" t="s">
        <v>1297</v>
      </c>
      <c r="S91" s="6" t="s">
        <v>17</v>
      </c>
      <c r="T91" s="6" t="s">
        <v>1683</v>
      </c>
      <c r="U91" s="8">
        <v>97717</v>
      </c>
      <c r="V91" s="6" t="s">
        <v>33</v>
      </c>
      <c r="W91" s="6" t="s">
        <v>34</v>
      </c>
      <c r="X91" s="6" t="s">
        <v>74</v>
      </c>
      <c r="Y91" s="8">
        <v>87129</v>
      </c>
      <c r="Z91" s="6">
        <v>12</v>
      </c>
      <c r="AA91" s="6">
        <v>11.16</v>
      </c>
      <c r="AB91" s="8">
        <f>-PMT((Table1[[#This Row],[Interest_Rate_%]]/100)/12,Table1[[#This Row],[Tenure_Months]],Table1[[#This Row],[Amount_Disbursed]])</f>
        <v>7707.1096669070348</v>
      </c>
      <c r="AC91" s="7">
        <v>45492</v>
      </c>
      <c r="AD91" s="7">
        <f>EDATE(Table1[[#This Row],[Disbursement_Date]],Table1[[#This Row],[Tenure_Months]])</f>
        <v>45857</v>
      </c>
      <c r="AE91" s="6" t="s">
        <v>1265</v>
      </c>
    </row>
    <row r="92" spans="1:31" ht="36" customHeight="1" x14ac:dyDescent="0.6">
      <c r="A92" s="6" t="s">
        <v>907</v>
      </c>
      <c r="B92" s="6" t="s">
        <v>31</v>
      </c>
      <c r="C92" s="7">
        <v>34291</v>
      </c>
      <c r="D92" s="6">
        <f ca="1">DATEDIF(Table1[[#This Row],[Date_of_Birth]],TODAY(),"Y")</f>
        <v>32</v>
      </c>
      <c r="E92" s="6" t="s">
        <v>1267</v>
      </c>
      <c r="F92" s="6">
        <v>9241763305</v>
      </c>
      <c r="G92" s="6">
        <v>9551111120</v>
      </c>
      <c r="H92" s="6" t="s">
        <v>1684</v>
      </c>
      <c r="I92" s="6" t="s">
        <v>25</v>
      </c>
      <c r="J92" s="6">
        <v>758</v>
      </c>
      <c r="K92" s="6">
        <v>462001</v>
      </c>
      <c r="L92" s="6" t="s">
        <v>1685</v>
      </c>
      <c r="M92" s="6" t="s">
        <v>1686</v>
      </c>
      <c r="N92" s="6" t="s">
        <v>1266</v>
      </c>
      <c r="O92" s="6" t="s">
        <v>1261</v>
      </c>
      <c r="P92" s="8">
        <v>75000</v>
      </c>
      <c r="Q92" s="6" t="s">
        <v>1282</v>
      </c>
      <c r="R92" s="6" t="s">
        <v>1283</v>
      </c>
      <c r="S92" s="6" t="s">
        <v>17</v>
      </c>
      <c r="T92" s="6" t="s">
        <v>1687</v>
      </c>
      <c r="U92" s="8">
        <v>96888</v>
      </c>
      <c r="V92" s="6" t="s">
        <v>24</v>
      </c>
      <c r="W92" s="6" t="s">
        <v>25</v>
      </c>
      <c r="X92" s="6" t="s">
        <v>54</v>
      </c>
      <c r="Y92" s="8">
        <v>78721</v>
      </c>
      <c r="Z92" s="6">
        <v>12</v>
      </c>
      <c r="AA92" s="6">
        <v>14.49</v>
      </c>
      <c r="AB92" s="8">
        <f>-PMT((Table1[[#This Row],[Interest_Rate_%]]/100)/12,Table1[[#This Row],[Tenure_Months]],Table1[[#This Row],[Amount_Disbursed]])</f>
        <v>7086.2939198612639</v>
      </c>
      <c r="AC92" s="7">
        <v>45631</v>
      </c>
      <c r="AD92" s="7">
        <f>EDATE(Table1[[#This Row],[Disbursement_Date]],Table1[[#This Row],[Tenure_Months]])</f>
        <v>45996</v>
      </c>
      <c r="AE92" s="6" t="s">
        <v>1265</v>
      </c>
    </row>
    <row r="93" spans="1:31" ht="36" customHeight="1" x14ac:dyDescent="0.6">
      <c r="A93" s="6" t="s">
        <v>908</v>
      </c>
      <c r="B93" s="6" t="s">
        <v>164</v>
      </c>
      <c r="C93" s="7">
        <v>33841</v>
      </c>
      <c r="D93" s="6">
        <f ca="1">DATEDIF(Table1[[#This Row],[Date_of_Birth]],TODAY(),"Y")</f>
        <v>33</v>
      </c>
      <c r="E93" s="6" t="s">
        <v>1256</v>
      </c>
      <c r="F93" s="6">
        <v>9256104757</v>
      </c>
      <c r="G93" s="6">
        <v>9443831389</v>
      </c>
      <c r="H93" s="6" t="s">
        <v>1688</v>
      </c>
      <c r="I93" s="6" t="s">
        <v>34</v>
      </c>
      <c r="J93" s="6">
        <v>709</v>
      </c>
      <c r="K93" s="6">
        <v>486005</v>
      </c>
      <c r="L93" s="6" t="s">
        <v>1689</v>
      </c>
      <c r="M93" s="6" t="s">
        <v>1690</v>
      </c>
      <c r="N93" s="6" t="s">
        <v>1266</v>
      </c>
      <c r="O93" s="6" t="s">
        <v>1261</v>
      </c>
      <c r="P93" s="8">
        <v>60000</v>
      </c>
      <c r="Q93" s="6" t="s">
        <v>1309</v>
      </c>
      <c r="R93" s="6" t="s">
        <v>1352</v>
      </c>
      <c r="S93" s="6" t="s">
        <v>39</v>
      </c>
      <c r="T93" s="6" t="s">
        <v>1691</v>
      </c>
      <c r="U93" s="8">
        <v>1040327</v>
      </c>
      <c r="V93" s="6" t="s">
        <v>33</v>
      </c>
      <c r="W93" s="6" t="s">
        <v>34</v>
      </c>
      <c r="X93" s="6" t="s">
        <v>74</v>
      </c>
      <c r="Y93" s="8">
        <v>759011</v>
      </c>
      <c r="Z93" s="6">
        <v>36</v>
      </c>
      <c r="AA93" s="6">
        <v>12.72</v>
      </c>
      <c r="AB93" s="8">
        <f>-PMT((Table1[[#This Row],[Interest_Rate_%]]/100)/12,Table1[[#This Row],[Tenure_Months]],Table1[[#This Row],[Amount_Disbursed]])</f>
        <v>25471.835950344521</v>
      </c>
      <c r="AC93" s="7">
        <v>45690</v>
      </c>
      <c r="AD93" s="7">
        <f>EDATE(Table1[[#This Row],[Disbursement_Date]],Table1[[#This Row],[Tenure_Months]])</f>
        <v>46785</v>
      </c>
      <c r="AE93" s="6" t="s">
        <v>1265</v>
      </c>
    </row>
    <row r="94" spans="1:31" ht="36" customHeight="1" x14ac:dyDescent="0.6">
      <c r="A94" s="6" t="s">
        <v>909</v>
      </c>
      <c r="B94" s="6" t="s">
        <v>254</v>
      </c>
      <c r="C94" s="7">
        <v>35047</v>
      </c>
      <c r="D94" s="6">
        <f ca="1">DATEDIF(Table1[[#This Row],[Date_of_Birth]],TODAY(),"Y")</f>
        <v>30</v>
      </c>
      <c r="E94" s="6" t="s">
        <v>1267</v>
      </c>
      <c r="F94" s="6">
        <v>9962950738</v>
      </c>
      <c r="G94" s="6">
        <v>9275868541</v>
      </c>
      <c r="H94" s="6" t="s">
        <v>1692</v>
      </c>
      <c r="I94" s="6" t="s">
        <v>29</v>
      </c>
      <c r="J94" s="6">
        <v>797</v>
      </c>
      <c r="K94" s="6">
        <v>474005</v>
      </c>
      <c r="L94" s="6" t="s">
        <v>1693</v>
      </c>
      <c r="M94" s="6" t="s">
        <v>1694</v>
      </c>
      <c r="N94" s="6" t="s">
        <v>1281</v>
      </c>
      <c r="O94" s="6" t="s">
        <v>1268</v>
      </c>
      <c r="P94" s="8">
        <v>35000</v>
      </c>
      <c r="Q94" s="6" t="s">
        <v>1309</v>
      </c>
      <c r="R94" s="6" t="s">
        <v>1310</v>
      </c>
      <c r="S94" s="6" t="s">
        <v>30</v>
      </c>
      <c r="T94" s="6" t="s">
        <v>1695</v>
      </c>
      <c r="U94" s="8">
        <v>572923</v>
      </c>
      <c r="V94" s="6" t="s">
        <v>28</v>
      </c>
      <c r="W94" s="6" t="s">
        <v>29</v>
      </c>
      <c r="X94" s="6" t="s">
        <v>1380</v>
      </c>
      <c r="Y94" s="8">
        <v>469669</v>
      </c>
      <c r="Z94" s="6">
        <v>24</v>
      </c>
      <c r="AA94" s="6">
        <v>13.99</v>
      </c>
      <c r="AB94" s="8">
        <f>-PMT((Table1[[#This Row],[Interest_Rate_%]]/100)/12,Table1[[#This Row],[Tenure_Months]],Table1[[#This Row],[Amount_Disbursed]])</f>
        <v>22547.944154200963</v>
      </c>
      <c r="AC94" s="7">
        <v>45820</v>
      </c>
      <c r="AD94" s="7">
        <f>EDATE(Table1[[#This Row],[Disbursement_Date]],Table1[[#This Row],[Tenure_Months]])</f>
        <v>46550</v>
      </c>
      <c r="AE94" s="6" t="s">
        <v>1292</v>
      </c>
    </row>
    <row r="95" spans="1:31" ht="36" customHeight="1" x14ac:dyDescent="0.6">
      <c r="A95" s="6" t="s">
        <v>910</v>
      </c>
      <c r="B95" s="6" t="s">
        <v>1555</v>
      </c>
      <c r="C95" s="7">
        <v>30394</v>
      </c>
      <c r="D95" s="6">
        <f ca="1">DATEDIF(Table1[[#This Row],[Date_of_Birth]],TODAY(),"Y")</f>
        <v>43</v>
      </c>
      <c r="E95" s="6" t="s">
        <v>1267</v>
      </c>
      <c r="F95" s="6">
        <v>9162825060</v>
      </c>
      <c r="G95" s="6"/>
      <c r="H95" s="6" t="s">
        <v>1696</v>
      </c>
      <c r="I95" s="6" t="s">
        <v>16</v>
      </c>
      <c r="J95" s="6">
        <v>699</v>
      </c>
      <c r="K95" s="6">
        <v>482001</v>
      </c>
      <c r="L95" s="6" t="s">
        <v>1697</v>
      </c>
      <c r="M95" s="6" t="s">
        <v>1698</v>
      </c>
      <c r="N95" s="6" t="s">
        <v>1281</v>
      </c>
      <c r="O95" s="6" t="s">
        <v>1261</v>
      </c>
      <c r="P95" s="8">
        <v>25000</v>
      </c>
      <c r="Q95" s="6" t="s">
        <v>1262</v>
      </c>
      <c r="R95" s="6" t="s">
        <v>1263</v>
      </c>
      <c r="S95" s="6" t="s">
        <v>17</v>
      </c>
      <c r="T95" s="6" t="s">
        <v>1699</v>
      </c>
      <c r="U95" s="8">
        <v>82387</v>
      </c>
      <c r="V95" s="6" t="s">
        <v>15</v>
      </c>
      <c r="W95" s="6" t="s">
        <v>16</v>
      </c>
      <c r="X95" s="6" t="s">
        <v>26</v>
      </c>
      <c r="Y95" s="8">
        <v>65258</v>
      </c>
      <c r="Z95" s="6">
        <v>12</v>
      </c>
      <c r="AA95" s="6">
        <v>11.2</v>
      </c>
      <c r="AB95" s="8">
        <f>-PMT((Table1[[#This Row],[Interest_Rate_%]]/100)/12,Table1[[#This Row],[Tenure_Months]],Table1[[#This Row],[Amount_Disbursed]])</f>
        <v>5773.6999777425272</v>
      </c>
      <c r="AC95" s="7">
        <v>45195</v>
      </c>
      <c r="AD95" s="7">
        <f>EDATE(Table1[[#This Row],[Disbursement_Date]],Table1[[#This Row],[Tenure_Months]])</f>
        <v>45561</v>
      </c>
      <c r="AE95" s="6" t="s">
        <v>1265</v>
      </c>
    </row>
    <row r="96" spans="1:31" ht="36" customHeight="1" x14ac:dyDescent="0.6">
      <c r="A96" s="6" t="s">
        <v>911</v>
      </c>
      <c r="B96" s="6" t="s">
        <v>64</v>
      </c>
      <c r="C96" s="7">
        <v>36683</v>
      </c>
      <c r="D96" s="6">
        <f ca="1">DATEDIF(Table1[[#This Row],[Date_of_Birth]],TODAY(),"Y")</f>
        <v>26</v>
      </c>
      <c r="E96" s="6" t="s">
        <v>1256</v>
      </c>
      <c r="F96" s="6">
        <v>9862243827</v>
      </c>
      <c r="G96" s="6">
        <v>9899358066</v>
      </c>
      <c r="H96" s="6" t="s">
        <v>1700</v>
      </c>
      <c r="I96" s="6" t="s">
        <v>16</v>
      </c>
      <c r="J96" s="6">
        <v>749</v>
      </c>
      <c r="K96" s="6">
        <v>482006</v>
      </c>
      <c r="L96" s="6" t="s">
        <v>1701</v>
      </c>
      <c r="M96" s="6" t="s">
        <v>1702</v>
      </c>
      <c r="N96" s="6" t="s">
        <v>1260</v>
      </c>
      <c r="O96" s="6" t="s">
        <v>1268</v>
      </c>
      <c r="P96" s="8">
        <v>15000</v>
      </c>
      <c r="Q96" s="6" t="s">
        <v>1318</v>
      </c>
      <c r="R96" s="6" t="s">
        <v>1319</v>
      </c>
      <c r="S96" s="6" t="s">
        <v>30</v>
      </c>
      <c r="T96" s="6" t="s">
        <v>1703</v>
      </c>
      <c r="U96" s="8">
        <v>714131</v>
      </c>
      <c r="V96" s="6" t="s">
        <v>15</v>
      </c>
      <c r="W96" s="6" t="s">
        <v>16</v>
      </c>
      <c r="X96" s="6" t="s">
        <v>157</v>
      </c>
      <c r="Y96" s="8">
        <v>602128</v>
      </c>
      <c r="Z96" s="6">
        <v>24</v>
      </c>
      <c r="AA96" s="6">
        <v>11.53</v>
      </c>
      <c r="AB96" s="8">
        <f>-PMT((Table1[[#This Row],[Interest_Rate_%]]/100)/12,Table1[[#This Row],[Tenure_Months]],Table1[[#This Row],[Amount_Disbursed]])</f>
        <v>28212.277249905917</v>
      </c>
      <c r="AC96" s="7">
        <v>44935</v>
      </c>
      <c r="AD96" s="7">
        <f>EDATE(Table1[[#This Row],[Disbursement_Date]],Table1[[#This Row],[Tenure_Months]])</f>
        <v>45666</v>
      </c>
      <c r="AE96" s="6" t="s">
        <v>1271</v>
      </c>
    </row>
    <row r="97" spans="1:31" ht="36" customHeight="1" x14ac:dyDescent="0.6">
      <c r="A97" s="6" t="s">
        <v>912</v>
      </c>
      <c r="B97" s="6" t="s">
        <v>1704</v>
      </c>
      <c r="C97" s="7">
        <v>35007</v>
      </c>
      <c r="D97" s="6">
        <f ca="1">DATEDIF(Table1[[#This Row],[Date_of_Birth]],TODAY(),"Y")</f>
        <v>30</v>
      </c>
      <c r="E97" s="6" t="s">
        <v>1256</v>
      </c>
      <c r="F97" s="6">
        <v>9294184632</v>
      </c>
      <c r="G97" s="6">
        <v>9507608561</v>
      </c>
      <c r="H97" s="6" t="s">
        <v>1705</v>
      </c>
      <c r="I97" s="6" t="s">
        <v>29</v>
      </c>
      <c r="J97" s="6">
        <v>768</v>
      </c>
      <c r="K97" s="6">
        <v>474003</v>
      </c>
      <c r="L97" s="6" t="s">
        <v>1706</v>
      </c>
      <c r="M97" s="6" t="s">
        <v>1707</v>
      </c>
      <c r="N97" s="6" t="s">
        <v>1281</v>
      </c>
      <c r="O97" s="6" t="s">
        <v>1268</v>
      </c>
      <c r="P97" s="8">
        <v>20000</v>
      </c>
      <c r="Q97" s="6" t="s">
        <v>1309</v>
      </c>
      <c r="R97" s="6" t="s">
        <v>1310</v>
      </c>
      <c r="S97" s="6" t="s">
        <v>30</v>
      </c>
      <c r="T97" s="6" t="s">
        <v>1708</v>
      </c>
      <c r="U97" s="8">
        <v>587173</v>
      </c>
      <c r="V97" s="6" t="s">
        <v>28</v>
      </c>
      <c r="W97" s="6" t="s">
        <v>29</v>
      </c>
      <c r="X97" s="6" t="s">
        <v>1285</v>
      </c>
      <c r="Y97" s="8">
        <v>434538</v>
      </c>
      <c r="Z97" s="6">
        <v>36</v>
      </c>
      <c r="AA97" s="6">
        <v>11.24</v>
      </c>
      <c r="AB97" s="8">
        <f>-PMT((Table1[[#This Row],[Interest_Rate_%]]/100)/12,Table1[[#This Row],[Tenure_Months]],Table1[[#This Row],[Amount_Disbursed]])</f>
        <v>14275.655007942451</v>
      </c>
      <c r="AC97" s="7">
        <v>45796</v>
      </c>
      <c r="AD97" s="7">
        <f>EDATE(Table1[[#This Row],[Disbursement_Date]],Table1[[#This Row],[Tenure_Months]])</f>
        <v>46892</v>
      </c>
      <c r="AE97" s="6" t="s">
        <v>1271</v>
      </c>
    </row>
    <row r="98" spans="1:31" ht="36" customHeight="1" x14ac:dyDescent="0.6">
      <c r="A98" s="6" t="s">
        <v>913</v>
      </c>
      <c r="B98" s="6" t="s">
        <v>100</v>
      </c>
      <c r="C98" s="7">
        <v>35754</v>
      </c>
      <c r="D98" s="6">
        <f ca="1">DATEDIF(Table1[[#This Row],[Date_of_Birth]],TODAY(),"Y")</f>
        <v>28</v>
      </c>
      <c r="E98" s="6" t="s">
        <v>1267</v>
      </c>
      <c r="F98" s="6">
        <v>9534268004</v>
      </c>
      <c r="G98" s="6">
        <v>9649127152</v>
      </c>
      <c r="H98" s="6" t="s">
        <v>1709</v>
      </c>
      <c r="I98" s="6" t="s">
        <v>16</v>
      </c>
      <c r="J98" s="6">
        <v>788</v>
      </c>
      <c r="K98" s="6">
        <v>482003</v>
      </c>
      <c r="L98" s="6" t="s">
        <v>1710</v>
      </c>
      <c r="M98" s="6" t="s">
        <v>1711</v>
      </c>
      <c r="N98" s="6" t="s">
        <v>1281</v>
      </c>
      <c r="O98" s="6" t="s">
        <v>1276</v>
      </c>
      <c r="P98" s="8">
        <v>100000</v>
      </c>
      <c r="Q98" s="6" t="s">
        <v>1296</v>
      </c>
      <c r="R98" s="6" t="s">
        <v>1297</v>
      </c>
      <c r="S98" s="6" t="s">
        <v>17</v>
      </c>
      <c r="T98" s="6" t="s">
        <v>1712</v>
      </c>
      <c r="U98" s="8">
        <v>77854</v>
      </c>
      <c r="V98" s="6" t="s">
        <v>15</v>
      </c>
      <c r="W98" s="6" t="s">
        <v>16</v>
      </c>
      <c r="X98" s="6" t="s">
        <v>26</v>
      </c>
      <c r="Y98" s="8">
        <v>56591</v>
      </c>
      <c r="Z98" s="6">
        <v>60</v>
      </c>
      <c r="AA98" s="6">
        <v>12.83</v>
      </c>
      <c r="AB98" s="8">
        <f>-PMT((Table1[[#This Row],[Interest_Rate_%]]/100)/12,Table1[[#This Row],[Tenure_Months]],Table1[[#This Row],[Amount_Disbursed]])</f>
        <v>1282.6997038597838</v>
      </c>
      <c r="AC98" s="7">
        <v>45151</v>
      </c>
      <c r="AD98" s="7">
        <f>EDATE(Table1[[#This Row],[Disbursement_Date]],Table1[[#This Row],[Tenure_Months]])</f>
        <v>46978</v>
      </c>
      <c r="AE98" s="6" t="s">
        <v>1271</v>
      </c>
    </row>
    <row r="99" spans="1:31" ht="36" customHeight="1" x14ac:dyDescent="0.6">
      <c r="A99" s="6" t="s">
        <v>914</v>
      </c>
      <c r="B99" s="6" t="s">
        <v>1713</v>
      </c>
      <c r="C99" s="7">
        <v>37332</v>
      </c>
      <c r="D99" s="6">
        <f ca="1">DATEDIF(Table1[[#This Row],[Date_of_Birth]],TODAY(),"Y")</f>
        <v>24</v>
      </c>
      <c r="E99" s="6" t="s">
        <v>1267</v>
      </c>
      <c r="F99" s="6">
        <v>9159847287</v>
      </c>
      <c r="G99" s="6">
        <v>9631170553</v>
      </c>
      <c r="H99" s="6" t="s">
        <v>1714</v>
      </c>
      <c r="I99" s="6" t="s">
        <v>34</v>
      </c>
      <c r="J99" s="6">
        <v>747</v>
      </c>
      <c r="K99" s="6">
        <v>486003</v>
      </c>
      <c r="L99" s="6" t="s">
        <v>1715</v>
      </c>
      <c r="M99" s="6" t="s">
        <v>1716</v>
      </c>
      <c r="N99" s="6" t="s">
        <v>1281</v>
      </c>
      <c r="O99" s="6" t="s">
        <v>1268</v>
      </c>
      <c r="P99" s="8">
        <v>40000</v>
      </c>
      <c r="Q99" s="6" t="s">
        <v>1309</v>
      </c>
      <c r="R99" s="6" t="s">
        <v>1352</v>
      </c>
      <c r="S99" s="6" t="s">
        <v>39</v>
      </c>
      <c r="T99" s="6" t="s">
        <v>1717</v>
      </c>
      <c r="U99" s="8">
        <v>1003992</v>
      </c>
      <c r="V99" s="6" t="s">
        <v>33</v>
      </c>
      <c r="W99" s="6" t="s">
        <v>34</v>
      </c>
      <c r="X99" s="6" t="s">
        <v>74</v>
      </c>
      <c r="Y99" s="8">
        <v>803749</v>
      </c>
      <c r="Z99" s="6">
        <v>60</v>
      </c>
      <c r="AA99" s="6">
        <v>12.54</v>
      </c>
      <c r="AB99" s="8">
        <f>-PMT((Table1[[#This Row],[Interest_Rate_%]]/100)/12,Table1[[#This Row],[Tenure_Months]],Table1[[#This Row],[Amount_Disbursed]])</f>
        <v>18099.051929114143</v>
      </c>
      <c r="AC99" s="7">
        <v>45540</v>
      </c>
      <c r="AD99" s="7">
        <f>EDATE(Table1[[#This Row],[Disbursement_Date]],Table1[[#This Row],[Tenure_Months]])</f>
        <v>47366</v>
      </c>
      <c r="AE99" s="6" t="s">
        <v>1292</v>
      </c>
    </row>
    <row r="100" spans="1:31" ht="36" customHeight="1" x14ac:dyDescent="0.6">
      <c r="A100" s="6" t="s">
        <v>915</v>
      </c>
      <c r="B100" s="6" t="s">
        <v>1718</v>
      </c>
      <c r="C100" s="7">
        <v>33698</v>
      </c>
      <c r="D100" s="6">
        <f ca="1">DATEDIF(Table1[[#This Row],[Date_of_Birth]],TODAY(),"Y")</f>
        <v>34</v>
      </c>
      <c r="E100" s="6" t="s">
        <v>1267</v>
      </c>
      <c r="F100" s="6">
        <v>9261020740</v>
      </c>
      <c r="G100" s="6"/>
      <c r="H100" s="6" t="s">
        <v>1719</v>
      </c>
      <c r="I100" s="6" t="s">
        <v>16</v>
      </c>
      <c r="J100" s="6">
        <v>724</v>
      </c>
      <c r="K100" s="6">
        <v>482004</v>
      </c>
      <c r="L100" s="6" t="s">
        <v>1720</v>
      </c>
      <c r="M100" s="6" t="s">
        <v>1721</v>
      </c>
      <c r="N100" s="6" t="s">
        <v>1266</v>
      </c>
      <c r="O100" s="6" t="s">
        <v>1276</v>
      </c>
      <c r="P100" s="8">
        <v>60000</v>
      </c>
      <c r="Q100" s="6" t="s">
        <v>1262</v>
      </c>
      <c r="R100" s="6" t="s">
        <v>1263</v>
      </c>
      <c r="S100" s="6" t="s">
        <v>17</v>
      </c>
      <c r="T100" s="6" t="s">
        <v>1722</v>
      </c>
      <c r="U100" s="8">
        <v>72609</v>
      </c>
      <c r="V100" s="6" t="s">
        <v>15</v>
      </c>
      <c r="W100" s="6" t="s">
        <v>16</v>
      </c>
      <c r="X100" s="6" t="s">
        <v>157</v>
      </c>
      <c r="Y100" s="8">
        <v>64411</v>
      </c>
      <c r="Z100" s="6">
        <v>18</v>
      </c>
      <c r="AA100" s="6">
        <v>11.37</v>
      </c>
      <c r="AB100" s="8">
        <f>-PMT((Table1[[#This Row],[Interest_Rate_%]]/100)/12,Table1[[#This Row],[Tenure_Months]],Table1[[#This Row],[Amount_Disbursed]])</f>
        <v>3909.0908030525079</v>
      </c>
      <c r="AC100" s="7">
        <v>45285</v>
      </c>
      <c r="AD100" s="7">
        <f>EDATE(Table1[[#This Row],[Disbursement_Date]],Table1[[#This Row],[Tenure_Months]])</f>
        <v>45833</v>
      </c>
      <c r="AE100" s="6" t="s">
        <v>1265</v>
      </c>
    </row>
    <row r="101" spans="1:31" ht="36" customHeight="1" x14ac:dyDescent="0.6">
      <c r="A101" s="6" t="s">
        <v>916</v>
      </c>
      <c r="B101" s="6" t="s">
        <v>72</v>
      </c>
      <c r="C101" s="7">
        <v>33211</v>
      </c>
      <c r="D101" s="6">
        <f ca="1">DATEDIF(Table1[[#This Row],[Date_of_Birth]],TODAY(),"Y")</f>
        <v>35</v>
      </c>
      <c r="E101" s="6" t="s">
        <v>1256</v>
      </c>
      <c r="F101" s="6">
        <v>9439828493</v>
      </c>
      <c r="G101" s="6">
        <v>9609870729</v>
      </c>
      <c r="H101" s="6" t="s">
        <v>1723</v>
      </c>
      <c r="I101" s="6" t="s">
        <v>34</v>
      </c>
      <c r="J101" s="6">
        <v>727</v>
      </c>
      <c r="K101" s="6">
        <v>486006</v>
      </c>
      <c r="L101" s="6" t="s">
        <v>1724</v>
      </c>
      <c r="M101" s="6" t="s">
        <v>1725</v>
      </c>
      <c r="N101" s="6" t="s">
        <v>1281</v>
      </c>
      <c r="O101" s="6" t="s">
        <v>1268</v>
      </c>
      <c r="P101" s="8">
        <v>75000</v>
      </c>
      <c r="Q101" s="6" t="s">
        <v>1309</v>
      </c>
      <c r="R101" s="6" t="s">
        <v>1310</v>
      </c>
      <c r="S101" s="6" t="s">
        <v>30</v>
      </c>
      <c r="T101" s="6" t="s">
        <v>1726</v>
      </c>
      <c r="U101" s="8">
        <v>590536</v>
      </c>
      <c r="V101" s="6" t="s">
        <v>33</v>
      </c>
      <c r="W101" s="6" t="s">
        <v>34</v>
      </c>
      <c r="X101" s="6" t="s">
        <v>74</v>
      </c>
      <c r="Y101" s="8">
        <v>516927</v>
      </c>
      <c r="Z101" s="6">
        <v>12</v>
      </c>
      <c r="AA101" s="6">
        <v>15.45</v>
      </c>
      <c r="AB101" s="8">
        <f>-PMT((Table1[[#This Row],[Interest_Rate_%]]/100)/12,Table1[[#This Row],[Tenure_Months]],Table1[[#This Row],[Amount_Disbursed]])</f>
        <v>46766.794471242363</v>
      </c>
      <c r="AC101" s="7">
        <v>45461</v>
      </c>
      <c r="AD101" s="7">
        <f>EDATE(Table1[[#This Row],[Disbursement_Date]],Table1[[#This Row],[Tenure_Months]])</f>
        <v>45826</v>
      </c>
      <c r="AE101" s="6" t="s">
        <v>1271</v>
      </c>
    </row>
    <row r="102" spans="1:31" ht="36" customHeight="1" x14ac:dyDescent="0.6">
      <c r="A102" s="6" t="s">
        <v>917</v>
      </c>
      <c r="B102" s="6" t="s">
        <v>88</v>
      </c>
      <c r="C102" s="7">
        <v>24858</v>
      </c>
      <c r="D102" s="6">
        <f ca="1">DATEDIF(Table1[[#This Row],[Date_of_Birth]],TODAY(),"Y")</f>
        <v>58</v>
      </c>
      <c r="E102" s="6" t="s">
        <v>1267</v>
      </c>
      <c r="F102" s="6">
        <v>9788904718</v>
      </c>
      <c r="G102" s="6"/>
      <c r="H102" s="6" t="s">
        <v>1727</v>
      </c>
      <c r="I102" s="6" t="s">
        <v>34</v>
      </c>
      <c r="J102" s="6">
        <v>677</v>
      </c>
      <c r="K102" s="6">
        <v>486002</v>
      </c>
      <c r="L102" s="6" t="s">
        <v>1728</v>
      </c>
      <c r="M102" s="6" t="s">
        <v>1729</v>
      </c>
      <c r="N102" s="6" t="s">
        <v>1260</v>
      </c>
      <c r="O102" s="6" t="s">
        <v>1268</v>
      </c>
      <c r="P102" s="8">
        <v>60000</v>
      </c>
      <c r="Q102" s="6" t="s">
        <v>1296</v>
      </c>
      <c r="R102" s="6" t="s">
        <v>1244</v>
      </c>
      <c r="S102" s="6" t="s">
        <v>22</v>
      </c>
      <c r="T102" s="6" t="s">
        <v>1730</v>
      </c>
      <c r="U102" s="8">
        <v>1246360</v>
      </c>
      <c r="V102" s="6" t="s">
        <v>33</v>
      </c>
      <c r="W102" s="6" t="s">
        <v>34</v>
      </c>
      <c r="X102" s="6" t="s">
        <v>125</v>
      </c>
      <c r="Y102" s="8">
        <v>1051574</v>
      </c>
      <c r="Z102" s="6">
        <v>36</v>
      </c>
      <c r="AA102" s="6">
        <v>15.14</v>
      </c>
      <c r="AB102" s="8">
        <f>-PMT((Table1[[#This Row],[Interest_Rate_%]]/100)/12,Table1[[#This Row],[Tenure_Months]],Table1[[#This Row],[Amount_Disbursed]])</f>
        <v>36525.293863245599</v>
      </c>
      <c r="AC102" s="7">
        <v>45856</v>
      </c>
      <c r="AD102" s="7">
        <f>EDATE(Table1[[#This Row],[Disbursement_Date]],Table1[[#This Row],[Tenure_Months]])</f>
        <v>46952</v>
      </c>
      <c r="AE102" s="6" t="s">
        <v>1271</v>
      </c>
    </row>
    <row r="103" spans="1:31" ht="36" customHeight="1" x14ac:dyDescent="0.6">
      <c r="A103" s="6" t="s">
        <v>918</v>
      </c>
      <c r="B103" s="6" t="s">
        <v>185</v>
      </c>
      <c r="C103" s="7">
        <v>35981</v>
      </c>
      <c r="D103" s="6">
        <f ca="1">DATEDIF(Table1[[#This Row],[Date_of_Birth]],TODAY(),"Y")</f>
        <v>27</v>
      </c>
      <c r="E103" s="6" t="s">
        <v>1256</v>
      </c>
      <c r="F103" s="6">
        <v>9563114070</v>
      </c>
      <c r="G103" s="6">
        <v>9744333988</v>
      </c>
      <c r="H103" s="6" t="s">
        <v>1731</v>
      </c>
      <c r="I103" s="6" t="s">
        <v>25</v>
      </c>
      <c r="J103" s="6">
        <v>649</v>
      </c>
      <c r="K103" s="6">
        <v>462004</v>
      </c>
      <c r="L103" s="6" t="s">
        <v>1732</v>
      </c>
      <c r="M103" s="6" t="s">
        <v>1733</v>
      </c>
      <c r="N103" s="6" t="s">
        <v>1281</v>
      </c>
      <c r="O103" s="6" t="s">
        <v>1268</v>
      </c>
      <c r="P103" s="8">
        <v>25000</v>
      </c>
      <c r="Q103" s="6" t="s">
        <v>1282</v>
      </c>
      <c r="R103" s="6" t="s">
        <v>1283</v>
      </c>
      <c r="S103" s="6" t="s">
        <v>17</v>
      </c>
      <c r="T103" s="6" t="s">
        <v>1734</v>
      </c>
      <c r="U103" s="8">
        <v>67368</v>
      </c>
      <c r="V103" s="6" t="s">
        <v>24</v>
      </c>
      <c r="W103" s="6" t="s">
        <v>25</v>
      </c>
      <c r="X103" s="6" t="s">
        <v>106</v>
      </c>
      <c r="Y103" s="8">
        <v>58986</v>
      </c>
      <c r="Z103" s="6">
        <v>18</v>
      </c>
      <c r="AA103" s="6">
        <v>11.04</v>
      </c>
      <c r="AB103" s="8">
        <f>-PMT((Table1[[#This Row],[Interest_Rate_%]]/100)/12,Table1[[#This Row],[Tenure_Months]],Table1[[#This Row],[Amount_Disbursed]])</f>
        <v>3570.8380416515388</v>
      </c>
      <c r="AC103" s="7">
        <v>46013</v>
      </c>
      <c r="AD103" s="7">
        <f>EDATE(Table1[[#This Row],[Disbursement_Date]],Table1[[#This Row],[Tenure_Months]])</f>
        <v>46560</v>
      </c>
      <c r="AE103" s="6" t="s">
        <v>1292</v>
      </c>
    </row>
    <row r="104" spans="1:31" ht="36" customHeight="1" x14ac:dyDescent="0.6">
      <c r="A104" s="6" t="s">
        <v>919</v>
      </c>
      <c r="B104" s="6" t="s">
        <v>1735</v>
      </c>
      <c r="C104" s="7">
        <v>33064</v>
      </c>
      <c r="D104" s="6">
        <f ca="1">DATEDIF(Table1[[#This Row],[Date_of_Birth]],TODAY(),"Y")</f>
        <v>35</v>
      </c>
      <c r="E104" s="6" t="s">
        <v>1256</v>
      </c>
      <c r="F104" s="6">
        <v>9382626443</v>
      </c>
      <c r="G104" s="6">
        <v>9917723031</v>
      </c>
      <c r="H104" s="6" t="s">
        <v>1736</v>
      </c>
      <c r="I104" s="6" t="s">
        <v>21</v>
      </c>
      <c r="J104" s="6">
        <v>702</v>
      </c>
      <c r="K104" s="6">
        <v>452003</v>
      </c>
      <c r="L104" s="6" t="s">
        <v>1737</v>
      </c>
      <c r="M104" s="6" t="s">
        <v>1738</v>
      </c>
      <c r="N104" s="6" t="s">
        <v>1281</v>
      </c>
      <c r="O104" s="6" t="s">
        <v>1276</v>
      </c>
      <c r="P104" s="8">
        <v>15000</v>
      </c>
      <c r="Q104" s="6" t="s">
        <v>1296</v>
      </c>
      <c r="R104" s="6" t="s">
        <v>1244</v>
      </c>
      <c r="S104" s="6" t="s">
        <v>22</v>
      </c>
      <c r="T104" s="6" t="s">
        <v>1739</v>
      </c>
      <c r="U104" s="8">
        <v>1184108</v>
      </c>
      <c r="V104" s="6" t="s">
        <v>20</v>
      </c>
      <c r="W104" s="6" t="s">
        <v>21</v>
      </c>
      <c r="X104" s="6" t="s">
        <v>98</v>
      </c>
      <c r="Y104" s="8">
        <v>1039023</v>
      </c>
      <c r="Z104" s="6">
        <v>12</v>
      </c>
      <c r="AA104" s="6">
        <v>12.21</v>
      </c>
      <c r="AB104" s="8">
        <f>-PMT((Table1[[#This Row],[Interest_Rate_%]]/100)/12,Table1[[#This Row],[Tenure_Months]],Table1[[#This Row],[Amount_Disbursed]])</f>
        <v>92418.039532021794</v>
      </c>
      <c r="AC104" s="7">
        <v>45176</v>
      </c>
      <c r="AD104" s="7">
        <f>EDATE(Table1[[#This Row],[Disbursement_Date]],Table1[[#This Row],[Tenure_Months]])</f>
        <v>45542</v>
      </c>
      <c r="AE104" s="6" t="s">
        <v>1292</v>
      </c>
    </row>
    <row r="105" spans="1:31" ht="36" customHeight="1" x14ac:dyDescent="0.6">
      <c r="A105" s="6" t="s">
        <v>920</v>
      </c>
      <c r="B105" s="6" t="s">
        <v>111</v>
      </c>
      <c r="C105" s="7">
        <v>35378</v>
      </c>
      <c r="D105" s="6">
        <f ca="1">DATEDIF(Table1[[#This Row],[Date_of_Birth]],TODAY(),"Y")</f>
        <v>29</v>
      </c>
      <c r="E105" s="6" t="s">
        <v>1256</v>
      </c>
      <c r="F105" s="6">
        <v>9738021964</v>
      </c>
      <c r="G105" s="6">
        <v>9453719460</v>
      </c>
      <c r="H105" s="6" t="s">
        <v>1740</v>
      </c>
      <c r="I105" s="6" t="s">
        <v>21</v>
      </c>
      <c r="J105" s="6">
        <v>746</v>
      </c>
      <c r="K105" s="6">
        <v>452002</v>
      </c>
      <c r="L105" s="6" t="s">
        <v>1741</v>
      </c>
      <c r="M105" s="6" t="s">
        <v>1742</v>
      </c>
      <c r="N105" s="6" t="s">
        <v>1260</v>
      </c>
      <c r="O105" s="6" t="s">
        <v>1268</v>
      </c>
      <c r="P105" s="8">
        <v>25000</v>
      </c>
      <c r="Q105" s="6" t="s">
        <v>1318</v>
      </c>
      <c r="R105" s="6" t="s">
        <v>1319</v>
      </c>
      <c r="S105" s="6" t="s">
        <v>30</v>
      </c>
      <c r="T105" s="6" t="s">
        <v>1743</v>
      </c>
      <c r="U105" s="8">
        <v>752286</v>
      </c>
      <c r="V105" s="6" t="s">
        <v>20</v>
      </c>
      <c r="W105" s="6" t="s">
        <v>21</v>
      </c>
      <c r="X105" s="6" t="s">
        <v>144</v>
      </c>
      <c r="Y105" s="8">
        <v>540584</v>
      </c>
      <c r="Z105" s="6">
        <v>48</v>
      </c>
      <c r="AA105" s="6">
        <v>12.55</v>
      </c>
      <c r="AB105" s="8">
        <f>-PMT((Table1[[#This Row],[Interest_Rate_%]]/100)/12,Table1[[#This Row],[Tenure_Months]],Table1[[#This Row],[Amount_Disbursed]])</f>
        <v>14382.069003410168</v>
      </c>
      <c r="AC105" s="7">
        <v>45876</v>
      </c>
      <c r="AD105" s="7">
        <f>EDATE(Table1[[#This Row],[Disbursement_Date]],Table1[[#This Row],[Tenure_Months]])</f>
        <v>47337</v>
      </c>
      <c r="AE105" s="6" t="s">
        <v>1271</v>
      </c>
    </row>
    <row r="106" spans="1:31" ht="36" customHeight="1" x14ac:dyDescent="0.6">
      <c r="A106" s="6" t="s">
        <v>921</v>
      </c>
      <c r="B106" s="6" t="s">
        <v>188</v>
      </c>
      <c r="C106" s="7">
        <v>34391</v>
      </c>
      <c r="D106" s="6">
        <f ca="1">DATEDIF(Table1[[#This Row],[Date_of_Birth]],TODAY(),"Y")</f>
        <v>32</v>
      </c>
      <c r="E106" s="6" t="s">
        <v>1256</v>
      </c>
      <c r="F106" s="6">
        <v>9612831297</v>
      </c>
      <c r="G106" s="6">
        <v>9237213199</v>
      </c>
      <c r="H106" s="6" t="s">
        <v>1744</v>
      </c>
      <c r="I106" s="6" t="s">
        <v>34</v>
      </c>
      <c r="J106" s="6">
        <v>796</v>
      </c>
      <c r="K106" s="6">
        <v>486003</v>
      </c>
      <c r="L106" s="6" t="s">
        <v>1745</v>
      </c>
      <c r="M106" s="6" t="s">
        <v>1746</v>
      </c>
      <c r="N106" s="6" t="s">
        <v>1266</v>
      </c>
      <c r="O106" s="6" t="s">
        <v>1268</v>
      </c>
      <c r="P106" s="8">
        <v>40000</v>
      </c>
      <c r="Q106" s="6" t="s">
        <v>1318</v>
      </c>
      <c r="R106" s="6" t="s">
        <v>1520</v>
      </c>
      <c r="S106" s="6" t="s">
        <v>39</v>
      </c>
      <c r="T106" s="6" t="s">
        <v>1747</v>
      </c>
      <c r="U106" s="8">
        <v>1426751</v>
      </c>
      <c r="V106" s="6" t="s">
        <v>33</v>
      </c>
      <c r="W106" s="6" t="s">
        <v>34</v>
      </c>
      <c r="X106" s="6" t="s">
        <v>74</v>
      </c>
      <c r="Y106" s="8">
        <v>1130033</v>
      </c>
      <c r="Z106" s="6">
        <v>36</v>
      </c>
      <c r="AA106" s="6">
        <v>15.71</v>
      </c>
      <c r="AB106" s="8">
        <f>-PMT((Table1[[#This Row],[Interest_Rate_%]]/100)/12,Table1[[#This Row],[Tenure_Months]],Table1[[#This Row],[Amount_Disbursed]])</f>
        <v>39567.006248035999</v>
      </c>
      <c r="AC106" s="7">
        <v>45923</v>
      </c>
      <c r="AD106" s="7">
        <f>EDATE(Table1[[#This Row],[Disbursement_Date]],Table1[[#This Row],[Tenure_Months]])</f>
        <v>47019</v>
      </c>
      <c r="AE106" s="6" t="s">
        <v>1292</v>
      </c>
    </row>
    <row r="107" spans="1:31" ht="36" customHeight="1" x14ac:dyDescent="0.6">
      <c r="A107" s="6" t="s">
        <v>922</v>
      </c>
      <c r="B107" s="6" t="s">
        <v>193</v>
      </c>
      <c r="C107" s="7">
        <v>27401</v>
      </c>
      <c r="D107" s="6">
        <f ca="1">DATEDIF(Table1[[#This Row],[Date_of_Birth]],TODAY(),"Y")</f>
        <v>51</v>
      </c>
      <c r="E107" s="6" t="s">
        <v>1256</v>
      </c>
      <c r="F107" s="6">
        <v>9220165132</v>
      </c>
      <c r="G107" s="6">
        <v>9847359140</v>
      </c>
      <c r="H107" s="6" t="s">
        <v>1748</v>
      </c>
      <c r="I107" s="6" t="s">
        <v>29</v>
      </c>
      <c r="J107" s="6">
        <v>779</v>
      </c>
      <c r="K107" s="6">
        <v>474006</v>
      </c>
      <c r="L107" s="6" t="s">
        <v>1749</v>
      </c>
      <c r="M107" s="6" t="s">
        <v>1750</v>
      </c>
      <c r="N107" s="6" t="s">
        <v>1260</v>
      </c>
      <c r="O107" s="6" t="s">
        <v>1276</v>
      </c>
      <c r="P107" s="8">
        <v>25000</v>
      </c>
      <c r="Q107" s="6" t="s">
        <v>1269</v>
      </c>
      <c r="R107" s="6" t="s">
        <v>1270</v>
      </c>
      <c r="S107" s="6" t="s">
        <v>39</v>
      </c>
      <c r="T107" s="6" t="s">
        <v>1751</v>
      </c>
      <c r="U107" s="8">
        <v>1146833</v>
      </c>
      <c r="V107" s="6" t="s">
        <v>28</v>
      </c>
      <c r="W107" s="6" t="s">
        <v>29</v>
      </c>
      <c r="X107" s="6" t="s">
        <v>1285</v>
      </c>
      <c r="Y107" s="8">
        <v>934990</v>
      </c>
      <c r="Z107" s="6">
        <v>48</v>
      </c>
      <c r="AA107" s="6">
        <v>10.88</v>
      </c>
      <c r="AB107" s="8">
        <f>-PMT((Table1[[#This Row],[Interest_Rate_%]]/100)/12,Table1[[#This Row],[Tenure_Months]],Table1[[#This Row],[Amount_Disbursed]])</f>
        <v>24110.854242774349</v>
      </c>
      <c r="AC107" s="7">
        <v>45781</v>
      </c>
      <c r="AD107" s="7">
        <f>EDATE(Table1[[#This Row],[Disbursement_Date]],Table1[[#This Row],[Tenure_Months]])</f>
        <v>47242</v>
      </c>
      <c r="AE107" s="6" t="s">
        <v>1292</v>
      </c>
    </row>
    <row r="108" spans="1:31" ht="36" customHeight="1" x14ac:dyDescent="0.6">
      <c r="A108" s="6" t="s">
        <v>923</v>
      </c>
      <c r="B108" s="6" t="s">
        <v>204</v>
      </c>
      <c r="C108" s="7">
        <v>26909</v>
      </c>
      <c r="D108" s="6">
        <f ca="1">DATEDIF(Table1[[#This Row],[Date_of_Birth]],TODAY(),"Y")</f>
        <v>52</v>
      </c>
      <c r="E108" s="6" t="s">
        <v>1256</v>
      </c>
      <c r="F108" s="6">
        <v>9644715382</v>
      </c>
      <c r="G108" s="6"/>
      <c r="H108" s="6" t="s">
        <v>1752</v>
      </c>
      <c r="I108" s="6" t="s">
        <v>29</v>
      </c>
      <c r="J108" s="6">
        <v>767</v>
      </c>
      <c r="K108" s="6">
        <v>474006</v>
      </c>
      <c r="L108" s="6" t="s">
        <v>1753</v>
      </c>
      <c r="M108" s="6" t="s">
        <v>1754</v>
      </c>
      <c r="N108" s="6" t="s">
        <v>1281</v>
      </c>
      <c r="O108" s="6" t="s">
        <v>1268</v>
      </c>
      <c r="P108" s="8">
        <v>50000</v>
      </c>
      <c r="Q108" s="6" t="s">
        <v>1262</v>
      </c>
      <c r="R108" s="6" t="s">
        <v>1263</v>
      </c>
      <c r="S108" s="6" t="s">
        <v>17</v>
      </c>
      <c r="T108" s="6" t="s">
        <v>1755</v>
      </c>
      <c r="U108" s="8">
        <v>70863</v>
      </c>
      <c r="V108" s="6" t="s">
        <v>28</v>
      </c>
      <c r="W108" s="6" t="s">
        <v>29</v>
      </c>
      <c r="X108" s="6" t="s">
        <v>1285</v>
      </c>
      <c r="Y108" s="8">
        <v>55296</v>
      </c>
      <c r="Z108" s="6">
        <v>18</v>
      </c>
      <c r="AA108" s="6">
        <v>13.1</v>
      </c>
      <c r="AB108" s="8">
        <f>-PMT((Table1[[#This Row],[Interest_Rate_%]]/100)/12,Table1[[#This Row],[Tenure_Months]],Table1[[#This Row],[Amount_Disbursed]])</f>
        <v>3400.3865755747092</v>
      </c>
      <c r="AC108" s="7">
        <v>45732</v>
      </c>
      <c r="AD108" s="7">
        <f>EDATE(Table1[[#This Row],[Disbursement_Date]],Table1[[#This Row],[Tenure_Months]])</f>
        <v>46281</v>
      </c>
      <c r="AE108" s="6" t="s">
        <v>1265</v>
      </c>
    </row>
    <row r="109" spans="1:31" ht="36" customHeight="1" x14ac:dyDescent="0.6">
      <c r="A109" s="6" t="s">
        <v>924</v>
      </c>
      <c r="B109" s="6" t="s">
        <v>51</v>
      </c>
      <c r="C109" s="7">
        <v>37400</v>
      </c>
      <c r="D109" s="6">
        <f ca="1">DATEDIF(Table1[[#This Row],[Date_of_Birth]],TODAY(),"Y")</f>
        <v>24</v>
      </c>
      <c r="E109" s="6" t="s">
        <v>1256</v>
      </c>
      <c r="F109" s="6">
        <v>9897465374</v>
      </c>
      <c r="G109" s="6">
        <v>9469536155</v>
      </c>
      <c r="H109" s="6" t="s">
        <v>1756</v>
      </c>
      <c r="I109" s="6" t="s">
        <v>34</v>
      </c>
      <c r="J109" s="6">
        <v>768</v>
      </c>
      <c r="K109" s="6">
        <v>486005</v>
      </c>
      <c r="L109" s="6" t="s">
        <v>1757</v>
      </c>
      <c r="M109" s="6" t="s">
        <v>1758</v>
      </c>
      <c r="N109" s="6" t="s">
        <v>1281</v>
      </c>
      <c r="O109" s="6" t="s">
        <v>1261</v>
      </c>
      <c r="P109" s="8">
        <v>50000</v>
      </c>
      <c r="Q109" s="6" t="s">
        <v>1262</v>
      </c>
      <c r="R109" s="6" t="s">
        <v>1263</v>
      </c>
      <c r="S109" s="6" t="s">
        <v>17</v>
      </c>
      <c r="T109" s="6" t="s">
        <v>1759</v>
      </c>
      <c r="U109" s="8">
        <v>95859</v>
      </c>
      <c r="V109" s="6" t="s">
        <v>33</v>
      </c>
      <c r="W109" s="6" t="s">
        <v>34</v>
      </c>
      <c r="X109" s="6" t="s">
        <v>125</v>
      </c>
      <c r="Y109" s="8">
        <v>81605</v>
      </c>
      <c r="Z109" s="6">
        <v>12</v>
      </c>
      <c r="AA109" s="6">
        <v>13.19</v>
      </c>
      <c r="AB109" s="8">
        <f>-PMT((Table1[[#This Row],[Interest_Rate_%]]/100)/12,Table1[[#This Row],[Tenure_Months]],Table1[[#This Row],[Amount_Disbursed]])</f>
        <v>7296.0126567678244</v>
      </c>
      <c r="AC109" s="7">
        <v>44937</v>
      </c>
      <c r="AD109" s="7">
        <f>EDATE(Table1[[#This Row],[Disbursement_Date]],Table1[[#This Row],[Tenure_Months]])</f>
        <v>45302</v>
      </c>
      <c r="AE109" s="6" t="s">
        <v>1292</v>
      </c>
    </row>
    <row r="110" spans="1:31" ht="36" customHeight="1" x14ac:dyDescent="0.6">
      <c r="A110" s="6" t="s">
        <v>925</v>
      </c>
      <c r="B110" s="6" t="s">
        <v>97</v>
      </c>
      <c r="C110" s="7">
        <v>31554</v>
      </c>
      <c r="D110" s="6">
        <f ca="1">DATEDIF(Table1[[#This Row],[Date_of_Birth]],TODAY(),"Y")</f>
        <v>40</v>
      </c>
      <c r="E110" s="6" t="s">
        <v>1267</v>
      </c>
      <c r="F110" s="6">
        <v>9942661053</v>
      </c>
      <c r="G110" s="6">
        <v>9715002525</v>
      </c>
      <c r="H110" s="6" t="s">
        <v>1760</v>
      </c>
      <c r="I110" s="6" t="s">
        <v>34</v>
      </c>
      <c r="J110" s="6">
        <v>753</v>
      </c>
      <c r="K110" s="6">
        <v>486001</v>
      </c>
      <c r="L110" s="6" t="s">
        <v>1761</v>
      </c>
      <c r="M110" s="6" t="s">
        <v>1762</v>
      </c>
      <c r="N110" s="6" t="s">
        <v>1281</v>
      </c>
      <c r="O110" s="6" t="s">
        <v>1276</v>
      </c>
      <c r="P110" s="8">
        <v>25000</v>
      </c>
      <c r="Q110" s="6" t="s">
        <v>1296</v>
      </c>
      <c r="R110" s="6" t="s">
        <v>1244</v>
      </c>
      <c r="S110" s="6" t="s">
        <v>22</v>
      </c>
      <c r="T110" s="6" t="s">
        <v>1763</v>
      </c>
      <c r="U110" s="8">
        <v>1178152</v>
      </c>
      <c r="V110" s="6" t="s">
        <v>33</v>
      </c>
      <c r="W110" s="6" t="s">
        <v>34</v>
      </c>
      <c r="X110" s="6" t="s">
        <v>125</v>
      </c>
      <c r="Y110" s="8">
        <v>966461</v>
      </c>
      <c r="Z110" s="6">
        <v>36</v>
      </c>
      <c r="AA110" s="6">
        <v>11.16</v>
      </c>
      <c r="AB110" s="8">
        <f>-PMT((Table1[[#This Row],[Interest_Rate_%]]/100)/12,Table1[[#This Row],[Tenure_Months]],Table1[[#This Row],[Amount_Disbursed]])</f>
        <v>31713.972434690208</v>
      </c>
      <c r="AC110" s="7">
        <v>45683</v>
      </c>
      <c r="AD110" s="7">
        <f>EDATE(Table1[[#This Row],[Disbursement_Date]],Table1[[#This Row],[Tenure_Months]])</f>
        <v>46778</v>
      </c>
      <c r="AE110" s="6" t="s">
        <v>1271</v>
      </c>
    </row>
    <row r="111" spans="1:31" ht="36" customHeight="1" x14ac:dyDescent="0.6">
      <c r="A111" s="6" t="s">
        <v>926</v>
      </c>
      <c r="B111" s="6" t="s">
        <v>183</v>
      </c>
      <c r="C111" s="7">
        <v>31548</v>
      </c>
      <c r="D111" s="6">
        <f ca="1">DATEDIF(Table1[[#This Row],[Date_of_Birth]],TODAY(),"Y")</f>
        <v>40</v>
      </c>
      <c r="E111" s="6" t="s">
        <v>1256</v>
      </c>
      <c r="F111" s="6">
        <v>9130040913</v>
      </c>
      <c r="G111" s="6">
        <v>9252621455</v>
      </c>
      <c r="H111" s="6" t="s">
        <v>1764</v>
      </c>
      <c r="I111" s="6" t="s">
        <v>21</v>
      </c>
      <c r="J111" s="6">
        <v>741</v>
      </c>
      <c r="K111" s="6">
        <v>452003</v>
      </c>
      <c r="L111" s="6" t="s">
        <v>1765</v>
      </c>
      <c r="M111" s="6" t="s">
        <v>1766</v>
      </c>
      <c r="N111" s="6" t="s">
        <v>1266</v>
      </c>
      <c r="O111" s="6" t="s">
        <v>1268</v>
      </c>
      <c r="P111" s="8">
        <v>100000</v>
      </c>
      <c r="Q111" s="6" t="s">
        <v>1296</v>
      </c>
      <c r="R111" s="6" t="s">
        <v>1244</v>
      </c>
      <c r="S111" s="6" t="s">
        <v>22</v>
      </c>
      <c r="T111" s="6" t="s">
        <v>1767</v>
      </c>
      <c r="U111" s="8">
        <v>1194279</v>
      </c>
      <c r="V111" s="6" t="s">
        <v>20</v>
      </c>
      <c r="W111" s="6" t="s">
        <v>21</v>
      </c>
      <c r="X111" s="6" t="s">
        <v>98</v>
      </c>
      <c r="Y111" s="8">
        <v>1064142</v>
      </c>
      <c r="Z111" s="6">
        <v>48</v>
      </c>
      <c r="AA111" s="6">
        <v>13.96</v>
      </c>
      <c r="AB111" s="8">
        <f>-PMT((Table1[[#This Row],[Interest_Rate_%]]/100)/12,Table1[[#This Row],[Tenure_Months]],Table1[[#This Row],[Amount_Disbursed]])</f>
        <v>29057.903584896841</v>
      </c>
      <c r="AC111" s="7">
        <v>45035</v>
      </c>
      <c r="AD111" s="7">
        <f>EDATE(Table1[[#This Row],[Disbursement_Date]],Table1[[#This Row],[Tenure_Months]])</f>
        <v>46496</v>
      </c>
      <c r="AE111" s="6" t="s">
        <v>1271</v>
      </c>
    </row>
    <row r="112" spans="1:31" ht="36" customHeight="1" x14ac:dyDescent="0.6">
      <c r="A112" s="6" t="s">
        <v>927</v>
      </c>
      <c r="B112" s="6" t="s">
        <v>1768</v>
      </c>
      <c r="C112" s="7">
        <v>28499</v>
      </c>
      <c r="D112" s="6">
        <f ca="1">DATEDIF(Table1[[#This Row],[Date_of_Birth]],TODAY(),"Y")</f>
        <v>48</v>
      </c>
      <c r="E112" s="6" t="s">
        <v>1256</v>
      </c>
      <c r="F112" s="6">
        <v>9944773947</v>
      </c>
      <c r="G112" s="6"/>
      <c r="H112" s="6" t="s">
        <v>1769</v>
      </c>
      <c r="I112" s="6" t="s">
        <v>21</v>
      </c>
      <c r="J112" s="6">
        <v>782</v>
      </c>
      <c r="K112" s="6">
        <v>452005</v>
      </c>
      <c r="L112" s="6" t="s">
        <v>1770</v>
      </c>
      <c r="M112" s="6" t="s">
        <v>1771</v>
      </c>
      <c r="N112" s="6" t="s">
        <v>1281</v>
      </c>
      <c r="O112" s="6" t="s">
        <v>1268</v>
      </c>
      <c r="P112" s="8">
        <v>35000</v>
      </c>
      <c r="Q112" s="6" t="s">
        <v>1269</v>
      </c>
      <c r="R112" s="6" t="s">
        <v>1290</v>
      </c>
      <c r="S112" s="6" t="s">
        <v>22</v>
      </c>
      <c r="T112" s="6" t="s">
        <v>1772</v>
      </c>
      <c r="U112" s="8">
        <v>665026</v>
      </c>
      <c r="V112" s="6" t="s">
        <v>20</v>
      </c>
      <c r="W112" s="6" t="s">
        <v>21</v>
      </c>
      <c r="X112" s="6" t="s">
        <v>144</v>
      </c>
      <c r="Y112" s="8">
        <v>473582</v>
      </c>
      <c r="Z112" s="6">
        <v>36</v>
      </c>
      <c r="AA112" s="6">
        <v>13.82</v>
      </c>
      <c r="AB112" s="8">
        <f>-PMT((Table1[[#This Row],[Interest_Rate_%]]/100)/12,Table1[[#This Row],[Tenure_Months]],Table1[[#This Row],[Amount_Disbursed]])</f>
        <v>16144.538522561721</v>
      </c>
      <c r="AC112" s="7">
        <v>45061</v>
      </c>
      <c r="AD112" s="7">
        <f>EDATE(Table1[[#This Row],[Disbursement_Date]],Table1[[#This Row],[Tenure_Months]])</f>
        <v>46157</v>
      </c>
      <c r="AE112" s="6" t="s">
        <v>1292</v>
      </c>
    </row>
    <row r="113" spans="1:31" ht="36" customHeight="1" x14ac:dyDescent="0.6">
      <c r="A113" s="6" t="s">
        <v>928</v>
      </c>
      <c r="B113" s="6" t="s">
        <v>83</v>
      </c>
      <c r="C113" s="7">
        <v>26779</v>
      </c>
      <c r="D113" s="6">
        <f ca="1">DATEDIF(Table1[[#This Row],[Date_of_Birth]],TODAY(),"Y")</f>
        <v>53</v>
      </c>
      <c r="E113" s="6" t="s">
        <v>1256</v>
      </c>
      <c r="F113" s="6">
        <v>9695612588</v>
      </c>
      <c r="G113" s="6">
        <v>9234831205</v>
      </c>
      <c r="H113" s="6" t="s">
        <v>1773</v>
      </c>
      <c r="I113" s="6" t="s">
        <v>21</v>
      </c>
      <c r="J113" s="6">
        <v>624</v>
      </c>
      <c r="K113" s="6">
        <v>452002</v>
      </c>
      <c r="L113" s="6" t="s">
        <v>1774</v>
      </c>
      <c r="M113" s="6" t="s">
        <v>1775</v>
      </c>
      <c r="N113" s="6" t="s">
        <v>1281</v>
      </c>
      <c r="O113" s="6" t="s">
        <v>1268</v>
      </c>
      <c r="P113" s="8">
        <v>100000</v>
      </c>
      <c r="Q113" s="6" t="s">
        <v>1318</v>
      </c>
      <c r="R113" s="6" t="s">
        <v>1520</v>
      </c>
      <c r="S113" s="6" t="s">
        <v>39</v>
      </c>
      <c r="T113" s="6" t="s">
        <v>1776</v>
      </c>
      <c r="U113" s="8">
        <v>1435597</v>
      </c>
      <c r="V113" s="6" t="s">
        <v>20</v>
      </c>
      <c r="W113" s="6" t="s">
        <v>21</v>
      </c>
      <c r="X113" s="6" t="s">
        <v>144</v>
      </c>
      <c r="Y113" s="8">
        <v>1083305</v>
      </c>
      <c r="Z113" s="6">
        <v>60</v>
      </c>
      <c r="AA113" s="6">
        <v>16.399999999999999</v>
      </c>
      <c r="AB113" s="8">
        <f>-PMT((Table1[[#This Row],[Interest_Rate_%]]/100)/12,Table1[[#This Row],[Tenure_Months]],Table1[[#This Row],[Amount_Disbursed]])</f>
        <v>26574.664163856232</v>
      </c>
      <c r="AC113" s="7">
        <v>45626</v>
      </c>
      <c r="AD113" s="7">
        <f>EDATE(Table1[[#This Row],[Disbursement_Date]],Table1[[#This Row],[Tenure_Months]])</f>
        <v>47452</v>
      </c>
      <c r="AE113" s="6" t="s">
        <v>1265</v>
      </c>
    </row>
    <row r="114" spans="1:31" ht="36" customHeight="1" x14ac:dyDescent="0.6">
      <c r="A114" s="6" t="s">
        <v>929</v>
      </c>
      <c r="B114" s="6" t="s">
        <v>213</v>
      </c>
      <c r="C114" s="7">
        <v>35431</v>
      </c>
      <c r="D114" s="6">
        <f ca="1">DATEDIF(Table1[[#This Row],[Date_of_Birth]],TODAY(),"Y")</f>
        <v>29</v>
      </c>
      <c r="E114" s="6" t="s">
        <v>1267</v>
      </c>
      <c r="F114" s="6">
        <v>9822313006</v>
      </c>
      <c r="G114" s="6"/>
      <c r="H114" s="6" t="s">
        <v>1777</v>
      </c>
      <c r="I114" s="6" t="s">
        <v>25</v>
      </c>
      <c r="J114" s="6">
        <v>636</v>
      </c>
      <c r="K114" s="6">
        <v>462005</v>
      </c>
      <c r="L114" s="6" t="s">
        <v>1778</v>
      </c>
      <c r="M114" s="6" t="s">
        <v>1779</v>
      </c>
      <c r="N114" s="6" t="s">
        <v>1281</v>
      </c>
      <c r="O114" s="6" t="s">
        <v>1268</v>
      </c>
      <c r="P114" s="8">
        <v>50000</v>
      </c>
      <c r="Q114" s="6" t="s">
        <v>1282</v>
      </c>
      <c r="R114" s="6" t="s">
        <v>1283</v>
      </c>
      <c r="S114" s="6" t="s">
        <v>17</v>
      </c>
      <c r="T114" s="6" t="s">
        <v>1780</v>
      </c>
      <c r="U114" s="8">
        <v>103815</v>
      </c>
      <c r="V114" s="6" t="s">
        <v>24</v>
      </c>
      <c r="W114" s="6" t="s">
        <v>25</v>
      </c>
      <c r="X114" s="6" t="s">
        <v>106</v>
      </c>
      <c r="Y114" s="8">
        <v>76210</v>
      </c>
      <c r="Z114" s="6">
        <v>18</v>
      </c>
      <c r="AA114" s="6">
        <v>14.46</v>
      </c>
      <c r="AB114" s="8">
        <f>-PMT((Table1[[#This Row],[Interest_Rate_%]]/100)/12,Table1[[#This Row],[Tenure_Months]],Table1[[#This Row],[Amount_Disbursed]])</f>
        <v>4734.9992380007225</v>
      </c>
      <c r="AC114" s="7">
        <v>45286</v>
      </c>
      <c r="AD114" s="7">
        <f>EDATE(Table1[[#This Row],[Disbursement_Date]],Table1[[#This Row],[Tenure_Months]])</f>
        <v>45834</v>
      </c>
      <c r="AE114" s="6" t="s">
        <v>1265</v>
      </c>
    </row>
    <row r="115" spans="1:31" ht="36" customHeight="1" x14ac:dyDescent="0.6">
      <c r="A115" s="6" t="s">
        <v>930</v>
      </c>
      <c r="B115" s="6" t="s">
        <v>96</v>
      </c>
      <c r="C115" s="7">
        <v>30800</v>
      </c>
      <c r="D115" s="6">
        <f ca="1">DATEDIF(Table1[[#This Row],[Date_of_Birth]],TODAY(),"Y")</f>
        <v>42</v>
      </c>
      <c r="E115" s="6" t="s">
        <v>1267</v>
      </c>
      <c r="F115" s="6">
        <v>9827974104</v>
      </c>
      <c r="G115" s="6"/>
      <c r="H115" s="6" t="s">
        <v>1781</v>
      </c>
      <c r="I115" s="6" t="s">
        <v>16</v>
      </c>
      <c r="J115" s="6">
        <v>638</v>
      </c>
      <c r="K115" s="6">
        <v>482004</v>
      </c>
      <c r="L115" s="6" t="s">
        <v>1782</v>
      </c>
      <c r="M115" s="6" t="s">
        <v>1783</v>
      </c>
      <c r="N115" s="6" t="s">
        <v>1281</v>
      </c>
      <c r="O115" s="6" t="s">
        <v>1261</v>
      </c>
      <c r="P115" s="8">
        <v>75000</v>
      </c>
      <c r="Q115" s="6" t="s">
        <v>1296</v>
      </c>
      <c r="R115" s="6" t="s">
        <v>1244</v>
      </c>
      <c r="S115" s="6" t="s">
        <v>22</v>
      </c>
      <c r="T115" s="6" t="s">
        <v>1784</v>
      </c>
      <c r="U115" s="8">
        <v>1214955</v>
      </c>
      <c r="V115" s="6" t="s">
        <v>15</v>
      </c>
      <c r="W115" s="6" t="s">
        <v>16</v>
      </c>
      <c r="X115" s="6" t="s">
        <v>157</v>
      </c>
      <c r="Y115" s="8">
        <v>876672</v>
      </c>
      <c r="Z115" s="6">
        <v>18</v>
      </c>
      <c r="AA115" s="6">
        <v>16.25</v>
      </c>
      <c r="AB115" s="8">
        <f>-PMT((Table1[[#This Row],[Interest_Rate_%]]/100)/12,Table1[[#This Row],[Tenure_Months]],Table1[[#This Row],[Amount_Disbursed]])</f>
        <v>55208.117447486831</v>
      </c>
      <c r="AC115" s="7">
        <v>45038</v>
      </c>
      <c r="AD115" s="7">
        <f>EDATE(Table1[[#This Row],[Disbursement_Date]],Table1[[#This Row],[Tenure_Months]])</f>
        <v>45587</v>
      </c>
      <c r="AE115" s="6" t="s">
        <v>1292</v>
      </c>
    </row>
    <row r="116" spans="1:31" ht="36" customHeight="1" x14ac:dyDescent="0.6">
      <c r="A116" s="6" t="s">
        <v>931</v>
      </c>
      <c r="B116" s="6" t="s">
        <v>199</v>
      </c>
      <c r="C116" s="7">
        <v>38020</v>
      </c>
      <c r="D116" s="6">
        <f ca="1">DATEDIF(Table1[[#This Row],[Date_of_Birth]],TODAY(),"Y")</f>
        <v>22</v>
      </c>
      <c r="E116" s="6" t="s">
        <v>1256</v>
      </c>
      <c r="F116" s="6">
        <v>9165162109</v>
      </c>
      <c r="G116" s="6">
        <v>9505224939</v>
      </c>
      <c r="H116" s="6" t="s">
        <v>1785</v>
      </c>
      <c r="I116" s="6" t="s">
        <v>34</v>
      </c>
      <c r="J116" s="6">
        <v>657</v>
      </c>
      <c r="K116" s="6">
        <v>486001</v>
      </c>
      <c r="L116" s="6" t="s">
        <v>1786</v>
      </c>
      <c r="M116" s="6" t="s">
        <v>1787</v>
      </c>
      <c r="N116" s="6" t="s">
        <v>1260</v>
      </c>
      <c r="O116" s="6" t="s">
        <v>1268</v>
      </c>
      <c r="P116" s="8">
        <v>20000</v>
      </c>
      <c r="Q116" s="6" t="s">
        <v>1334</v>
      </c>
      <c r="R116" s="6" t="s">
        <v>1335</v>
      </c>
      <c r="S116" s="6" t="s">
        <v>30</v>
      </c>
      <c r="T116" s="6" t="s">
        <v>1788</v>
      </c>
      <c r="U116" s="8">
        <v>548561</v>
      </c>
      <c r="V116" s="6" t="s">
        <v>33</v>
      </c>
      <c r="W116" s="6" t="s">
        <v>34</v>
      </c>
      <c r="X116" s="6" t="s">
        <v>125</v>
      </c>
      <c r="Y116" s="8">
        <v>398000</v>
      </c>
      <c r="Z116" s="6">
        <v>48</v>
      </c>
      <c r="AA116" s="6">
        <v>13.12</v>
      </c>
      <c r="AB116" s="8">
        <f>-PMT((Table1[[#This Row],[Interest_Rate_%]]/100)/12,Table1[[#This Row],[Tenure_Months]],Table1[[#This Row],[Amount_Disbursed]])</f>
        <v>10701.06310161293</v>
      </c>
      <c r="AC116" s="7">
        <v>45659</v>
      </c>
      <c r="AD116" s="7">
        <f>EDATE(Table1[[#This Row],[Disbursement_Date]],Table1[[#This Row],[Tenure_Months]])</f>
        <v>47120</v>
      </c>
      <c r="AE116" s="6" t="s">
        <v>1292</v>
      </c>
    </row>
    <row r="117" spans="1:31" ht="36" customHeight="1" x14ac:dyDescent="0.6">
      <c r="A117" s="6" t="s">
        <v>932</v>
      </c>
      <c r="B117" s="6" t="s">
        <v>68</v>
      </c>
      <c r="C117" s="7">
        <v>32890</v>
      </c>
      <c r="D117" s="6">
        <f ca="1">DATEDIF(Table1[[#This Row],[Date_of_Birth]],TODAY(),"Y")</f>
        <v>36</v>
      </c>
      <c r="E117" s="6" t="s">
        <v>1267</v>
      </c>
      <c r="F117" s="6">
        <v>9729685061</v>
      </c>
      <c r="G117" s="6">
        <v>9255263481</v>
      </c>
      <c r="H117" s="6" t="s">
        <v>1789</v>
      </c>
      <c r="I117" s="6" t="s">
        <v>16</v>
      </c>
      <c r="J117" s="6">
        <v>664</v>
      </c>
      <c r="K117" s="6">
        <v>482001</v>
      </c>
      <c r="L117" s="6" t="s">
        <v>1790</v>
      </c>
      <c r="M117" s="6" t="s">
        <v>1791</v>
      </c>
      <c r="N117" s="6" t="s">
        <v>1260</v>
      </c>
      <c r="O117" s="6" t="s">
        <v>1261</v>
      </c>
      <c r="P117" s="8">
        <v>40000</v>
      </c>
      <c r="Q117" s="6" t="s">
        <v>1282</v>
      </c>
      <c r="R117" s="6" t="s">
        <v>1283</v>
      </c>
      <c r="S117" s="6" t="s">
        <v>17</v>
      </c>
      <c r="T117" s="6" t="s">
        <v>1792</v>
      </c>
      <c r="U117" s="8">
        <v>100813</v>
      </c>
      <c r="V117" s="6" t="s">
        <v>15</v>
      </c>
      <c r="W117" s="6" t="s">
        <v>16</v>
      </c>
      <c r="X117" s="6" t="s">
        <v>26</v>
      </c>
      <c r="Y117" s="8">
        <v>71454</v>
      </c>
      <c r="Z117" s="6">
        <v>12</v>
      </c>
      <c r="AA117" s="6">
        <v>11.69</v>
      </c>
      <c r="AB117" s="8">
        <f>-PMT((Table1[[#This Row],[Interest_Rate_%]]/100)/12,Table1[[#This Row],[Tenure_Months]],Table1[[#This Row],[Amount_Disbursed]])</f>
        <v>6338.243691648875</v>
      </c>
      <c r="AC117" s="7">
        <v>45508</v>
      </c>
      <c r="AD117" s="7">
        <f>EDATE(Table1[[#This Row],[Disbursement_Date]],Table1[[#This Row],[Tenure_Months]])</f>
        <v>45873</v>
      </c>
      <c r="AE117" s="6" t="s">
        <v>1265</v>
      </c>
    </row>
    <row r="118" spans="1:31" ht="36" customHeight="1" x14ac:dyDescent="0.6">
      <c r="A118" s="6" t="s">
        <v>933</v>
      </c>
      <c r="B118" s="6" t="s">
        <v>181</v>
      </c>
      <c r="C118" s="7">
        <v>24924</v>
      </c>
      <c r="D118" s="6">
        <f ca="1">DATEDIF(Table1[[#This Row],[Date_of_Birth]],TODAY(),"Y")</f>
        <v>58</v>
      </c>
      <c r="E118" s="6" t="s">
        <v>1256</v>
      </c>
      <c r="F118" s="6">
        <v>9381093372</v>
      </c>
      <c r="G118" s="6">
        <v>9122541876</v>
      </c>
      <c r="H118" s="6" t="s">
        <v>1793</v>
      </c>
      <c r="I118" s="6" t="s">
        <v>34</v>
      </c>
      <c r="J118" s="6">
        <v>746</v>
      </c>
      <c r="K118" s="6">
        <v>486003</v>
      </c>
      <c r="L118" s="6" t="s">
        <v>1794</v>
      </c>
      <c r="M118" s="6" t="s">
        <v>1795</v>
      </c>
      <c r="N118" s="6" t="s">
        <v>1281</v>
      </c>
      <c r="O118" s="6" t="s">
        <v>1276</v>
      </c>
      <c r="P118" s="8">
        <v>25000</v>
      </c>
      <c r="Q118" s="6" t="s">
        <v>1262</v>
      </c>
      <c r="R118" s="6" t="s">
        <v>1263</v>
      </c>
      <c r="S118" s="6" t="s">
        <v>17</v>
      </c>
      <c r="T118" s="6" t="s">
        <v>1796</v>
      </c>
      <c r="U118" s="8">
        <v>94856</v>
      </c>
      <c r="V118" s="6" t="s">
        <v>33</v>
      </c>
      <c r="W118" s="6" t="s">
        <v>34</v>
      </c>
      <c r="X118" s="6" t="s">
        <v>74</v>
      </c>
      <c r="Y118" s="8">
        <v>76243</v>
      </c>
      <c r="Z118" s="6">
        <v>18</v>
      </c>
      <c r="AA118" s="6">
        <v>12.43</v>
      </c>
      <c r="AB118" s="8">
        <f>-PMT((Table1[[#This Row],[Interest_Rate_%]]/100)/12,Table1[[#This Row],[Tenure_Months]],Table1[[#This Row],[Amount_Disbursed]])</f>
        <v>4664.6978954204769</v>
      </c>
      <c r="AC118" s="7">
        <v>45692</v>
      </c>
      <c r="AD118" s="7">
        <f>EDATE(Table1[[#This Row],[Disbursement_Date]],Table1[[#This Row],[Tenure_Months]])</f>
        <v>46238</v>
      </c>
      <c r="AE118" s="6" t="s">
        <v>1271</v>
      </c>
    </row>
    <row r="119" spans="1:31" ht="36" customHeight="1" x14ac:dyDescent="0.6">
      <c r="A119" s="6" t="s">
        <v>934</v>
      </c>
      <c r="B119" s="6" t="s">
        <v>231</v>
      </c>
      <c r="C119" s="7">
        <v>35751</v>
      </c>
      <c r="D119" s="6">
        <f ca="1">DATEDIF(Table1[[#This Row],[Date_of_Birth]],TODAY(),"Y")</f>
        <v>28</v>
      </c>
      <c r="E119" s="6" t="s">
        <v>1256</v>
      </c>
      <c r="F119" s="6">
        <v>9917289898</v>
      </c>
      <c r="G119" s="6">
        <v>9526818051</v>
      </c>
      <c r="H119" s="6" t="s">
        <v>1797</v>
      </c>
      <c r="I119" s="6" t="s">
        <v>29</v>
      </c>
      <c r="J119" s="6">
        <v>783</v>
      </c>
      <c r="K119" s="6">
        <v>474005</v>
      </c>
      <c r="L119" s="6" t="s">
        <v>1798</v>
      </c>
      <c r="M119" s="6" t="s">
        <v>1799</v>
      </c>
      <c r="N119" s="6" t="s">
        <v>1260</v>
      </c>
      <c r="O119" s="6" t="s">
        <v>1276</v>
      </c>
      <c r="P119" s="8">
        <v>60000</v>
      </c>
      <c r="Q119" s="6" t="s">
        <v>1282</v>
      </c>
      <c r="R119" s="6" t="s">
        <v>1283</v>
      </c>
      <c r="S119" s="6" t="s">
        <v>17</v>
      </c>
      <c r="T119" s="6" t="s">
        <v>1800</v>
      </c>
      <c r="U119" s="8">
        <v>98196</v>
      </c>
      <c r="V119" s="6" t="s">
        <v>28</v>
      </c>
      <c r="W119" s="6" t="s">
        <v>29</v>
      </c>
      <c r="X119" s="6" t="s">
        <v>1285</v>
      </c>
      <c r="Y119" s="8">
        <v>69988</v>
      </c>
      <c r="Z119" s="6">
        <v>36</v>
      </c>
      <c r="AA119" s="6">
        <v>11.63</v>
      </c>
      <c r="AB119" s="8">
        <f>-PMT((Table1[[#This Row],[Interest_Rate_%]]/100)/12,Table1[[#This Row],[Tenure_Months]],Table1[[#This Row],[Amount_Disbursed]])</f>
        <v>2312.2542933941641</v>
      </c>
      <c r="AC119" s="7">
        <v>45149</v>
      </c>
      <c r="AD119" s="7">
        <f>EDATE(Table1[[#This Row],[Disbursement_Date]],Table1[[#This Row],[Tenure_Months]])</f>
        <v>46245</v>
      </c>
      <c r="AE119" s="6" t="s">
        <v>1292</v>
      </c>
    </row>
    <row r="120" spans="1:31" ht="36" customHeight="1" x14ac:dyDescent="0.6">
      <c r="A120" s="6" t="s">
        <v>935</v>
      </c>
      <c r="B120" s="6" t="s">
        <v>1801</v>
      </c>
      <c r="C120" s="7">
        <v>33548</v>
      </c>
      <c r="D120" s="6">
        <f ca="1">DATEDIF(Table1[[#This Row],[Date_of_Birth]],TODAY(),"Y")</f>
        <v>34</v>
      </c>
      <c r="E120" s="6" t="s">
        <v>1267</v>
      </c>
      <c r="F120" s="6">
        <v>9850032322</v>
      </c>
      <c r="G120" s="6">
        <v>9522572507</v>
      </c>
      <c r="H120" s="6" t="s">
        <v>1802</v>
      </c>
      <c r="I120" s="6" t="s">
        <v>25</v>
      </c>
      <c r="J120" s="6">
        <v>663</v>
      </c>
      <c r="K120" s="6">
        <v>462003</v>
      </c>
      <c r="L120" s="6" t="s">
        <v>1803</v>
      </c>
      <c r="M120" s="6" t="s">
        <v>1804</v>
      </c>
      <c r="N120" s="6" t="s">
        <v>1266</v>
      </c>
      <c r="O120" s="6" t="s">
        <v>1276</v>
      </c>
      <c r="P120" s="8">
        <v>20000</v>
      </c>
      <c r="Q120" s="6" t="s">
        <v>1262</v>
      </c>
      <c r="R120" s="6" t="s">
        <v>1263</v>
      </c>
      <c r="S120" s="6" t="s">
        <v>17</v>
      </c>
      <c r="T120" s="6" t="s">
        <v>1805</v>
      </c>
      <c r="U120" s="8">
        <v>83791</v>
      </c>
      <c r="V120" s="6" t="s">
        <v>24</v>
      </c>
      <c r="W120" s="6" t="s">
        <v>25</v>
      </c>
      <c r="X120" s="6" t="s">
        <v>54</v>
      </c>
      <c r="Y120" s="8">
        <v>72705</v>
      </c>
      <c r="Z120" s="6">
        <v>48</v>
      </c>
      <c r="AA120" s="6">
        <v>11.1</v>
      </c>
      <c r="AB120" s="8">
        <f>-PMT((Table1[[#This Row],[Interest_Rate_%]]/100)/12,Table1[[#This Row],[Tenure_Months]],Table1[[#This Row],[Amount_Disbursed]])</f>
        <v>1882.6314490708203</v>
      </c>
      <c r="AC120" s="7">
        <v>45529</v>
      </c>
      <c r="AD120" s="7">
        <f>EDATE(Table1[[#This Row],[Disbursement_Date]],Table1[[#This Row],[Tenure_Months]])</f>
        <v>46990</v>
      </c>
      <c r="AE120" s="6" t="s">
        <v>1265</v>
      </c>
    </row>
    <row r="121" spans="1:31" ht="36" customHeight="1" x14ac:dyDescent="0.6">
      <c r="A121" s="6" t="s">
        <v>936</v>
      </c>
      <c r="B121" s="6" t="s">
        <v>52</v>
      </c>
      <c r="C121" s="7">
        <v>34856</v>
      </c>
      <c r="D121" s="6">
        <f ca="1">DATEDIF(Table1[[#This Row],[Date_of_Birth]],TODAY(),"Y")</f>
        <v>31</v>
      </c>
      <c r="E121" s="6" t="s">
        <v>1267</v>
      </c>
      <c r="F121" s="6">
        <v>9332650248</v>
      </c>
      <c r="G121" s="6">
        <v>9824823116</v>
      </c>
      <c r="H121" s="6" t="s">
        <v>1806</v>
      </c>
      <c r="I121" s="6" t="s">
        <v>21</v>
      </c>
      <c r="J121" s="6">
        <v>631</v>
      </c>
      <c r="K121" s="6">
        <v>452006</v>
      </c>
      <c r="L121" s="6" t="s">
        <v>1807</v>
      </c>
      <c r="M121" s="6" t="s">
        <v>1808</v>
      </c>
      <c r="N121" s="6" t="s">
        <v>1260</v>
      </c>
      <c r="O121" s="6" t="s">
        <v>1276</v>
      </c>
      <c r="P121" s="8">
        <v>40000</v>
      </c>
      <c r="Q121" s="6" t="s">
        <v>1318</v>
      </c>
      <c r="R121" s="6" t="s">
        <v>1319</v>
      </c>
      <c r="S121" s="6" t="s">
        <v>30</v>
      </c>
      <c r="T121" s="6" t="s">
        <v>1809</v>
      </c>
      <c r="U121" s="8">
        <v>726212</v>
      </c>
      <c r="V121" s="6" t="s">
        <v>20</v>
      </c>
      <c r="W121" s="6" t="s">
        <v>21</v>
      </c>
      <c r="X121" s="6" t="s">
        <v>98</v>
      </c>
      <c r="Y121" s="8">
        <v>564874</v>
      </c>
      <c r="Z121" s="6">
        <v>36</v>
      </c>
      <c r="AA121" s="6">
        <v>11.82</v>
      </c>
      <c r="AB121" s="8">
        <f>-PMT((Table1[[#This Row],[Interest_Rate_%]]/100)/12,Table1[[#This Row],[Tenure_Months]],Table1[[#This Row],[Amount_Disbursed]])</f>
        <v>18713.374013758694</v>
      </c>
      <c r="AC121" s="7">
        <v>45497</v>
      </c>
      <c r="AD121" s="7">
        <f>EDATE(Table1[[#This Row],[Disbursement_Date]],Table1[[#This Row],[Tenure_Months]])</f>
        <v>46592</v>
      </c>
      <c r="AE121" s="6" t="s">
        <v>1271</v>
      </c>
    </row>
    <row r="122" spans="1:31" ht="36" customHeight="1" x14ac:dyDescent="0.6">
      <c r="A122" s="6" t="s">
        <v>937</v>
      </c>
      <c r="B122" s="6" t="s">
        <v>1810</v>
      </c>
      <c r="C122" s="7">
        <v>35849</v>
      </c>
      <c r="D122" s="6">
        <f ca="1">DATEDIF(Table1[[#This Row],[Date_of_Birth]],TODAY(),"Y")</f>
        <v>28</v>
      </c>
      <c r="E122" s="6" t="s">
        <v>1256</v>
      </c>
      <c r="F122" s="6">
        <v>9675720531</v>
      </c>
      <c r="G122" s="6">
        <v>9711179281</v>
      </c>
      <c r="H122" s="6" t="s">
        <v>1811</v>
      </c>
      <c r="I122" s="6" t="s">
        <v>25</v>
      </c>
      <c r="J122" s="6">
        <v>758</v>
      </c>
      <c r="K122" s="6">
        <v>462005</v>
      </c>
      <c r="L122" s="6" t="s">
        <v>1812</v>
      </c>
      <c r="M122" s="6" t="s">
        <v>1813</v>
      </c>
      <c r="N122" s="6" t="s">
        <v>1260</v>
      </c>
      <c r="O122" s="6" t="s">
        <v>1276</v>
      </c>
      <c r="P122" s="8">
        <v>15000</v>
      </c>
      <c r="Q122" s="6" t="s">
        <v>1334</v>
      </c>
      <c r="R122" s="6" t="s">
        <v>1335</v>
      </c>
      <c r="S122" s="6" t="s">
        <v>30</v>
      </c>
      <c r="T122" s="6" t="s">
        <v>1814</v>
      </c>
      <c r="U122" s="8">
        <v>526681</v>
      </c>
      <c r="V122" s="6" t="s">
        <v>24</v>
      </c>
      <c r="W122" s="6" t="s">
        <v>25</v>
      </c>
      <c r="X122" s="6" t="s">
        <v>106</v>
      </c>
      <c r="Y122" s="8">
        <v>447736</v>
      </c>
      <c r="Z122" s="6">
        <v>18</v>
      </c>
      <c r="AA122" s="6">
        <v>15.58</v>
      </c>
      <c r="AB122" s="8">
        <f>-PMT((Table1[[#This Row],[Interest_Rate_%]]/100)/12,Table1[[#This Row],[Tenure_Months]],Table1[[#This Row],[Amount_Disbursed]])</f>
        <v>28054.283750150855</v>
      </c>
      <c r="AC122" s="7">
        <v>45605</v>
      </c>
      <c r="AD122" s="7">
        <f>EDATE(Table1[[#This Row],[Disbursement_Date]],Table1[[#This Row],[Tenure_Months]])</f>
        <v>46151</v>
      </c>
      <c r="AE122" s="6" t="s">
        <v>1292</v>
      </c>
    </row>
    <row r="123" spans="1:31" ht="36" customHeight="1" x14ac:dyDescent="0.6">
      <c r="A123" s="6" t="s">
        <v>938</v>
      </c>
      <c r="B123" s="6" t="s">
        <v>207</v>
      </c>
      <c r="C123" s="7">
        <v>33492</v>
      </c>
      <c r="D123" s="6">
        <f ca="1">DATEDIF(Table1[[#This Row],[Date_of_Birth]],TODAY(),"Y")</f>
        <v>34</v>
      </c>
      <c r="E123" s="6" t="s">
        <v>1267</v>
      </c>
      <c r="F123" s="6">
        <v>9297080451</v>
      </c>
      <c r="G123" s="6">
        <v>9106488260</v>
      </c>
      <c r="H123" s="6" t="s">
        <v>1815</v>
      </c>
      <c r="I123" s="6" t="s">
        <v>25</v>
      </c>
      <c r="J123" s="6">
        <v>638</v>
      </c>
      <c r="K123" s="6">
        <v>462002</v>
      </c>
      <c r="L123" s="6" t="s">
        <v>1816</v>
      </c>
      <c r="M123" s="6" t="s">
        <v>1817</v>
      </c>
      <c r="N123" s="6" t="s">
        <v>1266</v>
      </c>
      <c r="O123" s="6" t="s">
        <v>1276</v>
      </c>
      <c r="P123" s="8">
        <v>60000</v>
      </c>
      <c r="Q123" s="6" t="s">
        <v>1318</v>
      </c>
      <c r="R123" s="6" t="s">
        <v>1520</v>
      </c>
      <c r="S123" s="6" t="s">
        <v>39</v>
      </c>
      <c r="T123" s="6" t="s">
        <v>1818</v>
      </c>
      <c r="U123" s="8">
        <v>1371516</v>
      </c>
      <c r="V123" s="6" t="s">
        <v>24</v>
      </c>
      <c r="W123" s="6" t="s">
        <v>25</v>
      </c>
      <c r="X123" s="6" t="s">
        <v>106</v>
      </c>
      <c r="Y123" s="8">
        <v>1064419</v>
      </c>
      <c r="Z123" s="6">
        <v>24</v>
      </c>
      <c r="AA123" s="6">
        <v>13.22</v>
      </c>
      <c r="AB123" s="8">
        <f>-PMT((Table1[[#This Row],[Interest_Rate_%]]/100)/12,Table1[[#This Row],[Tenure_Months]],Table1[[#This Row],[Amount_Disbursed]])</f>
        <v>50714.481266486728</v>
      </c>
      <c r="AC123" s="7">
        <v>45695</v>
      </c>
      <c r="AD123" s="7">
        <f>EDATE(Table1[[#This Row],[Disbursement_Date]],Table1[[#This Row],[Tenure_Months]])</f>
        <v>46425</v>
      </c>
      <c r="AE123" s="6" t="s">
        <v>1271</v>
      </c>
    </row>
    <row r="124" spans="1:31" ht="36" customHeight="1" x14ac:dyDescent="0.6">
      <c r="A124" s="6" t="s">
        <v>939</v>
      </c>
      <c r="B124" s="6" t="s">
        <v>1819</v>
      </c>
      <c r="C124" s="7">
        <v>27851</v>
      </c>
      <c r="D124" s="6">
        <f ca="1">DATEDIF(Table1[[#This Row],[Date_of_Birth]],TODAY(),"Y")</f>
        <v>50</v>
      </c>
      <c r="E124" s="6" t="s">
        <v>1267</v>
      </c>
      <c r="F124" s="6">
        <v>9113780688</v>
      </c>
      <c r="G124" s="6">
        <v>9884227355</v>
      </c>
      <c r="H124" s="6" t="s">
        <v>1820</v>
      </c>
      <c r="I124" s="6" t="s">
        <v>25</v>
      </c>
      <c r="J124" s="6">
        <v>770</v>
      </c>
      <c r="K124" s="6">
        <v>462004</v>
      </c>
      <c r="L124" s="6" t="s">
        <v>1821</v>
      </c>
      <c r="M124" s="6" t="s">
        <v>1822</v>
      </c>
      <c r="N124" s="6" t="s">
        <v>1260</v>
      </c>
      <c r="O124" s="6" t="s">
        <v>1261</v>
      </c>
      <c r="P124" s="8">
        <v>25000</v>
      </c>
      <c r="Q124" s="6" t="s">
        <v>1318</v>
      </c>
      <c r="R124" s="6" t="s">
        <v>1319</v>
      </c>
      <c r="S124" s="6" t="s">
        <v>30</v>
      </c>
      <c r="T124" s="6" t="s">
        <v>1823</v>
      </c>
      <c r="U124" s="8">
        <v>757186</v>
      </c>
      <c r="V124" s="6" t="s">
        <v>24</v>
      </c>
      <c r="W124" s="6" t="s">
        <v>25</v>
      </c>
      <c r="X124" s="6" t="s">
        <v>54</v>
      </c>
      <c r="Y124" s="8">
        <v>662690</v>
      </c>
      <c r="Z124" s="6">
        <v>18</v>
      </c>
      <c r="AA124" s="6">
        <v>15.48</v>
      </c>
      <c r="AB124" s="8">
        <f>-PMT((Table1[[#This Row],[Interest_Rate_%]]/100)/12,Table1[[#This Row],[Tenure_Months]],Table1[[#This Row],[Amount_Disbursed]])</f>
        <v>41491.632128713012</v>
      </c>
      <c r="AC124" s="7">
        <v>45444</v>
      </c>
      <c r="AD124" s="7">
        <f>EDATE(Table1[[#This Row],[Disbursement_Date]],Table1[[#This Row],[Tenure_Months]])</f>
        <v>45992</v>
      </c>
      <c r="AE124" s="6" t="s">
        <v>1271</v>
      </c>
    </row>
    <row r="125" spans="1:31" ht="36" customHeight="1" x14ac:dyDescent="0.6">
      <c r="A125" s="6" t="s">
        <v>940</v>
      </c>
      <c r="B125" s="6" t="s">
        <v>1824</v>
      </c>
      <c r="C125" s="7">
        <v>37799</v>
      </c>
      <c r="D125" s="6">
        <f ca="1">DATEDIF(Table1[[#This Row],[Date_of_Birth]],TODAY(),"Y")</f>
        <v>22</v>
      </c>
      <c r="E125" s="6" t="s">
        <v>1267</v>
      </c>
      <c r="F125" s="6">
        <v>9253237432</v>
      </c>
      <c r="G125" s="6"/>
      <c r="H125" s="6" t="s">
        <v>1825</v>
      </c>
      <c r="I125" s="6" t="s">
        <v>29</v>
      </c>
      <c r="J125" s="6">
        <v>716</v>
      </c>
      <c r="K125" s="6">
        <v>474001</v>
      </c>
      <c r="L125" s="6" t="s">
        <v>1826</v>
      </c>
      <c r="M125" s="6" t="s">
        <v>1827</v>
      </c>
      <c r="N125" s="6" t="s">
        <v>1260</v>
      </c>
      <c r="O125" s="6" t="s">
        <v>1276</v>
      </c>
      <c r="P125" s="8">
        <v>40000</v>
      </c>
      <c r="Q125" s="6" t="s">
        <v>1269</v>
      </c>
      <c r="R125" s="6" t="s">
        <v>1270</v>
      </c>
      <c r="S125" s="6" t="s">
        <v>39</v>
      </c>
      <c r="T125" s="6" t="s">
        <v>1828</v>
      </c>
      <c r="U125" s="8">
        <v>1142280</v>
      </c>
      <c r="V125" s="6" t="s">
        <v>28</v>
      </c>
      <c r="W125" s="6" t="s">
        <v>29</v>
      </c>
      <c r="X125" s="6" t="s">
        <v>1285</v>
      </c>
      <c r="Y125" s="8">
        <v>971348</v>
      </c>
      <c r="Z125" s="6">
        <v>12</v>
      </c>
      <c r="AA125" s="6">
        <v>14.49</v>
      </c>
      <c r="AB125" s="8">
        <f>-PMT((Table1[[#This Row],[Interest_Rate_%]]/100)/12,Table1[[#This Row],[Tenure_Months]],Table1[[#This Row],[Amount_Disbursed]])</f>
        <v>87438.643138036859</v>
      </c>
      <c r="AC125" s="7">
        <v>45012</v>
      </c>
      <c r="AD125" s="7">
        <f>EDATE(Table1[[#This Row],[Disbursement_Date]],Table1[[#This Row],[Tenure_Months]])</f>
        <v>45378</v>
      </c>
      <c r="AE125" s="6" t="s">
        <v>1265</v>
      </c>
    </row>
    <row r="126" spans="1:31" ht="36" customHeight="1" x14ac:dyDescent="0.6">
      <c r="A126" s="6" t="s">
        <v>941</v>
      </c>
      <c r="B126" s="6" t="s">
        <v>1768</v>
      </c>
      <c r="C126" s="7">
        <v>35139</v>
      </c>
      <c r="D126" s="6">
        <f ca="1">DATEDIF(Table1[[#This Row],[Date_of_Birth]],TODAY(),"Y")</f>
        <v>30</v>
      </c>
      <c r="E126" s="6" t="s">
        <v>1256</v>
      </c>
      <c r="F126" s="6">
        <v>9224208992</v>
      </c>
      <c r="G126" s="6">
        <v>9680537748</v>
      </c>
      <c r="H126" s="6" t="s">
        <v>1829</v>
      </c>
      <c r="I126" s="6" t="s">
        <v>21</v>
      </c>
      <c r="J126" s="6">
        <v>713</v>
      </c>
      <c r="K126" s="6">
        <v>452001</v>
      </c>
      <c r="L126" s="6" t="s">
        <v>1830</v>
      </c>
      <c r="M126" s="6" t="s">
        <v>1831</v>
      </c>
      <c r="N126" s="6" t="s">
        <v>1260</v>
      </c>
      <c r="O126" s="6" t="s">
        <v>1261</v>
      </c>
      <c r="P126" s="8">
        <v>20000</v>
      </c>
      <c r="Q126" s="6" t="s">
        <v>1296</v>
      </c>
      <c r="R126" s="6" t="s">
        <v>1297</v>
      </c>
      <c r="S126" s="6" t="s">
        <v>17</v>
      </c>
      <c r="T126" s="6" t="s">
        <v>1832</v>
      </c>
      <c r="U126" s="8">
        <v>52793</v>
      </c>
      <c r="V126" s="6" t="s">
        <v>20</v>
      </c>
      <c r="W126" s="6" t="s">
        <v>21</v>
      </c>
      <c r="X126" s="6" t="s">
        <v>144</v>
      </c>
      <c r="Y126" s="8">
        <v>43046</v>
      </c>
      <c r="Z126" s="6">
        <v>12</v>
      </c>
      <c r="AA126" s="6">
        <v>12.36</v>
      </c>
      <c r="AB126" s="8">
        <f>-PMT((Table1[[#This Row],[Interest_Rate_%]]/100)/12,Table1[[#This Row],[Tenure_Months]],Table1[[#This Row],[Amount_Disbursed]])</f>
        <v>3831.8381707550138</v>
      </c>
      <c r="AC126" s="7">
        <v>45315</v>
      </c>
      <c r="AD126" s="7">
        <f>EDATE(Table1[[#This Row],[Disbursement_Date]],Table1[[#This Row],[Tenure_Months]])</f>
        <v>45681</v>
      </c>
      <c r="AE126" s="6" t="s">
        <v>1292</v>
      </c>
    </row>
    <row r="127" spans="1:31" ht="36" customHeight="1" x14ac:dyDescent="0.6">
      <c r="A127" s="6" t="s">
        <v>942</v>
      </c>
      <c r="B127" s="6" t="s">
        <v>1833</v>
      </c>
      <c r="C127" s="7">
        <v>29630</v>
      </c>
      <c r="D127" s="6">
        <f ca="1">DATEDIF(Table1[[#This Row],[Date_of_Birth]],TODAY(),"Y")</f>
        <v>45</v>
      </c>
      <c r="E127" s="6" t="s">
        <v>1267</v>
      </c>
      <c r="F127" s="6">
        <v>9109866101</v>
      </c>
      <c r="G127" s="6">
        <v>9594568456</v>
      </c>
      <c r="H127" s="6" t="s">
        <v>1834</v>
      </c>
      <c r="I127" s="6" t="s">
        <v>25</v>
      </c>
      <c r="J127" s="6">
        <v>768</v>
      </c>
      <c r="K127" s="6">
        <v>462002</v>
      </c>
      <c r="L127" s="6" t="s">
        <v>1835</v>
      </c>
      <c r="M127" s="6" t="s">
        <v>1836</v>
      </c>
      <c r="N127" s="6" t="s">
        <v>1281</v>
      </c>
      <c r="O127" s="6" t="s">
        <v>1268</v>
      </c>
      <c r="P127" s="8">
        <v>100000</v>
      </c>
      <c r="Q127" s="6" t="s">
        <v>1296</v>
      </c>
      <c r="R127" s="6" t="s">
        <v>1244</v>
      </c>
      <c r="S127" s="6" t="s">
        <v>22</v>
      </c>
      <c r="T127" s="6" t="s">
        <v>1837</v>
      </c>
      <c r="U127" s="8">
        <v>1232716</v>
      </c>
      <c r="V127" s="6" t="s">
        <v>24</v>
      </c>
      <c r="W127" s="6" t="s">
        <v>25</v>
      </c>
      <c r="X127" s="6" t="s">
        <v>106</v>
      </c>
      <c r="Y127" s="8">
        <v>1034588</v>
      </c>
      <c r="Z127" s="6">
        <v>18</v>
      </c>
      <c r="AA127" s="6">
        <v>14.71</v>
      </c>
      <c r="AB127" s="8">
        <f>-PMT((Table1[[#This Row],[Interest_Rate_%]]/100)/12,Table1[[#This Row],[Tenure_Months]],Table1[[#This Row],[Amount_Disbursed]])</f>
        <v>64401.437760383291</v>
      </c>
      <c r="AC127" s="7">
        <v>45733</v>
      </c>
      <c r="AD127" s="7">
        <f>EDATE(Table1[[#This Row],[Disbursement_Date]],Table1[[#This Row],[Tenure_Months]])</f>
        <v>46282</v>
      </c>
      <c r="AE127" s="6" t="s">
        <v>1265</v>
      </c>
    </row>
    <row r="128" spans="1:31" ht="36" customHeight="1" x14ac:dyDescent="0.6">
      <c r="A128" s="6" t="s">
        <v>943</v>
      </c>
      <c r="B128" s="6" t="s">
        <v>1838</v>
      </c>
      <c r="C128" s="7">
        <v>37695</v>
      </c>
      <c r="D128" s="6">
        <f ca="1">DATEDIF(Table1[[#This Row],[Date_of_Birth]],TODAY(),"Y")</f>
        <v>23</v>
      </c>
      <c r="E128" s="6" t="s">
        <v>1256</v>
      </c>
      <c r="F128" s="6">
        <v>9847276554</v>
      </c>
      <c r="G128" s="6">
        <v>9255502389</v>
      </c>
      <c r="H128" s="6" t="s">
        <v>1839</v>
      </c>
      <c r="I128" s="6" t="s">
        <v>16</v>
      </c>
      <c r="J128" s="6">
        <v>743</v>
      </c>
      <c r="K128" s="6">
        <v>482003</v>
      </c>
      <c r="L128" s="6" t="s">
        <v>1840</v>
      </c>
      <c r="M128" s="6" t="s">
        <v>1841</v>
      </c>
      <c r="N128" s="6" t="s">
        <v>1281</v>
      </c>
      <c r="O128" s="6" t="s">
        <v>1268</v>
      </c>
      <c r="P128" s="8">
        <v>60000</v>
      </c>
      <c r="Q128" s="6" t="s">
        <v>1269</v>
      </c>
      <c r="R128" s="6" t="s">
        <v>1270</v>
      </c>
      <c r="S128" s="6" t="s">
        <v>39</v>
      </c>
      <c r="T128" s="6" t="s">
        <v>1842</v>
      </c>
      <c r="U128" s="8">
        <v>1056877</v>
      </c>
      <c r="V128" s="6" t="s">
        <v>15</v>
      </c>
      <c r="W128" s="6" t="s">
        <v>16</v>
      </c>
      <c r="X128" s="6" t="s">
        <v>157</v>
      </c>
      <c r="Y128" s="8">
        <v>863859</v>
      </c>
      <c r="Z128" s="6">
        <v>48</v>
      </c>
      <c r="AA128" s="6">
        <v>13.38</v>
      </c>
      <c r="AB128" s="8">
        <f>-PMT((Table1[[#This Row],[Interest_Rate_%]]/100)/12,Table1[[#This Row],[Tenure_Months]],Table1[[#This Row],[Amount_Disbursed]])</f>
        <v>23338.432288307238</v>
      </c>
      <c r="AC128" s="7">
        <v>45120</v>
      </c>
      <c r="AD128" s="7">
        <f>EDATE(Table1[[#This Row],[Disbursement_Date]],Table1[[#This Row],[Tenure_Months]])</f>
        <v>46581</v>
      </c>
      <c r="AE128" s="6" t="s">
        <v>1271</v>
      </c>
    </row>
    <row r="129" spans="1:31" ht="36" customHeight="1" x14ac:dyDescent="0.6">
      <c r="A129" s="6" t="s">
        <v>944</v>
      </c>
      <c r="B129" s="6" t="s">
        <v>155</v>
      </c>
      <c r="C129" s="7">
        <v>26818</v>
      </c>
      <c r="D129" s="6">
        <f ca="1">DATEDIF(Table1[[#This Row],[Date_of_Birth]],TODAY(),"Y")</f>
        <v>53</v>
      </c>
      <c r="E129" s="6" t="s">
        <v>1256</v>
      </c>
      <c r="F129" s="6">
        <v>9866402704</v>
      </c>
      <c r="G129" s="6">
        <v>9953866157</v>
      </c>
      <c r="H129" s="6" t="s">
        <v>1843</v>
      </c>
      <c r="I129" s="6" t="s">
        <v>29</v>
      </c>
      <c r="J129" s="6">
        <v>696</v>
      </c>
      <c r="K129" s="6">
        <v>474005</v>
      </c>
      <c r="L129" s="6" t="s">
        <v>1844</v>
      </c>
      <c r="M129" s="6" t="s">
        <v>1845</v>
      </c>
      <c r="N129" s="6" t="s">
        <v>1281</v>
      </c>
      <c r="O129" s="6" t="s">
        <v>1261</v>
      </c>
      <c r="P129" s="8">
        <v>20000</v>
      </c>
      <c r="Q129" s="6" t="s">
        <v>1269</v>
      </c>
      <c r="R129" s="6" t="s">
        <v>1270</v>
      </c>
      <c r="S129" s="6" t="s">
        <v>39</v>
      </c>
      <c r="T129" s="6" t="s">
        <v>1846</v>
      </c>
      <c r="U129" s="8">
        <v>1128525</v>
      </c>
      <c r="V129" s="6" t="s">
        <v>28</v>
      </c>
      <c r="W129" s="6" t="s">
        <v>29</v>
      </c>
      <c r="X129" s="6" t="s">
        <v>1380</v>
      </c>
      <c r="Y129" s="8">
        <v>945236</v>
      </c>
      <c r="Z129" s="6">
        <v>60</v>
      </c>
      <c r="AA129" s="6">
        <v>15.42</v>
      </c>
      <c r="AB129" s="8">
        <f>-PMT((Table1[[#This Row],[Interest_Rate_%]]/100)/12,Table1[[#This Row],[Tenure_Months]],Table1[[#This Row],[Amount_Disbursed]])</f>
        <v>22696.02499602918</v>
      </c>
      <c r="AC129" s="7">
        <v>45412</v>
      </c>
      <c r="AD129" s="7">
        <f>EDATE(Table1[[#This Row],[Disbursement_Date]],Table1[[#This Row],[Tenure_Months]])</f>
        <v>47238</v>
      </c>
      <c r="AE129" s="6" t="s">
        <v>1265</v>
      </c>
    </row>
    <row r="130" spans="1:31" ht="36" customHeight="1" x14ac:dyDescent="0.6">
      <c r="A130" s="6" t="s">
        <v>945</v>
      </c>
      <c r="B130" s="6" t="s">
        <v>1622</v>
      </c>
      <c r="C130" s="7">
        <v>38147</v>
      </c>
      <c r="D130" s="6">
        <f ca="1">DATEDIF(Table1[[#This Row],[Date_of_Birth]],TODAY(),"Y")</f>
        <v>21</v>
      </c>
      <c r="E130" s="6" t="s">
        <v>1267</v>
      </c>
      <c r="F130" s="6">
        <v>9237967359</v>
      </c>
      <c r="G130" s="6">
        <v>9553135170</v>
      </c>
      <c r="H130" s="6" t="s">
        <v>1847</v>
      </c>
      <c r="I130" s="6" t="s">
        <v>25</v>
      </c>
      <c r="J130" s="6">
        <v>632</v>
      </c>
      <c r="K130" s="6">
        <v>462004</v>
      </c>
      <c r="L130" s="6" t="s">
        <v>1848</v>
      </c>
      <c r="M130" s="6" t="s">
        <v>1849</v>
      </c>
      <c r="N130" s="6" t="s">
        <v>1281</v>
      </c>
      <c r="O130" s="6" t="s">
        <v>1261</v>
      </c>
      <c r="P130" s="8">
        <v>30000</v>
      </c>
      <c r="Q130" s="6" t="s">
        <v>1344</v>
      </c>
      <c r="R130" s="6" t="s">
        <v>1345</v>
      </c>
      <c r="S130" s="6" t="s">
        <v>17</v>
      </c>
      <c r="T130" s="6" t="s">
        <v>1850</v>
      </c>
      <c r="U130" s="8">
        <v>88777</v>
      </c>
      <c r="V130" s="6" t="s">
        <v>24</v>
      </c>
      <c r="W130" s="6" t="s">
        <v>25</v>
      </c>
      <c r="X130" s="6" t="s">
        <v>106</v>
      </c>
      <c r="Y130" s="8">
        <v>63840</v>
      </c>
      <c r="Z130" s="6">
        <v>24</v>
      </c>
      <c r="AA130" s="6">
        <v>14.7</v>
      </c>
      <c r="AB130" s="8">
        <f>-PMT((Table1[[#This Row],[Interest_Rate_%]]/100)/12,Table1[[#This Row],[Tenure_Months]],Table1[[#This Row],[Amount_Disbursed]])</f>
        <v>3086.2959662657936</v>
      </c>
      <c r="AC130" s="7">
        <v>45504</v>
      </c>
      <c r="AD130" s="7">
        <f>EDATE(Table1[[#This Row],[Disbursement_Date]],Table1[[#This Row],[Tenure_Months]])</f>
        <v>46234</v>
      </c>
      <c r="AE130" s="6" t="s">
        <v>1271</v>
      </c>
    </row>
    <row r="131" spans="1:31" ht="36" customHeight="1" x14ac:dyDescent="0.6">
      <c r="A131" s="6" t="s">
        <v>946</v>
      </c>
      <c r="B131" s="6" t="s">
        <v>1851</v>
      </c>
      <c r="C131" s="7">
        <v>37154</v>
      </c>
      <c r="D131" s="6">
        <f ca="1">DATEDIF(Table1[[#This Row],[Date_of_Birth]],TODAY(),"Y")</f>
        <v>24</v>
      </c>
      <c r="E131" s="6" t="s">
        <v>1256</v>
      </c>
      <c r="F131" s="6">
        <v>9532343498</v>
      </c>
      <c r="G131" s="6">
        <v>9236979608</v>
      </c>
      <c r="H131" s="6" t="s">
        <v>1852</v>
      </c>
      <c r="I131" s="6" t="s">
        <v>16</v>
      </c>
      <c r="J131" s="6">
        <v>623</v>
      </c>
      <c r="K131" s="6">
        <v>482002</v>
      </c>
      <c r="L131" s="6" t="s">
        <v>1853</v>
      </c>
      <c r="M131" s="6" t="s">
        <v>1854</v>
      </c>
      <c r="N131" s="6" t="s">
        <v>1266</v>
      </c>
      <c r="O131" s="6" t="s">
        <v>1268</v>
      </c>
      <c r="P131" s="8">
        <v>60000</v>
      </c>
      <c r="Q131" s="6" t="s">
        <v>1269</v>
      </c>
      <c r="R131" s="6" t="s">
        <v>1270</v>
      </c>
      <c r="S131" s="6" t="s">
        <v>39</v>
      </c>
      <c r="T131" s="6" t="s">
        <v>1855</v>
      </c>
      <c r="U131" s="8">
        <v>1107535</v>
      </c>
      <c r="V131" s="6" t="s">
        <v>15</v>
      </c>
      <c r="W131" s="6" t="s">
        <v>16</v>
      </c>
      <c r="X131" s="6" t="s">
        <v>26</v>
      </c>
      <c r="Y131" s="8">
        <v>885541</v>
      </c>
      <c r="Z131" s="6">
        <v>60</v>
      </c>
      <c r="AA131" s="6">
        <v>16.489999999999998</v>
      </c>
      <c r="AB131" s="8">
        <f>-PMT((Table1[[#This Row],[Interest_Rate_%]]/100)/12,Table1[[#This Row],[Tenure_Months]],Table1[[#This Row],[Amount_Disbursed]])</f>
        <v>21765.868274458124</v>
      </c>
      <c r="AC131" s="7">
        <v>46017</v>
      </c>
      <c r="AD131" s="7">
        <f>EDATE(Table1[[#This Row],[Disbursement_Date]],Table1[[#This Row],[Tenure_Months]])</f>
        <v>47843</v>
      </c>
      <c r="AE131" s="6" t="s">
        <v>1271</v>
      </c>
    </row>
    <row r="132" spans="1:31" ht="36" customHeight="1" x14ac:dyDescent="0.6">
      <c r="A132" s="6" t="s">
        <v>947</v>
      </c>
      <c r="B132" s="6" t="s">
        <v>158</v>
      </c>
      <c r="C132" s="7">
        <v>37237</v>
      </c>
      <c r="D132" s="6">
        <f ca="1">DATEDIF(Table1[[#This Row],[Date_of_Birth]],TODAY(),"Y")</f>
        <v>24</v>
      </c>
      <c r="E132" s="6" t="s">
        <v>1267</v>
      </c>
      <c r="F132" s="6">
        <v>9362235929</v>
      </c>
      <c r="G132" s="6">
        <v>9809930293</v>
      </c>
      <c r="H132" s="6" t="s">
        <v>1856</v>
      </c>
      <c r="I132" s="6" t="s">
        <v>25</v>
      </c>
      <c r="J132" s="6">
        <v>744</v>
      </c>
      <c r="K132" s="6">
        <v>462002</v>
      </c>
      <c r="L132" s="6" t="s">
        <v>1857</v>
      </c>
      <c r="M132" s="6" t="s">
        <v>1858</v>
      </c>
      <c r="N132" s="6" t="s">
        <v>1260</v>
      </c>
      <c r="O132" s="6" t="s">
        <v>1268</v>
      </c>
      <c r="P132" s="8">
        <v>25000</v>
      </c>
      <c r="Q132" s="6" t="s">
        <v>1309</v>
      </c>
      <c r="R132" s="6" t="s">
        <v>1352</v>
      </c>
      <c r="S132" s="6" t="s">
        <v>39</v>
      </c>
      <c r="T132" s="6" t="s">
        <v>1859</v>
      </c>
      <c r="U132" s="8">
        <v>964841</v>
      </c>
      <c r="V132" s="6" t="s">
        <v>24</v>
      </c>
      <c r="W132" s="6" t="s">
        <v>25</v>
      </c>
      <c r="X132" s="6" t="s">
        <v>54</v>
      </c>
      <c r="Y132" s="8">
        <v>758520</v>
      </c>
      <c r="Z132" s="6">
        <v>18</v>
      </c>
      <c r="AA132" s="6">
        <v>11.01</v>
      </c>
      <c r="AB132" s="8">
        <f>-PMT((Table1[[#This Row],[Interest_Rate_%]]/100)/12,Table1[[#This Row],[Tenure_Months]],Table1[[#This Row],[Amount_Disbursed]])</f>
        <v>45908.032880110703</v>
      </c>
      <c r="AC132" s="7">
        <v>45980</v>
      </c>
      <c r="AD132" s="7">
        <f>EDATE(Table1[[#This Row],[Disbursement_Date]],Table1[[#This Row],[Tenure_Months]])</f>
        <v>46526</v>
      </c>
      <c r="AE132" s="6" t="s">
        <v>1265</v>
      </c>
    </row>
    <row r="133" spans="1:31" ht="36" customHeight="1" x14ac:dyDescent="0.6">
      <c r="A133" s="6" t="s">
        <v>948</v>
      </c>
      <c r="B133" s="6" t="s">
        <v>1285</v>
      </c>
      <c r="C133" s="7">
        <v>35623</v>
      </c>
      <c r="D133" s="6">
        <f ca="1">DATEDIF(Table1[[#This Row],[Date_of_Birth]],TODAY(),"Y")</f>
        <v>28</v>
      </c>
      <c r="E133" s="6" t="s">
        <v>1267</v>
      </c>
      <c r="F133" s="6">
        <v>9421354770</v>
      </c>
      <c r="G133" s="6">
        <v>9295616478</v>
      </c>
      <c r="H133" s="6" t="s">
        <v>1860</v>
      </c>
      <c r="I133" s="6" t="s">
        <v>25</v>
      </c>
      <c r="J133" s="6">
        <v>750</v>
      </c>
      <c r="K133" s="6">
        <v>462002</v>
      </c>
      <c r="L133" s="6" t="s">
        <v>1861</v>
      </c>
      <c r="M133" s="6" t="s">
        <v>1862</v>
      </c>
      <c r="N133" s="6" t="s">
        <v>1281</v>
      </c>
      <c r="O133" s="6" t="s">
        <v>1268</v>
      </c>
      <c r="P133" s="8">
        <v>50000</v>
      </c>
      <c r="Q133" s="6" t="s">
        <v>1344</v>
      </c>
      <c r="R133" s="6" t="s">
        <v>1345</v>
      </c>
      <c r="S133" s="6" t="s">
        <v>17</v>
      </c>
      <c r="T133" s="6" t="s">
        <v>1863</v>
      </c>
      <c r="U133" s="8">
        <v>83412</v>
      </c>
      <c r="V133" s="6" t="s">
        <v>24</v>
      </c>
      <c r="W133" s="6" t="s">
        <v>25</v>
      </c>
      <c r="X133" s="6" t="s">
        <v>106</v>
      </c>
      <c r="Y133" s="8">
        <v>66399</v>
      </c>
      <c r="Z133" s="6">
        <v>24</v>
      </c>
      <c r="AA133" s="6">
        <v>13.42</v>
      </c>
      <c r="AB133" s="8">
        <f>-PMT((Table1[[#This Row],[Interest_Rate_%]]/100)/12,Table1[[#This Row],[Tenure_Months]],Table1[[#This Row],[Amount_Disbursed]])</f>
        <v>3169.8443245585686</v>
      </c>
      <c r="AC133" s="7">
        <v>45805</v>
      </c>
      <c r="AD133" s="7">
        <f>EDATE(Table1[[#This Row],[Disbursement_Date]],Table1[[#This Row],[Tenure_Months]])</f>
        <v>46535</v>
      </c>
      <c r="AE133" s="6" t="s">
        <v>1265</v>
      </c>
    </row>
    <row r="134" spans="1:31" ht="36" customHeight="1" x14ac:dyDescent="0.6">
      <c r="A134" s="6" t="s">
        <v>949</v>
      </c>
      <c r="B134" s="6" t="s">
        <v>1299</v>
      </c>
      <c r="C134" s="7">
        <v>30282</v>
      </c>
      <c r="D134" s="6">
        <f ca="1">DATEDIF(Table1[[#This Row],[Date_of_Birth]],TODAY(),"Y")</f>
        <v>43</v>
      </c>
      <c r="E134" s="6" t="s">
        <v>1256</v>
      </c>
      <c r="F134" s="6">
        <v>9560805888</v>
      </c>
      <c r="G134" s="6"/>
      <c r="H134" s="6" t="s">
        <v>1864</v>
      </c>
      <c r="I134" s="6" t="s">
        <v>25</v>
      </c>
      <c r="J134" s="6">
        <v>786</v>
      </c>
      <c r="K134" s="6">
        <v>462006</v>
      </c>
      <c r="L134" s="6" t="s">
        <v>1865</v>
      </c>
      <c r="M134" s="6" t="s">
        <v>1866</v>
      </c>
      <c r="N134" s="6" t="s">
        <v>1266</v>
      </c>
      <c r="O134" s="6" t="s">
        <v>1276</v>
      </c>
      <c r="P134" s="8">
        <v>15000</v>
      </c>
      <c r="Q134" s="6" t="s">
        <v>1309</v>
      </c>
      <c r="R134" s="6" t="s">
        <v>1310</v>
      </c>
      <c r="S134" s="6" t="s">
        <v>30</v>
      </c>
      <c r="T134" s="6" t="s">
        <v>1867</v>
      </c>
      <c r="U134" s="8">
        <v>603385</v>
      </c>
      <c r="V134" s="6" t="s">
        <v>24</v>
      </c>
      <c r="W134" s="6" t="s">
        <v>25</v>
      </c>
      <c r="X134" s="6" t="s">
        <v>54</v>
      </c>
      <c r="Y134" s="8">
        <v>462339</v>
      </c>
      <c r="Z134" s="6">
        <v>60</v>
      </c>
      <c r="AA134" s="6">
        <v>15.36</v>
      </c>
      <c r="AB134" s="8">
        <f>-PMT((Table1[[#This Row],[Interest_Rate_%]]/100)/12,Table1[[#This Row],[Tenure_Months]],Table1[[#This Row],[Amount_Disbursed]])</f>
        <v>11086.57293926935</v>
      </c>
      <c r="AC134" s="7">
        <v>46010</v>
      </c>
      <c r="AD134" s="7">
        <f>EDATE(Table1[[#This Row],[Disbursement_Date]],Table1[[#This Row],[Tenure_Months]])</f>
        <v>47836</v>
      </c>
      <c r="AE134" s="6" t="s">
        <v>1271</v>
      </c>
    </row>
    <row r="135" spans="1:31" ht="36" customHeight="1" x14ac:dyDescent="0.6">
      <c r="A135" s="6" t="s">
        <v>950</v>
      </c>
      <c r="B135" s="6" t="s">
        <v>1868</v>
      </c>
      <c r="C135" s="7">
        <v>26744</v>
      </c>
      <c r="D135" s="6">
        <f ca="1">DATEDIF(Table1[[#This Row],[Date_of_Birth]],TODAY(),"Y")</f>
        <v>53</v>
      </c>
      <c r="E135" s="6" t="s">
        <v>1267</v>
      </c>
      <c r="F135" s="6">
        <v>9897347186</v>
      </c>
      <c r="G135" s="6">
        <v>9144065218</v>
      </c>
      <c r="H135" s="6" t="s">
        <v>1869</v>
      </c>
      <c r="I135" s="6" t="s">
        <v>25</v>
      </c>
      <c r="J135" s="6">
        <v>751</v>
      </c>
      <c r="K135" s="6">
        <v>462001</v>
      </c>
      <c r="L135" s="6" t="s">
        <v>1870</v>
      </c>
      <c r="M135" s="6" t="s">
        <v>1871</v>
      </c>
      <c r="N135" s="6" t="s">
        <v>1281</v>
      </c>
      <c r="O135" s="6" t="s">
        <v>1268</v>
      </c>
      <c r="P135" s="8">
        <v>75000</v>
      </c>
      <c r="Q135" s="6" t="s">
        <v>1344</v>
      </c>
      <c r="R135" s="6" t="s">
        <v>1345</v>
      </c>
      <c r="S135" s="6" t="s">
        <v>17</v>
      </c>
      <c r="T135" s="6" t="s">
        <v>1872</v>
      </c>
      <c r="U135" s="8">
        <v>73099</v>
      </c>
      <c r="V135" s="6" t="s">
        <v>24</v>
      </c>
      <c r="W135" s="6" t="s">
        <v>25</v>
      </c>
      <c r="X135" s="6" t="s">
        <v>106</v>
      </c>
      <c r="Y135" s="8">
        <v>54194</v>
      </c>
      <c r="Z135" s="6">
        <v>12</v>
      </c>
      <c r="AA135" s="6">
        <v>11.46</v>
      </c>
      <c r="AB135" s="8">
        <f>-PMT((Table1[[#This Row],[Interest_Rate_%]]/100)/12,Table1[[#This Row],[Tenure_Months]],Table1[[#This Row],[Amount_Disbursed]])</f>
        <v>4801.3916618159028</v>
      </c>
      <c r="AC135" s="7">
        <v>45373</v>
      </c>
      <c r="AD135" s="7">
        <f>EDATE(Table1[[#This Row],[Disbursement_Date]],Table1[[#This Row],[Tenure_Months]])</f>
        <v>45738</v>
      </c>
      <c r="AE135" s="6" t="s">
        <v>1271</v>
      </c>
    </row>
    <row r="136" spans="1:31" ht="36" customHeight="1" x14ac:dyDescent="0.6">
      <c r="A136" s="6" t="s">
        <v>951</v>
      </c>
      <c r="B136" s="6" t="s">
        <v>1604</v>
      </c>
      <c r="C136" s="7">
        <v>31512</v>
      </c>
      <c r="D136" s="6">
        <f ca="1">DATEDIF(Table1[[#This Row],[Date_of_Birth]],TODAY(),"Y")</f>
        <v>40</v>
      </c>
      <c r="E136" s="6" t="s">
        <v>1267</v>
      </c>
      <c r="F136" s="6">
        <v>9860482698</v>
      </c>
      <c r="G136" s="6"/>
      <c r="H136" s="6" t="s">
        <v>1873</v>
      </c>
      <c r="I136" s="6" t="s">
        <v>34</v>
      </c>
      <c r="J136" s="6">
        <v>731</v>
      </c>
      <c r="K136" s="6">
        <v>486005</v>
      </c>
      <c r="L136" s="6" t="s">
        <v>1874</v>
      </c>
      <c r="M136" s="6" t="s">
        <v>1875</v>
      </c>
      <c r="N136" s="6" t="s">
        <v>1281</v>
      </c>
      <c r="O136" s="6" t="s">
        <v>1276</v>
      </c>
      <c r="P136" s="8">
        <v>20000</v>
      </c>
      <c r="Q136" s="6" t="s">
        <v>1269</v>
      </c>
      <c r="R136" s="6" t="s">
        <v>1324</v>
      </c>
      <c r="S136" s="6" t="s">
        <v>30</v>
      </c>
      <c r="T136" s="6" t="s">
        <v>1876</v>
      </c>
      <c r="U136" s="8">
        <v>685019</v>
      </c>
      <c r="V136" s="6" t="s">
        <v>33</v>
      </c>
      <c r="W136" s="6" t="s">
        <v>34</v>
      </c>
      <c r="X136" s="6" t="s">
        <v>74</v>
      </c>
      <c r="Y136" s="8">
        <v>509741</v>
      </c>
      <c r="Z136" s="6">
        <v>24</v>
      </c>
      <c r="AA136" s="6">
        <v>11.72</v>
      </c>
      <c r="AB136" s="8">
        <f>-PMT((Table1[[#This Row],[Interest_Rate_%]]/100)/12,Table1[[#This Row],[Tenure_Months]],Table1[[#This Row],[Amount_Disbursed]])</f>
        <v>23928.680333073327</v>
      </c>
      <c r="AC136" s="7">
        <v>45736</v>
      </c>
      <c r="AD136" s="7">
        <f>EDATE(Table1[[#This Row],[Disbursement_Date]],Table1[[#This Row],[Tenure_Months]])</f>
        <v>46466</v>
      </c>
      <c r="AE136" s="6" t="s">
        <v>1265</v>
      </c>
    </row>
    <row r="137" spans="1:31" ht="36" customHeight="1" x14ac:dyDescent="0.6">
      <c r="A137" s="6" t="s">
        <v>952</v>
      </c>
      <c r="B137" s="6" t="s">
        <v>191</v>
      </c>
      <c r="C137" s="7">
        <v>27767</v>
      </c>
      <c r="D137" s="6">
        <f ca="1">DATEDIF(Table1[[#This Row],[Date_of_Birth]],TODAY(),"Y")</f>
        <v>50</v>
      </c>
      <c r="E137" s="6" t="s">
        <v>1256</v>
      </c>
      <c r="F137" s="6">
        <v>9125770743</v>
      </c>
      <c r="G137" s="6"/>
      <c r="H137" s="6" t="s">
        <v>1878</v>
      </c>
      <c r="I137" s="6" t="s">
        <v>16</v>
      </c>
      <c r="J137" s="6">
        <v>652</v>
      </c>
      <c r="K137" s="6">
        <v>482006</v>
      </c>
      <c r="L137" s="6" t="s">
        <v>1879</v>
      </c>
      <c r="M137" s="6" t="s">
        <v>1880</v>
      </c>
      <c r="N137" s="6" t="s">
        <v>1281</v>
      </c>
      <c r="O137" s="6" t="s">
        <v>1261</v>
      </c>
      <c r="P137" s="8">
        <v>40000</v>
      </c>
      <c r="Q137" s="6" t="s">
        <v>1269</v>
      </c>
      <c r="R137" s="6" t="s">
        <v>1290</v>
      </c>
      <c r="S137" s="6" t="s">
        <v>22</v>
      </c>
      <c r="T137" s="6" t="s">
        <v>1881</v>
      </c>
      <c r="U137" s="8">
        <v>697250</v>
      </c>
      <c r="V137" s="6" t="s">
        <v>15</v>
      </c>
      <c r="W137" s="6" t="s">
        <v>16</v>
      </c>
      <c r="X137" s="6" t="s">
        <v>157</v>
      </c>
      <c r="Y137" s="8">
        <v>503855</v>
      </c>
      <c r="Z137" s="6">
        <v>36</v>
      </c>
      <c r="AA137" s="6">
        <v>16.260000000000002</v>
      </c>
      <c r="AB137" s="8">
        <f>-PMT((Table1[[#This Row],[Interest_Rate_%]]/100)/12,Table1[[#This Row],[Tenure_Months]],Table1[[#This Row],[Amount_Disbursed]])</f>
        <v>17778.790931494408</v>
      </c>
      <c r="AC137" s="7">
        <v>45497</v>
      </c>
      <c r="AD137" s="7">
        <f>EDATE(Table1[[#This Row],[Disbursement_Date]],Table1[[#This Row],[Tenure_Months]])</f>
        <v>46592</v>
      </c>
      <c r="AE137" s="6" t="s">
        <v>1265</v>
      </c>
    </row>
    <row r="138" spans="1:31" ht="36" customHeight="1" x14ac:dyDescent="0.6">
      <c r="A138" s="6" t="s">
        <v>953</v>
      </c>
      <c r="B138" s="6" t="s">
        <v>217</v>
      </c>
      <c r="C138" s="7">
        <v>25952</v>
      </c>
      <c r="D138" s="6">
        <f ca="1">DATEDIF(Table1[[#This Row],[Date_of_Birth]],TODAY(),"Y")</f>
        <v>55</v>
      </c>
      <c r="E138" s="6" t="s">
        <v>1256</v>
      </c>
      <c r="F138" s="6">
        <v>9992352458</v>
      </c>
      <c r="G138" s="6">
        <v>9260757642</v>
      </c>
      <c r="H138" s="6" t="s">
        <v>1882</v>
      </c>
      <c r="I138" s="6" t="s">
        <v>16</v>
      </c>
      <c r="J138" s="6">
        <v>785</v>
      </c>
      <c r="K138" s="6">
        <v>482006</v>
      </c>
      <c r="L138" s="6" t="s">
        <v>1883</v>
      </c>
      <c r="M138" s="6" t="s">
        <v>1884</v>
      </c>
      <c r="N138" s="6" t="s">
        <v>1281</v>
      </c>
      <c r="O138" s="6" t="s">
        <v>1261</v>
      </c>
      <c r="P138" s="8">
        <v>15000</v>
      </c>
      <c r="Q138" s="6" t="s">
        <v>1334</v>
      </c>
      <c r="R138" s="6" t="s">
        <v>1335</v>
      </c>
      <c r="S138" s="6" t="s">
        <v>30</v>
      </c>
      <c r="T138" s="6" t="s">
        <v>1885</v>
      </c>
      <c r="U138" s="8">
        <v>548452</v>
      </c>
      <c r="V138" s="6" t="s">
        <v>15</v>
      </c>
      <c r="W138" s="6" t="s">
        <v>16</v>
      </c>
      <c r="X138" s="6" t="s">
        <v>26</v>
      </c>
      <c r="Y138" s="8">
        <v>418270</v>
      </c>
      <c r="Z138" s="6">
        <v>60</v>
      </c>
      <c r="AA138" s="6">
        <v>12.93</v>
      </c>
      <c r="AB138" s="8">
        <f>-PMT((Table1[[#This Row],[Interest_Rate_%]]/100)/12,Table1[[#This Row],[Tenure_Months]],Table1[[#This Row],[Amount_Disbursed]])</f>
        <v>9501.9464206794983</v>
      </c>
      <c r="AC138" s="7">
        <v>45706</v>
      </c>
      <c r="AD138" s="7">
        <f>EDATE(Table1[[#This Row],[Disbursement_Date]],Table1[[#This Row],[Tenure_Months]])</f>
        <v>47532</v>
      </c>
      <c r="AE138" s="6" t="s">
        <v>1265</v>
      </c>
    </row>
    <row r="139" spans="1:31" ht="36" customHeight="1" x14ac:dyDescent="0.6">
      <c r="A139" s="6" t="s">
        <v>954</v>
      </c>
      <c r="B139" s="6" t="s">
        <v>204</v>
      </c>
      <c r="C139" s="7">
        <v>26104</v>
      </c>
      <c r="D139" s="6">
        <f ca="1">DATEDIF(Table1[[#This Row],[Date_of_Birth]],TODAY(),"Y")</f>
        <v>54</v>
      </c>
      <c r="E139" s="6" t="s">
        <v>1256</v>
      </c>
      <c r="F139" s="6">
        <v>9936227191</v>
      </c>
      <c r="G139" s="6">
        <v>9130117239</v>
      </c>
      <c r="H139" s="6" t="s">
        <v>1886</v>
      </c>
      <c r="I139" s="6" t="s">
        <v>25</v>
      </c>
      <c r="J139" s="6">
        <v>734</v>
      </c>
      <c r="K139" s="6">
        <v>462005</v>
      </c>
      <c r="L139" s="6" t="s">
        <v>1887</v>
      </c>
      <c r="M139" s="6" t="s">
        <v>1888</v>
      </c>
      <c r="N139" s="6" t="s">
        <v>1266</v>
      </c>
      <c r="O139" s="6" t="s">
        <v>1276</v>
      </c>
      <c r="P139" s="8">
        <v>60000</v>
      </c>
      <c r="Q139" s="6" t="s">
        <v>1269</v>
      </c>
      <c r="R139" s="6" t="s">
        <v>1324</v>
      </c>
      <c r="S139" s="6" t="s">
        <v>30</v>
      </c>
      <c r="T139" s="6" t="s">
        <v>1889</v>
      </c>
      <c r="U139" s="8">
        <v>606297</v>
      </c>
      <c r="V139" s="6" t="s">
        <v>24</v>
      </c>
      <c r="W139" s="6" t="s">
        <v>25</v>
      </c>
      <c r="X139" s="6" t="s">
        <v>54</v>
      </c>
      <c r="Y139" s="8">
        <v>522321</v>
      </c>
      <c r="Z139" s="6">
        <v>60</v>
      </c>
      <c r="AA139" s="6">
        <v>11.35</v>
      </c>
      <c r="AB139" s="8">
        <f>-PMT((Table1[[#This Row],[Interest_Rate_%]]/100)/12,Table1[[#This Row],[Tenure_Months]],Table1[[#This Row],[Amount_Disbursed]])</f>
        <v>11447.906765680393</v>
      </c>
      <c r="AC139" s="7">
        <v>45256</v>
      </c>
      <c r="AD139" s="7">
        <f>EDATE(Table1[[#This Row],[Disbursement_Date]],Table1[[#This Row],[Tenure_Months]])</f>
        <v>47083</v>
      </c>
      <c r="AE139" s="6" t="s">
        <v>1271</v>
      </c>
    </row>
    <row r="140" spans="1:31" ht="36" customHeight="1" x14ac:dyDescent="0.6">
      <c r="A140" s="6" t="s">
        <v>955</v>
      </c>
      <c r="B140" s="6" t="s">
        <v>82</v>
      </c>
      <c r="C140" s="7">
        <v>33316</v>
      </c>
      <c r="D140" s="6">
        <f ca="1">DATEDIF(Table1[[#This Row],[Date_of_Birth]],TODAY(),"Y")</f>
        <v>35</v>
      </c>
      <c r="E140" s="6" t="s">
        <v>1256</v>
      </c>
      <c r="F140" s="6">
        <v>9528724081</v>
      </c>
      <c r="G140" s="6">
        <v>9339499503</v>
      </c>
      <c r="H140" s="6" t="s">
        <v>1890</v>
      </c>
      <c r="I140" s="6" t="s">
        <v>21</v>
      </c>
      <c r="J140" s="6">
        <v>667</v>
      </c>
      <c r="K140" s="6">
        <v>452004</v>
      </c>
      <c r="L140" s="6" t="s">
        <v>1891</v>
      </c>
      <c r="M140" s="6" t="s">
        <v>1892</v>
      </c>
      <c r="N140" s="6" t="s">
        <v>1260</v>
      </c>
      <c r="O140" s="6" t="s">
        <v>1276</v>
      </c>
      <c r="P140" s="8">
        <v>40000</v>
      </c>
      <c r="Q140" s="6" t="s">
        <v>1269</v>
      </c>
      <c r="R140" s="6" t="s">
        <v>1290</v>
      </c>
      <c r="S140" s="6" t="s">
        <v>22</v>
      </c>
      <c r="T140" s="6" t="s">
        <v>1893</v>
      </c>
      <c r="U140" s="8">
        <v>691587</v>
      </c>
      <c r="V140" s="6" t="s">
        <v>20</v>
      </c>
      <c r="W140" s="6" t="s">
        <v>21</v>
      </c>
      <c r="X140" s="6" t="s">
        <v>144</v>
      </c>
      <c r="Y140" s="8">
        <v>604969</v>
      </c>
      <c r="Z140" s="6">
        <v>36</v>
      </c>
      <c r="AA140" s="6">
        <v>15.73</v>
      </c>
      <c r="AB140" s="8">
        <f>-PMT((Table1[[#This Row],[Interest_Rate_%]]/100)/12,Table1[[#This Row],[Tenure_Months]],Table1[[#This Row],[Amount_Disbursed]])</f>
        <v>21188.361012906749</v>
      </c>
      <c r="AC140" s="7">
        <v>46001</v>
      </c>
      <c r="AD140" s="7">
        <f>EDATE(Table1[[#This Row],[Disbursement_Date]],Table1[[#This Row],[Tenure_Months]])</f>
        <v>47097</v>
      </c>
      <c r="AE140" s="6" t="s">
        <v>1265</v>
      </c>
    </row>
    <row r="141" spans="1:31" ht="36" customHeight="1" x14ac:dyDescent="0.6">
      <c r="A141" s="6" t="s">
        <v>956</v>
      </c>
      <c r="B141" s="6" t="s">
        <v>109</v>
      </c>
      <c r="C141" s="7">
        <v>33714</v>
      </c>
      <c r="D141" s="6">
        <f ca="1">DATEDIF(Table1[[#This Row],[Date_of_Birth]],TODAY(),"Y")</f>
        <v>34</v>
      </c>
      <c r="E141" s="6" t="s">
        <v>1256</v>
      </c>
      <c r="F141" s="6">
        <v>9791956127</v>
      </c>
      <c r="G141" s="6">
        <v>9155384669</v>
      </c>
      <c r="H141" s="6" t="s">
        <v>1895</v>
      </c>
      <c r="I141" s="6" t="s">
        <v>34</v>
      </c>
      <c r="J141" s="6">
        <v>647</v>
      </c>
      <c r="K141" s="6">
        <v>486006</v>
      </c>
      <c r="L141" s="6" t="s">
        <v>1896</v>
      </c>
      <c r="M141" s="6" t="s">
        <v>1897</v>
      </c>
      <c r="N141" s="6" t="s">
        <v>1266</v>
      </c>
      <c r="O141" s="6" t="s">
        <v>1268</v>
      </c>
      <c r="P141" s="8">
        <v>35000</v>
      </c>
      <c r="Q141" s="6" t="s">
        <v>1282</v>
      </c>
      <c r="R141" s="6" t="s">
        <v>1283</v>
      </c>
      <c r="S141" s="6" t="s">
        <v>17</v>
      </c>
      <c r="T141" s="6" t="s">
        <v>1898</v>
      </c>
      <c r="U141" s="8">
        <v>97470</v>
      </c>
      <c r="V141" s="6" t="s">
        <v>33</v>
      </c>
      <c r="W141" s="6" t="s">
        <v>34</v>
      </c>
      <c r="X141" s="6" t="s">
        <v>74</v>
      </c>
      <c r="Y141" s="8">
        <v>69846</v>
      </c>
      <c r="Z141" s="6">
        <v>18</v>
      </c>
      <c r="AA141" s="6">
        <v>14.26</v>
      </c>
      <c r="AB141" s="8">
        <f>-PMT((Table1[[#This Row],[Interest_Rate_%]]/100)/12,Table1[[#This Row],[Tenure_Months]],Table1[[#This Row],[Amount_Disbursed]])</f>
        <v>4333.041758547005</v>
      </c>
      <c r="AC141" s="7">
        <v>45138</v>
      </c>
      <c r="AD141" s="7">
        <f>EDATE(Table1[[#This Row],[Disbursement_Date]],Table1[[#This Row],[Tenure_Months]])</f>
        <v>45688</v>
      </c>
      <c r="AE141" s="6" t="s">
        <v>1265</v>
      </c>
    </row>
    <row r="142" spans="1:31" ht="36" customHeight="1" x14ac:dyDescent="0.6">
      <c r="A142" s="6" t="s">
        <v>957</v>
      </c>
      <c r="B142" s="6" t="s">
        <v>218</v>
      </c>
      <c r="C142" s="7">
        <v>26173</v>
      </c>
      <c r="D142" s="6">
        <f ca="1">DATEDIF(Table1[[#This Row],[Date_of_Birth]],TODAY(),"Y")</f>
        <v>54</v>
      </c>
      <c r="E142" s="6" t="s">
        <v>1256</v>
      </c>
      <c r="F142" s="6">
        <v>9488047414</v>
      </c>
      <c r="G142" s="6">
        <v>9323308727</v>
      </c>
      <c r="H142" s="6" t="s">
        <v>1623</v>
      </c>
      <c r="I142" s="6" t="s">
        <v>16</v>
      </c>
      <c r="J142" s="6">
        <v>670</v>
      </c>
      <c r="K142" s="6">
        <v>482004</v>
      </c>
      <c r="L142" s="6" t="s">
        <v>1899</v>
      </c>
      <c r="M142" s="6" t="s">
        <v>1900</v>
      </c>
      <c r="N142" s="6" t="s">
        <v>1281</v>
      </c>
      <c r="O142" s="6" t="s">
        <v>1276</v>
      </c>
      <c r="P142" s="8">
        <v>100000</v>
      </c>
      <c r="Q142" s="6" t="s">
        <v>1296</v>
      </c>
      <c r="R142" s="6" t="s">
        <v>1297</v>
      </c>
      <c r="S142" s="6" t="s">
        <v>17</v>
      </c>
      <c r="T142" s="6" t="s">
        <v>1901</v>
      </c>
      <c r="U142" s="8">
        <v>114515</v>
      </c>
      <c r="V142" s="6" t="s">
        <v>15</v>
      </c>
      <c r="W142" s="6" t="s">
        <v>16</v>
      </c>
      <c r="X142" s="6" t="s">
        <v>26</v>
      </c>
      <c r="Y142" s="8">
        <v>97227</v>
      </c>
      <c r="Z142" s="6">
        <v>36</v>
      </c>
      <c r="AA142" s="6">
        <v>13.12</v>
      </c>
      <c r="AB142" s="8">
        <f>-PMT((Table1[[#This Row],[Interest_Rate_%]]/100)/12,Table1[[#This Row],[Tenure_Months]],Table1[[#This Row],[Amount_Disbursed]])</f>
        <v>3281.5843663108412</v>
      </c>
      <c r="AC142" s="7">
        <v>45746</v>
      </c>
      <c r="AD142" s="7">
        <f>EDATE(Table1[[#This Row],[Disbursement_Date]],Table1[[#This Row],[Tenure_Months]])</f>
        <v>46842</v>
      </c>
      <c r="AE142" s="6" t="s">
        <v>1265</v>
      </c>
    </row>
    <row r="143" spans="1:31" ht="36" customHeight="1" x14ac:dyDescent="0.6">
      <c r="A143" s="6" t="s">
        <v>958</v>
      </c>
      <c r="B143" s="6" t="s">
        <v>1461</v>
      </c>
      <c r="C143" s="7">
        <v>38113</v>
      </c>
      <c r="D143" s="6">
        <f ca="1">DATEDIF(Table1[[#This Row],[Date_of_Birth]],TODAY(),"Y")</f>
        <v>22</v>
      </c>
      <c r="E143" s="6" t="s">
        <v>1256</v>
      </c>
      <c r="F143" s="6">
        <v>9952657874</v>
      </c>
      <c r="G143" s="6"/>
      <c r="H143" s="6" t="s">
        <v>1902</v>
      </c>
      <c r="I143" s="6" t="s">
        <v>16</v>
      </c>
      <c r="J143" s="6">
        <v>746</v>
      </c>
      <c r="K143" s="6">
        <v>482006</v>
      </c>
      <c r="L143" s="6" t="s">
        <v>1903</v>
      </c>
      <c r="M143" s="6" t="s">
        <v>1904</v>
      </c>
      <c r="N143" s="6" t="s">
        <v>1281</v>
      </c>
      <c r="O143" s="6" t="s">
        <v>1276</v>
      </c>
      <c r="P143" s="8">
        <v>35000</v>
      </c>
      <c r="Q143" s="6" t="s">
        <v>1334</v>
      </c>
      <c r="R143" s="6" t="s">
        <v>1335</v>
      </c>
      <c r="S143" s="6" t="s">
        <v>30</v>
      </c>
      <c r="T143" s="6" t="s">
        <v>1905</v>
      </c>
      <c r="U143" s="8">
        <v>503714</v>
      </c>
      <c r="V143" s="6" t="s">
        <v>15</v>
      </c>
      <c r="W143" s="6" t="s">
        <v>16</v>
      </c>
      <c r="X143" s="6" t="s">
        <v>26</v>
      </c>
      <c r="Y143" s="8">
        <v>421319</v>
      </c>
      <c r="Z143" s="6">
        <v>36</v>
      </c>
      <c r="AA143" s="6">
        <v>12.41</v>
      </c>
      <c r="AB143" s="8">
        <f>-PMT((Table1[[#This Row],[Interest_Rate_%]]/100)/12,Table1[[#This Row],[Tenure_Months]],Table1[[#This Row],[Amount_Disbursed]])</f>
        <v>14076.467538102861</v>
      </c>
      <c r="AC143" s="7">
        <v>45582</v>
      </c>
      <c r="AD143" s="7">
        <f>EDATE(Table1[[#This Row],[Disbursement_Date]],Table1[[#This Row],[Tenure_Months]])</f>
        <v>46677</v>
      </c>
      <c r="AE143" s="6" t="s">
        <v>1265</v>
      </c>
    </row>
    <row r="144" spans="1:31" ht="36" customHeight="1" x14ac:dyDescent="0.6">
      <c r="A144" s="6" t="s">
        <v>959</v>
      </c>
      <c r="B144" s="6" t="s">
        <v>44</v>
      </c>
      <c r="C144" s="7">
        <v>27247</v>
      </c>
      <c r="D144" s="6">
        <f ca="1">DATEDIF(Table1[[#This Row],[Date_of_Birth]],TODAY(),"Y")</f>
        <v>51</v>
      </c>
      <c r="E144" s="6" t="s">
        <v>1256</v>
      </c>
      <c r="F144" s="6">
        <v>9745781277</v>
      </c>
      <c r="G144" s="6">
        <v>9511090135</v>
      </c>
      <c r="H144" s="6" t="s">
        <v>1906</v>
      </c>
      <c r="I144" s="6" t="s">
        <v>21</v>
      </c>
      <c r="J144" s="6">
        <v>796</v>
      </c>
      <c r="K144" s="6">
        <v>452001</v>
      </c>
      <c r="L144" s="6" t="s">
        <v>1907</v>
      </c>
      <c r="M144" s="6" t="s">
        <v>1908</v>
      </c>
      <c r="N144" s="6" t="s">
        <v>1281</v>
      </c>
      <c r="O144" s="6" t="s">
        <v>1276</v>
      </c>
      <c r="P144" s="8">
        <v>20000</v>
      </c>
      <c r="Q144" s="6" t="s">
        <v>1282</v>
      </c>
      <c r="R144" s="6" t="s">
        <v>1283</v>
      </c>
      <c r="S144" s="6" t="s">
        <v>17</v>
      </c>
      <c r="T144" s="6" t="s">
        <v>1909</v>
      </c>
      <c r="U144" s="8">
        <v>79405</v>
      </c>
      <c r="V144" s="6" t="s">
        <v>20</v>
      </c>
      <c r="W144" s="6" t="s">
        <v>21</v>
      </c>
      <c r="X144" s="6" t="s">
        <v>98</v>
      </c>
      <c r="Y144" s="8">
        <v>59707</v>
      </c>
      <c r="Z144" s="6">
        <v>12</v>
      </c>
      <c r="AA144" s="6">
        <v>11.16</v>
      </c>
      <c r="AB144" s="8">
        <f>-PMT((Table1[[#This Row],[Interest_Rate_%]]/100)/12,Table1[[#This Row],[Tenure_Months]],Table1[[#This Row],[Amount_Disbursed]])</f>
        <v>5281.4607866728456</v>
      </c>
      <c r="AC144" s="7">
        <v>45550</v>
      </c>
      <c r="AD144" s="7">
        <f>EDATE(Table1[[#This Row],[Disbursement_Date]],Table1[[#This Row],[Tenure_Months]])</f>
        <v>45915</v>
      </c>
      <c r="AE144" s="6" t="s">
        <v>1265</v>
      </c>
    </row>
    <row r="145" spans="1:31" ht="36" customHeight="1" x14ac:dyDescent="0.6">
      <c r="A145" s="6" t="s">
        <v>960</v>
      </c>
      <c r="B145" s="6" t="s">
        <v>23</v>
      </c>
      <c r="C145" s="7">
        <v>38203</v>
      </c>
      <c r="D145" s="6">
        <f ca="1">DATEDIF(Table1[[#This Row],[Date_of_Birth]],TODAY(),"Y")</f>
        <v>21</v>
      </c>
      <c r="E145" s="6" t="s">
        <v>1256</v>
      </c>
      <c r="F145" s="6">
        <v>9235601470</v>
      </c>
      <c r="G145" s="6">
        <v>9258915379</v>
      </c>
      <c r="H145" s="6" t="s">
        <v>1910</v>
      </c>
      <c r="I145" s="6" t="s">
        <v>29</v>
      </c>
      <c r="J145" s="6">
        <v>657</v>
      </c>
      <c r="K145" s="6">
        <v>474005</v>
      </c>
      <c r="L145" s="6" t="s">
        <v>1911</v>
      </c>
      <c r="M145" s="6" t="s">
        <v>1912</v>
      </c>
      <c r="N145" s="6" t="s">
        <v>1281</v>
      </c>
      <c r="O145" s="6" t="s">
        <v>1268</v>
      </c>
      <c r="P145" s="8">
        <v>20000</v>
      </c>
      <c r="Q145" s="6" t="s">
        <v>1309</v>
      </c>
      <c r="R145" s="6" t="s">
        <v>1352</v>
      </c>
      <c r="S145" s="6" t="s">
        <v>39</v>
      </c>
      <c r="T145" s="6" t="s">
        <v>1913</v>
      </c>
      <c r="U145" s="8">
        <v>1023205</v>
      </c>
      <c r="V145" s="6" t="s">
        <v>28</v>
      </c>
      <c r="W145" s="6" t="s">
        <v>29</v>
      </c>
      <c r="X145" s="6" t="s">
        <v>1380</v>
      </c>
      <c r="Y145" s="8">
        <v>730289</v>
      </c>
      <c r="Z145" s="6">
        <v>36</v>
      </c>
      <c r="AA145" s="6">
        <v>11.49</v>
      </c>
      <c r="AB145" s="8">
        <f>-PMT((Table1[[#This Row],[Interest_Rate_%]]/100)/12,Table1[[#This Row],[Tenure_Months]],Table1[[#This Row],[Amount_Disbursed]])</f>
        <v>24078.541704752235</v>
      </c>
      <c r="AC145" s="7">
        <v>45556</v>
      </c>
      <c r="AD145" s="7">
        <f>EDATE(Table1[[#This Row],[Disbursement_Date]],Table1[[#This Row],[Tenure_Months]])</f>
        <v>46651</v>
      </c>
      <c r="AE145" s="6" t="s">
        <v>1271</v>
      </c>
    </row>
    <row r="146" spans="1:31" ht="36" customHeight="1" x14ac:dyDescent="0.6">
      <c r="A146" s="6" t="s">
        <v>961</v>
      </c>
      <c r="B146" s="6" t="s">
        <v>221</v>
      </c>
      <c r="C146" s="7">
        <v>25056</v>
      </c>
      <c r="D146" s="6">
        <f ca="1">DATEDIF(Table1[[#This Row],[Date_of_Birth]],TODAY(),"Y")</f>
        <v>57</v>
      </c>
      <c r="E146" s="6" t="s">
        <v>1267</v>
      </c>
      <c r="F146" s="6">
        <v>9386427794</v>
      </c>
      <c r="G146" s="6"/>
      <c r="H146" s="6" t="s">
        <v>1914</v>
      </c>
      <c r="I146" s="6" t="s">
        <v>21</v>
      </c>
      <c r="J146" s="6">
        <v>663</v>
      </c>
      <c r="K146" s="6">
        <v>452005</v>
      </c>
      <c r="L146" s="6" t="s">
        <v>1915</v>
      </c>
      <c r="M146" s="6" t="s">
        <v>1916</v>
      </c>
      <c r="N146" s="6" t="s">
        <v>1281</v>
      </c>
      <c r="O146" s="6" t="s">
        <v>1276</v>
      </c>
      <c r="P146" s="8">
        <v>50000</v>
      </c>
      <c r="Q146" s="6" t="s">
        <v>1318</v>
      </c>
      <c r="R146" s="6" t="s">
        <v>1319</v>
      </c>
      <c r="S146" s="6" t="s">
        <v>30</v>
      </c>
      <c r="T146" s="6" t="s">
        <v>1917</v>
      </c>
      <c r="U146" s="8">
        <v>738535</v>
      </c>
      <c r="V146" s="6" t="s">
        <v>20</v>
      </c>
      <c r="W146" s="6" t="s">
        <v>21</v>
      </c>
      <c r="X146" s="6" t="s">
        <v>144</v>
      </c>
      <c r="Y146" s="8">
        <v>625374</v>
      </c>
      <c r="Z146" s="6">
        <v>12</v>
      </c>
      <c r="AA146" s="6">
        <v>11.61</v>
      </c>
      <c r="AB146" s="8">
        <f>-PMT((Table1[[#This Row],[Interest_Rate_%]]/100)/12,Table1[[#This Row],[Tenure_Months]],Table1[[#This Row],[Amount_Disbursed]])</f>
        <v>55449.690255114794</v>
      </c>
      <c r="AC146" s="7">
        <v>45903</v>
      </c>
      <c r="AD146" s="7">
        <f>EDATE(Table1[[#This Row],[Disbursement_Date]],Table1[[#This Row],[Tenure_Months]])</f>
        <v>46268</v>
      </c>
      <c r="AE146" s="6" t="s">
        <v>1271</v>
      </c>
    </row>
    <row r="147" spans="1:31" ht="36" customHeight="1" x14ac:dyDescent="0.6">
      <c r="A147" s="6" t="s">
        <v>962</v>
      </c>
      <c r="B147" s="6" t="s">
        <v>18</v>
      </c>
      <c r="C147" s="7">
        <v>35125</v>
      </c>
      <c r="D147" s="6">
        <f ca="1">DATEDIF(Table1[[#This Row],[Date_of_Birth]],TODAY(),"Y")</f>
        <v>30</v>
      </c>
      <c r="E147" s="6" t="s">
        <v>1256</v>
      </c>
      <c r="F147" s="6">
        <v>9815145748</v>
      </c>
      <c r="G147" s="6">
        <v>9458687918</v>
      </c>
      <c r="H147" s="6" t="s">
        <v>1918</v>
      </c>
      <c r="I147" s="6" t="s">
        <v>21</v>
      </c>
      <c r="J147" s="6">
        <v>669</v>
      </c>
      <c r="K147" s="6">
        <v>452001</v>
      </c>
      <c r="L147" s="6" t="s">
        <v>1919</v>
      </c>
      <c r="M147" s="6" t="s">
        <v>1920</v>
      </c>
      <c r="N147" s="6" t="s">
        <v>1281</v>
      </c>
      <c r="O147" s="6" t="s">
        <v>1276</v>
      </c>
      <c r="P147" s="8">
        <v>100000</v>
      </c>
      <c r="Q147" s="6" t="s">
        <v>1296</v>
      </c>
      <c r="R147" s="6" t="s">
        <v>1297</v>
      </c>
      <c r="S147" s="6" t="s">
        <v>17</v>
      </c>
      <c r="T147" s="6" t="s">
        <v>1921</v>
      </c>
      <c r="U147" s="8">
        <v>73097</v>
      </c>
      <c r="V147" s="6" t="s">
        <v>20</v>
      </c>
      <c r="W147" s="6" t="s">
        <v>21</v>
      </c>
      <c r="X147" s="6" t="s">
        <v>98</v>
      </c>
      <c r="Y147" s="8">
        <v>56389</v>
      </c>
      <c r="Z147" s="6">
        <v>12</v>
      </c>
      <c r="AA147" s="6">
        <v>11.97</v>
      </c>
      <c r="AB147" s="8">
        <f>-PMT((Table1[[#This Row],[Interest_Rate_%]]/100)/12,Table1[[#This Row],[Tenure_Months]],Table1[[#This Row],[Amount_Disbursed]])</f>
        <v>5009.3030008846081</v>
      </c>
      <c r="AC147" s="7">
        <v>45809</v>
      </c>
      <c r="AD147" s="7">
        <f>EDATE(Table1[[#This Row],[Disbursement_Date]],Table1[[#This Row],[Tenure_Months]])</f>
        <v>46174</v>
      </c>
      <c r="AE147" s="6" t="s">
        <v>1292</v>
      </c>
    </row>
    <row r="148" spans="1:31" ht="36" customHeight="1" x14ac:dyDescent="0.6">
      <c r="A148" s="6" t="s">
        <v>963</v>
      </c>
      <c r="B148" s="6" t="s">
        <v>1922</v>
      </c>
      <c r="C148" s="7">
        <v>34948</v>
      </c>
      <c r="D148" s="6">
        <f ca="1">DATEDIF(Table1[[#This Row],[Date_of_Birth]],TODAY(),"Y")</f>
        <v>30</v>
      </c>
      <c r="E148" s="6" t="s">
        <v>1256</v>
      </c>
      <c r="F148" s="6">
        <v>9384873724</v>
      </c>
      <c r="G148" s="6">
        <v>9474569525</v>
      </c>
      <c r="H148" s="6" t="s">
        <v>1923</v>
      </c>
      <c r="I148" s="6" t="s">
        <v>21</v>
      </c>
      <c r="J148" s="6">
        <v>793</v>
      </c>
      <c r="K148" s="6">
        <v>452003</v>
      </c>
      <c r="L148" s="6" t="s">
        <v>1924</v>
      </c>
      <c r="M148" s="6" t="s">
        <v>1925</v>
      </c>
      <c r="N148" s="6" t="s">
        <v>1281</v>
      </c>
      <c r="O148" s="6" t="s">
        <v>1276</v>
      </c>
      <c r="P148" s="8">
        <v>25000</v>
      </c>
      <c r="Q148" s="6" t="s">
        <v>1296</v>
      </c>
      <c r="R148" s="6" t="s">
        <v>1244</v>
      </c>
      <c r="S148" s="6" t="s">
        <v>22</v>
      </c>
      <c r="T148" s="6" t="s">
        <v>1926</v>
      </c>
      <c r="U148" s="8">
        <v>1239249</v>
      </c>
      <c r="V148" s="6" t="s">
        <v>20</v>
      </c>
      <c r="W148" s="6" t="s">
        <v>21</v>
      </c>
      <c r="X148" s="6" t="s">
        <v>144</v>
      </c>
      <c r="Y148" s="8">
        <v>1012522</v>
      </c>
      <c r="Z148" s="6">
        <v>12</v>
      </c>
      <c r="AA148" s="6">
        <v>12.24</v>
      </c>
      <c r="AB148" s="8">
        <f>-PMT((Table1[[#This Row],[Interest_Rate_%]]/100)/12,Table1[[#This Row],[Tenure_Months]],Table1[[#This Row],[Amount_Disbursed]])</f>
        <v>90075.072812553641</v>
      </c>
      <c r="AC148" s="7">
        <v>44992</v>
      </c>
      <c r="AD148" s="7">
        <f>EDATE(Table1[[#This Row],[Disbursement_Date]],Table1[[#This Row],[Tenure_Months]])</f>
        <v>45358</v>
      </c>
      <c r="AE148" s="6" t="s">
        <v>1292</v>
      </c>
    </row>
    <row r="149" spans="1:31" ht="36" customHeight="1" x14ac:dyDescent="0.6">
      <c r="A149" s="6" t="s">
        <v>964</v>
      </c>
      <c r="B149" s="6" t="s">
        <v>86</v>
      </c>
      <c r="C149" s="7">
        <v>30456</v>
      </c>
      <c r="D149" s="6">
        <f ca="1">DATEDIF(Table1[[#This Row],[Date_of_Birth]],TODAY(),"Y")</f>
        <v>43</v>
      </c>
      <c r="E149" s="6" t="s">
        <v>1256</v>
      </c>
      <c r="F149" s="6">
        <v>9433650030</v>
      </c>
      <c r="G149" s="6"/>
      <c r="H149" s="6" t="s">
        <v>1927</v>
      </c>
      <c r="I149" s="6" t="s">
        <v>29</v>
      </c>
      <c r="J149" s="6">
        <v>694</v>
      </c>
      <c r="K149" s="6">
        <v>474003</v>
      </c>
      <c r="L149" s="6" t="s">
        <v>1928</v>
      </c>
      <c r="M149" s="6" t="s">
        <v>1929</v>
      </c>
      <c r="N149" s="6" t="s">
        <v>1260</v>
      </c>
      <c r="O149" s="6" t="s">
        <v>1268</v>
      </c>
      <c r="P149" s="8">
        <v>20000</v>
      </c>
      <c r="Q149" s="6" t="s">
        <v>1269</v>
      </c>
      <c r="R149" s="6" t="s">
        <v>1270</v>
      </c>
      <c r="S149" s="6" t="s">
        <v>39</v>
      </c>
      <c r="T149" s="6" t="s">
        <v>1930</v>
      </c>
      <c r="U149" s="8">
        <v>1119018</v>
      </c>
      <c r="V149" s="6" t="s">
        <v>28</v>
      </c>
      <c r="W149" s="6" t="s">
        <v>29</v>
      </c>
      <c r="X149" s="6" t="s">
        <v>1380</v>
      </c>
      <c r="Y149" s="8">
        <v>802259</v>
      </c>
      <c r="Z149" s="6">
        <v>24</v>
      </c>
      <c r="AA149" s="6">
        <v>15.48</v>
      </c>
      <c r="AB149" s="8">
        <f>-PMT((Table1[[#This Row],[Interest_Rate_%]]/100)/12,Table1[[#This Row],[Tenure_Months]],Table1[[#This Row],[Amount_Disbursed]])</f>
        <v>39082.058226125198</v>
      </c>
      <c r="AC149" s="7">
        <v>45146</v>
      </c>
      <c r="AD149" s="7">
        <f>EDATE(Table1[[#This Row],[Disbursement_Date]],Table1[[#This Row],[Tenure_Months]])</f>
        <v>45877</v>
      </c>
      <c r="AE149" s="6" t="s">
        <v>1292</v>
      </c>
    </row>
    <row r="150" spans="1:31" ht="36" customHeight="1" x14ac:dyDescent="0.6">
      <c r="A150" s="6" t="s">
        <v>965</v>
      </c>
      <c r="B150" s="6" t="s">
        <v>211</v>
      </c>
      <c r="C150" s="7">
        <v>27382</v>
      </c>
      <c r="D150" s="6">
        <f ca="1">DATEDIF(Table1[[#This Row],[Date_of_Birth]],TODAY(),"Y")</f>
        <v>51</v>
      </c>
      <c r="E150" s="6" t="s">
        <v>1267</v>
      </c>
      <c r="F150" s="6">
        <v>9824145444</v>
      </c>
      <c r="G150" s="6">
        <v>9869820685</v>
      </c>
      <c r="H150" s="6" t="s">
        <v>1931</v>
      </c>
      <c r="I150" s="6" t="s">
        <v>29</v>
      </c>
      <c r="J150" s="6">
        <v>720</v>
      </c>
      <c r="K150" s="6">
        <v>474002</v>
      </c>
      <c r="L150" s="6" t="s">
        <v>1932</v>
      </c>
      <c r="M150" s="6" t="s">
        <v>1933</v>
      </c>
      <c r="N150" s="6" t="s">
        <v>1281</v>
      </c>
      <c r="O150" s="6" t="s">
        <v>1268</v>
      </c>
      <c r="P150" s="8">
        <v>100000</v>
      </c>
      <c r="Q150" s="6" t="s">
        <v>1344</v>
      </c>
      <c r="R150" s="6" t="s">
        <v>1345</v>
      </c>
      <c r="S150" s="6" t="s">
        <v>17</v>
      </c>
      <c r="T150" s="6" t="s">
        <v>1934</v>
      </c>
      <c r="U150" s="8">
        <v>66306</v>
      </c>
      <c r="V150" s="6" t="s">
        <v>28</v>
      </c>
      <c r="W150" s="6" t="s">
        <v>29</v>
      </c>
      <c r="X150" s="6" t="s">
        <v>1285</v>
      </c>
      <c r="Y150" s="8">
        <v>52785</v>
      </c>
      <c r="Z150" s="6">
        <v>24</v>
      </c>
      <c r="AA150" s="6">
        <v>14.51</v>
      </c>
      <c r="AB150" s="8">
        <f>-PMT((Table1[[#This Row],[Interest_Rate_%]]/100)/12,Table1[[#This Row],[Tenure_Months]],Table1[[#This Row],[Amount_Disbursed]])</f>
        <v>2547.0961431682517</v>
      </c>
      <c r="AC150" s="7">
        <v>45936</v>
      </c>
      <c r="AD150" s="7">
        <f>EDATE(Table1[[#This Row],[Disbursement_Date]],Table1[[#This Row],[Tenure_Months]])</f>
        <v>46666</v>
      </c>
      <c r="AE150" s="6" t="s">
        <v>1292</v>
      </c>
    </row>
    <row r="151" spans="1:31" ht="36" customHeight="1" x14ac:dyDescent="0.6">
      <c r="A151" s="6" t="s">
        <v>966</v>
      </c>
      <c r="B151" s="6" t="s">
        <v>99</v>
      </c>
      <c r="C151" s="7">
        <v>25953</v>
      </c>
      <c r="D151" s="6">
        <f ca="1">DATEDIF(Table1[[#This Row],[Date_of_Birth]],TODAY(),"Y")</f>
        <v>55</v>
      </c>
      <c r="E151" s="6" t="s">
        <v>1267</v>
      </c>
      <c r="F151" s="6">
        <v>9368954985</v>
      </c>
      <c r="G151" s="6"/>
      <c r="H151" s="6" t="s">
        <v>1935</v>
      </c>
      <c r="I151" s="6" t="s">
        <v>25</v>
      </c>
      <c r="J151" s="6">
        <v>747</v>
      </c>
      <c r="K151" s="6">
        <v>462005</v>
      </c>
      <c r="L151" s="6" t="s">
        <v>1936</v>
      </c>
      <c r="M151" s="6" t="s">
        <v>1937</v>
      </c>
      <c r="N151" s="6" t="s">
        <v>1260</v>
      </c>
      <c r="O151" s="6" t="s">
        <v>1268</v>
      </c>
      <c r="P151" s="8">
        <v>35000</v>
      </c>
      <c r="Q151" s="6" t="s">
        <v>1318</v>
      </c>
      <c r="R151" s="6" t="s">
        <v>1319</v>
      </c>
      <c r="S151" s="6" t="s">
        <v>30</v>
      </c>
      <c r="T151" s="6" t="s">
        <v>1938</v>
      </c>
      <c r="U151" s="8">
        <v>726370</v>
      </c>
      <c r="V151" s="6" t="s">
        <v>24</v>
      </c>
      <c r="W151" s="6" t="s">
        <v>25</v>
      </c>
      <c r="X151" s="6" t="s">
        <v>106</v>
      </c>
      <c r="Y151" s="8">
        <v>635425</v>
      </c>
      <c r="Z151" s="6">
        <v>48</v>
      </c>
      <c r="AA151" s="6">
        <v>10.97</v>
      </c>
      <c r="AB151" s="8">
        <f>-PMT((Table1[[#This Row],[Interest_Rate_%]]/100)/12,Table1[[#This Row],[Tenure_Months]],Table1[[#This Row],[Amount_Disbursed]])</f>
        <v>16413.635294831754</v>
      </c>
      <c r="AC151" s="7">
        <v>45986</v>
      </c>
      <c r="AD151" s="7">
        <f>EDATE(Table1[[#This Row],[Disbursement_Date]],Table1[[#This Row],[Tenure_Months]])</f>
        <v>47447</v>
      </c>
      <c r="AE151" s="6" t="s">
        <v>1292</v>
      </c>
    </row>
    <row r="152" spans="1:31" ht="36" customHeight="1" x14ac:dyDescent="0.6">
      <c r="A152" s="6" t="s">
        <v>967</v>
      </c>
      <c r="B152" s="6" t="s">
        <v>1939</v>
      </c>
      <c r="C152" s="7">
        <v>24955</v>
      </c>
      <c r="D152" s="6">
        <f ca="1">DATEDIF(Table1[[#This Row],[Date_of_Birth]],TODAY(),"Y")</f>
        <v>58</v>
      </c>
      <c r="E152" s="6" t="s">
        <v>1267</v>
      </c>
      <c r="F152" s="6">
        <v>9411273968</v>
      </c>
      <c r="G152" s="6">
        <v>9369919207</v>
      </c>
      <c r="H152" s="6" t="s">
        <v>1940</v>
      </c>
      <c r="I152" s="6" t="s">
        <v>21</v>
      </c>
      <c r="J152" s="6">
        <v>730</v>
      </c>
      <c r="K152" s="6">
        <v>452003</v>
      </c>
      <c r="L152" s="6" t="s">
        <v>1941</v>
      </c>
      <c r="M152" s="6" t="s">
        <v>1942</v>
      </c>
      <c r="N152" s="6" t="s">
        <v>1281</v>
      </c>
      <c r="O152" s="6" t="s">
        <v>1261</v>
      </c>
      <c r="P152" s="8">
        <v>60000</v>
      </c>
      <c r="Q152" s="6" t="s">
        <v>1318</v>
      </c>
      <c r="R152" s="6" t="s">
        <v>1520</v>
      </c>
      <c r="S152" s="6" t="s">
        <v>39</v>
      </c>
      <c r="T152" s="6" t="s">
        <v>1943</v>
      </c>
      <c r="U152" s="8">
        <v>1435620</v>
      </c>
      <c r="V152" s="6" t="s">
        <v>20</v>
      </c>
      <c r="W152" s="6" t="s">
        <v>21</v>
      </c>
      <c r="X152" s="6" t="s">
        <v>144</v>
      </c>
      <c r="Y152" s="8">
        <v>1212619</v>
      </c>
      <c r="Z152" s="6">
        <v>12</v>
      </c>
      <c r="AA152" s="6">
        <v>10.71</v>
      </c>
      <c r="AB152" s="8">
        <f>-PMT((Table1[[#This Row],[Interest_Rate_%]]/100)/12,Table1[[#This Row],[Tenure_Months]],Table1[[#This Row],[Amount_Disbursed]])</f>
        <v>107009.31572503271</v>
      </c>
      <c r="AC152" s="7">
        <v>45966</v>
      </c>
      <c r="AD152" s="7">
        <f>EDATE(Table1[[#This Row],[Disbursement_Date]],Table1[[#This Row],[Tenure_Months]])</f>
        <v>46331</v>
      </c>
      <c r="AE152" s="6" t="s">
        <v>1265</v>
      </c>
    </row>
    <row r="153" spans="1:31" ht="36" customHeight="1" x14ac:dyDescent="0.6">
      <c r="A153" s="6" t="s">
        <v>968</v>
      </c>
      <c r="B153" s="6" t="s">
        <v>1944</v>
      </c>
      <c r="C153" s="7">
        <v>36193</v>
      </c>
      <c r="D153" s="6">
        <f ca="1">DATEDIF(Table1[[#This Row],[Date_of_Birth]],TODAY(),"Y")</f>
        <v>27</v>
      </c>
      <c r="E153" s="6" t="s">
        <v>1256</v>
      </c>
      <c r="F153" s="6">
        <v>9472196982</v>
      </c>
      <c r="G153" s="6">
        <v>9857526651</v>
      </c>
      <c r="H153" s="6" t="s">
        <v>1945</v>
      </c>
      <c r="I153" s="6" t="s">
        <v>34</v>
      </c>
      <c r="J153" s="6">
        <v>647</v>
      </c>
      <c r="K153" s="6">
        <v>486002</v>
      </c>
      <c r="L153" s="6" t="s">
        <v>1946</v>
      </c>
      <c r="M153" s="6" t="s">
        <v>1947</v>
      </c>
      <c r="N153" s="6" t="s">
        <v>1260</v>
      </c>
      <c r="O153" s="6" t="s">
        <v>1261</v>
      </c>
      <c r="P153" s="8">
        <v>60000</v>
      </c>
      <c r="Q153" s="6" t="s">
        <v>1269</v>
      </c>
      <c r="R153" s="6" t="s">
        <v>1290</v>
      </c>
      <c r="S153" s="6" t="s">
        <v>22</v>
      </c>
      <c r="T153" s="6" t="s">
        <v>1948</v>
      </c>
      <c r="U153" s="8">
        <v>652790</v>
      </c>
      <c r="V153" s="6" t="s">
        <v>33</v>
      </c>
      <c r="W153" s="6" t="s">
        <v>34</v>
      </c>
      <c r="X153" s="6" t="s">
        <v>125</v>
      </c>
      <c r="Y153" s="8">
        <v>501466</v>
      </c>
      <c r="Z153" s="6">
        <v>48</v>
      </c>
      <c r="AA153" s="6">
        <v>13.1</v>
      </c>
      <c r="AB153" s="8">
        <f>-PMT((Table1[[#This Row],[Interest_Rate_%]]/100)/12,Table1[[#This Row],[Tenure_Months]],Table1[[#This Row],[Amount_Disbursed]])</f>
        <v>13477.979416360291</v>
      </c>
      <c r="AC153" s="7">
        <v>45802</v>
      </c>
      <c r="AD153" s="7">
        <f>EDATE(Table1[[#This Row],[Disbursement_Date]],Table1[[#This Row],[Tenure_Months]])</f>
        <v>47263</v>
      </c>
      <c r="AE153" s="6" t="s">
        <v>1271</v>
      </c>
    </row>
    <row r="154" spans="1:31" ht="36" customHeight="1" x14ac:dyDescent="0.6">
      <c r="A154" s="6" t="s">
        <v>969</v>
      </c>
      <c r="B154" s="6" t="s">
        <v>146</v>
      </c>
      <c r="C154" s="7">
        <v>35265</v>
      </c>
      <c r="D154" s="6">
        <f ca="1">DATEDIF(Table1[[#This Row],[Date_of_Birth]],TODAY(),"Y")</f>
        <v>29</v>
      </c>
      <c r="E154" s="6" t="s">
        <v>1267</v>
      </c>
      <c r="F154" s="6">
        <v>9872256800</v>
      </c>
      <c r="G154" s="6">
        <v>9657178442</v>
      </c>
      <c r="H154" s="6" t="s">
        <v>1949</v>
      </c>
      <c r="I154" s="6" t="s">
        <v>29</v>
      </c>
      <c r="J154" s="6">
        <v>667</v>
      </c>
      <c r="K154" s="6">
        <v>474002</v>
      </c>
      <c r="L154" s="6" t="s">
        <v>1950</v>
      </c>
      <c r="M154" s="6" t="s">
        <v>1951</v>
      </c>
      <c r="N154" s="6" t="s">
        <v>1266</v>
      </c>
      <c r="O154" s="6" t="s">
        <v>1268</v>
      </c>
      <c r="P154" s="8">
        <v>15000</v>
      </c>
      <c r="Q154" s="6" t="s">
        <v>1334</v>
      </c>
      <c r="R154" s="6" t="s">
        <v>1335</v>
      </c>
      <c r="S154" s="6" t="s">
        <v>30</v>
      </c>
      <c r="T154" s="6" t="s">
        <v>1952</v>
      </c>
      <c r="U154" s="8">
        <v>485949</v>
      </c>
      <c r="V154" s="6" t="s">
        <v>28</v>
      </c>
      <c r="W154" s="6" t="s">
        <v>29</v>
      </c>
      <c r="X154" s="6" t="s">
        <v>1380</v>
      </c>
      <c r="Y154" s="8">
        <v>354441</v>
      </c>
      <c r="Z154" s="6">
        <v>48</v>
      </c>
      <c r="AA154" s="6">
        <v>14.44</v>
      </c>
      <c r="AB154" s="8">
        <f>-PMT((Table1[[#This Row],[Interest_Rate_%]]/100)/12,Table1[[#This Row],[Tenure_Months]],Table1[[#This Row],[Amount_Disbursed]])</f>
        <v>9764.0364508456169</v>
      </c>
      <c r="AC154" s="7">
        <v>45403</v>
      </c>
      <c r="AD154" s="7">
        <f>EDATE(Table1[[#This Row],[Disbursement_Date]],Table1[[#This Row],[Tenure_Months]])</f>
        <v>46864</v>
      </c>
      <c r="AE154" s="6" t="s">
        <v>1265</v>
      </c>
    </row>
    <row r="155" spans="1:31" ht="36" customHeight="1" x14ac:dyDescent="0.6">
      <c r="A155" s="6" t="s">
        <v>970</v>
      </c>
      <c r="B155" s="6" t="s">
        <v>71</v>
      </c>
      <c r="C155" s="7">
        <v>25469</v>
      </c>
      <c r="D155" s="6">
        <f ca="1">DATEDIF(Table1[[#This Row],[Date_of_Birth]],TODAY(),"Y")</f>
        <v>56</v>
      </c>
      <c r="E155" s="6" t="s">
        <v>1256</v>
      </c>
      <c r="F155" s="6">
        <v>9344762055</v>
      </c>
      <c r="G155" s="6"/>
      <c r="H155" s="6" t="s">
        <v>1953</v>
      </c>
      <c r="I155" s="6" t="s">
        <v>34</v>
      </c>
      <c r="J155" s="6">
        <v>757</v>
      </c>
      <c r="K155" s="6">
        <v>486005</v>
      </c>
      <c r="L155" s="6" t="s">
        <v>1954</v>
      </c>
      <c r="M155" s="6" t="s">
        <v>1955</v>
      </c>
      <c r="N155" s="6" t="s">
        <v>1281</v>
      </c>
      <c r="O155" s="6" t="s">
        <v>1261</v>
      </c>
      <c r="P155" s="8">
        <v>40000</v>
      </c>
      <c r="Q155" s="6" t="s">
        <v>1282</v>
      </c>
      <c r="R155" s="6" t="s">
        <v>1283</v>
      </c>
      <c r="S155" s="6" t="s">
        <v>17</v>
      </c>
      <c r="T155" s="6" t="s">
        <v>1956</v>
      </c>
      <c r="U155" s="8">
        <v>114262</v>
      </c>
      <c r="V155" s="6" t="s">
        <v>33</v>
      </c>
      <c r="W155" s="6" t="s">
        <v>34</v>
      </c>
      <c r="X155" s="6" t="s">
        <v>125</v>
      </c>
      <c r="Y155" s="8">
        <v>88692</v>
      </c>
      <c r="Z155" s="6">
        <v>60</v>
      </c>
      <c r="AA155" s="6">
        <v>10.97</v>
      </c>
      <c r="AB155" s="8">
        <f>-PMT((Table1[[#This Row],[Interest_Rate_%]]/100)/12,Table1[[#This Row],[Tenure_Months]],Table1[[#This Row],[Amount_Disbursed]])</f>
        <v>1927.0523079312286</v>
      </c>
      <c r="AC155" s="7">
        <v>45085</v>
      </c>
      <c r="AD155" s="7">
        <f>EDATE(Table1[[#This Row],[Disbursement_Date]],Table1[[#This Row],[Tenure_Months]])</f>
        <v>46912</v>
      </c>
      <c r="AE155" s="6" t="s">
        <v>1265</v>
      </c>
    </row>
    <row r="156" spans="1:31" ht="36" customHeight="1" x14ac:dyDescent="0.6">
      <c r="A156" s="6" t="s">
        <v>971</v>
      </c>
      <c r="B156" s="6" t="s">
        <v>212</v>
      </c>
      <c r="C156" s="7">
        <v>35751</v>
      </c>
      <c r="D156" s="6">
        <f ca="1">DATEDIF(Table1[[#This Row],[Date_of_Birth]],TODAY(),"Y")</f>
        <v>28</v>
      </c>
      <c r="E156" s="6" t="s">
        <v>1267</v>
      </c>
      <c r="F156" s="6">
        <v>9658706525</v>
      </c>
      <c r="G156" s="6">
        <v>9389032747</v>
      </c>
      <c r="H156" s="6" t="s">
        <v>1957</v>
      </c>
      <c r="I156" s="6" t="s">
        <v>21</v>
      </c>
      <c r="J156" s="6">
        <v>628</v>
      </c>
      <c r="K156" s="6">
        <v>452002</v>
      </c>
      <c r="L156" s="6" t="s">
        <v>1958</v>
      </c>
      <c r="M156" s="6" t="s">
        <v>1959</v>
      </c>
      <c r="N156" s="6" t="s">
        <v>1260</v>
      </c>
      <c r="O156" s="6" t="s">
        <v>1268</v>
      </c>
      <c r="P156" s="8">
        <v>20000</v>
      </c>
      <c r="Q156" s="6" t="s">
        <v>1309</v>
      </c>
      <c r="R156" s="6" t="s">
        <v>1352</v>
      </c>
      <c r="S156" s="6" t="s">
        <v>39</v>
      </c>
      <c r="T156" s="6" t="s">
        <v>1960</v>
      </c>
      <c r="U156" s="8">
        <v>1023460</v>
      </c>
      <c r="V156" s="6" t="s">
        <v>20</v>
      </c>
      <c r="W156" s="6" t="s">
        <v>21</v>
      </c>
      <c r="X156" s="6" t="s">
        <v>144</v>
      </c>
      <c r="Y156" s="8">
        <v>770332</v>
      </c>
      <c r="Z156" s="6">
        <v>48</v>
      </c>
      <c r="AA156" s="6">
        <v>14.77</v>
      </c>
      <c r="AB156" s="8">
        <f>-PMT((Table1[[#This Row],[Interest_Rate_%]]/100)/12,Table1[[#This Row],[Tenure_Months]],Table1[[#This Row],[Amount_Disbursed]])</f>
        <v>21349.21121673203</v>
      </c>
      <c r="AC156" s="7">
        <v>45889</v>
      </c>
      <c r="AD156" s="7">
        <f>EDATE(Table1[[#This Row],[Disbursement_Date]],Table1[[#This Row],[Tenure_Months]])</f>
        <v>47350</v>
      </c>
      <c r="AE156" s="6" t="s">
        <v>1271</v>
      </c>
    </row>
    <row r="157" spans="1:31" ht="36" customHeight="1" x14ac:dyDescent="0.6">
      <c r="A157" s="6" t="s">
        <v>972</v>
      </c>
      <c r="B157" s="6" t="s">
        <v>277</v>
      </c>
      <c r="C157" s="7">
        <v>27665</v>
      </c>
      <c r="D157" s="6">
        <f ca="1">DATEDIF(Table1[[#This Row],[Date_of_Birth]],TODAY(),"Y")</f>
        <v>50</v>
      </c>
      <c r="E157" s="6" t="s">
        <v>1267</v>
      </c>
      <c r="F157" s="6">
        <v>9668341938</v>
      </c>
      <c r="G157" s="6">
        <v>9553504191</v>
      </c>
      <c r="H157" s="6" t="s">
        <v>1961</v>
      </c>
      <c r="I157" s="6" t="s">
        <v>21</v>
      </c>
      <c r="J157" s="6">
        <v>662</v>
      </c>
      <c r="K157" s="6">
        <v>452001</v>
      </c>
      <c r="L157" s="6" t="s">
        <v>1962</v>
      </c>
      <c r="M157" s="6" t="s">
        <v>1963</v>
      </c>
      <c r="N157" s="6" t="s">
        <v>1260</v>
      </c>
      <c r="O157" s="6" t="s">
        <v>1261</v>
      </c>
      <c r="P157" s="8">
        <v>50000</v>
      </c>
      <c r="Q157" s="6" t="s">
        <v>1318</v>
      </c>
      <c r="R157" s="6" t="s">
        <v>1520</v>
      </c>
      <c r="S157" s="6" t="s">
        <v>39</v>
      </c>
      <c r="T157" s="6" t="s">
        <v>1964</v>
      </c>
      <c r="U157" s="8">
        <v>1449308</v>
      </c>
      <c r="V157" s="6" t="s">
        <v>20</v>
      </c>
      <c r="W157" s="6" t="s">
        <v>21</v>
      </c>
      <c r="X157" s="6" t="s">
        <v>144</v>
      </c>
      <c r="Y157" s="8">
        <v>1164992</v>
      </c>
      <c r="Z157" s="6">
        <v>48</v>
      </c>
      <c r="AA157" s="6">
        <v>15.78</v>
      </c>
      <c r="AB157" s="8">
        <f>-PMT((Table1[[#This Row],[Interest_Rate_%]]/100)/12,Table1[[#This Row],[Tenure_Months]],Table1[[#This Row],[Amount_Disbursed]])</f>
        <v>32885.084136851379</v>
      </c>
      <c r="AC157" s="7">
        <v>45570</v>
      </c>
      <c r="AD157" s="7">
        <f>EDATE(Table1[[#This Row],[Disbursement_Date]],Table1[[#This Row],[Tenure_Months]])</f>
        <v>47031</v>
      </c>
      <c r="AE157" s="6" t="s">
        <v>1265</v>
      </c>
    </row>
    <row r="158" spans="1:31" ht="36" customHeight="1" x14ac:dyDescent="0.6">
      <c r="A158" s="6" t="s">
        <v>973</v>
      </c>
      <c r="B158" s="6" t="s">
        <v>112</v>
      </c>
      <c r="C158" s="7">
        <v>29655</v>
      </c>
      <c r="D158" s="6">
        <f ca="1">DATEDIF(Table1[[#This Row],[Date_of_Birth]],TODAY(),"Y")</f>
        <v>45</v>
      </c>
      <c r="E158" s="6" t="s">
        <v>1256</v>
      </c>
      <c r="F158" s="6">
        <v>9378559780</v>
      </c>
      <c r="G158" s="6">
        <v>9909030969</v>
      </c>
      <c r="H158" s="6" t="s">
        <v>1965</v>
      </c>
      <c r="I158" s="6" t="s">
        <v>16</v>
      </c>
      <c r="J158" s="6">
        <v>782</v>
      </c>
      <c r="K158" s="6">
        <v>482002</v>
      </c>
      <c r="L158" s="6" t="s">
        <v>1966</v>
      </c>
      <c r="M158" s="6" t="s">
        <v>1967</v>
      </c>
      <c r="N158" s="6" t="s">
        <v>1281</v>
      </c>
      <c r="O158" s="6" t="s">
        <v>1276</v>
      </c>
      <c r="P158" s="8">
        <v>15000</v>
      </c>
      <c r="Q158" s="6" t="s">
        <v>1309</v>
      </c>
      <c r="R158" s="6" t="s">
        <v>1352</v>
      </c>
      <c r="S158" s="6" t="s">
        <v>39</v>
      </c>
      <c r="T158" s="6" t="s">
        <v>1968</v>
      </c>
      <c r="U158" s="8">
        <v>976626</v>
      </c>
      <c r="V158" s="6" t="s">
        <v>15</v>
      </c>
      <c r="W158" s="6" t="s">
        <v>16</v>
      </c>
      <c r="X158" s="6" t="s">
        <v>26</v>
      </c>
      <c r="Y158" s="8">
        <v>857921</v>
      </c>
      <c r="Z158" s="6">
        <v>12</v>
      </c>
      <c r="AA158" s="6">
        <v>13.1</v>
      </c>
      <c r="AB158" s="8">
        <f>-PMT((Table1[[#This Row],[Interest_Rate_%]]/100)/12,Table1[[#This Row],[Tenure_Months]],Table1[[#This Row],[Amount_Disbursed]])</f>
        <v>76667.422941190991</v>
      </c>
      <c r="AC158" s="7">
        <v>45994</v>
      </c>
      <c r="AD158" s="7">
        <f>EDATE(Table1[[#This Row],[Disbursement_Date]],Table1[[#This Row],[Tenure_Months]])</f>
        <v>46359</v>
      </c>
      <c r="AE158" s="6" t="s">
        <v>1292</v>
      </c>
    </row>
    <row r="159" spans="1:31" ht="36" customHeight="1" x14ac:dyDescent="0.6">
      <c r="A159" s="6" t="s">
        <v>974</v>
      </c>
      <c r="B159" s="6" t="s">
        <v>140</v>
      </c>
      <c r="C159" s="7">
        <v>33350</v>
      </c>
      <c r="D159" s="6">
        <f ca="1">DATEDIF(Table1[[#This Row],[Date_of_Birth]],TODAY(),"Y")</f>
        <v>35</v>
      </c>
      <c r="E159" s="6" t="s">
        <v>1256</v>
      </c>
      <c r="F159" s="6">
        <v>9310107983</v>
      </c>
      <c r="G159" s="6"/>
      <c r="H159" s="6" t="s">
        <v>1969</v>
      </c>
      <c r="I159" s="6" t="s">
        <v>21</v>
      </c>
      <c r="J159" s="6">
        <v>745</v>
      </c>
      <c r="K159" s="6">
        <v>452006</v>
      </c>
      <c r="L159" s="6" t="s">
        <v>1970</v>
      </c>
      <c r="M159" s="6" t="s">
        <v>1971</v>
      </c>
      <c r="N159" s="6" t="s">
        <v>1260</v>
      </c>
      <c r="O159" s="6" t="s">
        <v>1276</v>
      </c>
      <c r="P159" s="8">
        <v>75000</v>
      </c>
      <c r="Q159" s="6" t="s">
        <v>1334</v>
      </c>
      <c r="R159" s="6" t="s">
        <v>1335</v>
      </c>
      <c r="S159" s="6" t="s">
        <v>30</v>
      </c>
      <c r="T159" s="6" t="s">
        <v>1972</v>
      </c>
      <c r="U159" s="8">
        <v>477334</v>
      </c>
      <c r="V159" s="6" t="s">
        <v>20</v>
      </c>
      <c r="W159" s="6" t="s">
        <v>21</v>
      </c>
      <c r="X159" s="6" t="s">
        <v>144</v>
      </c>
      <c r="Y159" s="8">
        <v>425430</v>
      </c>
      <c r="Z159" s="6">
        <v>60</v>
      </c>
      <c r="AA159" s="6">
        <v>11.18</v>
      </c>
      <c r="AB159" s="8">
        <f>-PMT((Table1[[#This Row],[Interest_Rate_%]]/100)/12,Table1[[#This Row],[Tenure_Months]],Table1[[#This Row],[Amount_Disbursed]])</f>
        <v>9288.1146627311755</v>
      </c>
      <c r="AC159" s="7">
        <v>45742</v>
      </c>
      <c r="AD159" s="7">
        <f>EDATE(Table1[[#This Row],[Disbursement_Date]],Table1[[#This Row],[Tenure_Months]])</f>
        <v>47568</v>
      </c>
      <c r="AE159" s="6" t="s">
        <v>1271</v>
      </c>
    </row>
    <row r="160" spans="1:31" ht="36" customHeight="1" x14ac:dyDescent="0.6">
      <c r="A160" s="6" t="s">
        <v>975</v>
      </c>
      <c r="B160" s="6" t="s">
        <v>178</v>
      </c>
      <c r="C160" s="7">
        <v>31184</v>
      </c>
      <c r="D160" s="6">
        <f ca="1">DATEDIF(Table1[[#This Row],[Date_of_Birth]],TODAY(),"Y")</f>
        <v>41</v>
      </c>
      <c r="E160" s="6" t="s">
        <v>1267</v>
      </c>
      <c r="F160" s="6">
        <v>9330968493</v>
      </c>
      <c r="G160" s="6">
        <v>9940555052</v>
      </c>
      <c r="H160" s="6" t="s">
        <v>1973</v>
      </c>
      <c r="I160" s="6" t="s">
        <v>29</v>
      </c>
      <c r="J160" s="6">
        <v>744</v>
      </c>
      <c r="K160" s="6">
        <v>474004</v>
      </c>
      <c r="L160" s="6" t="s">
        <v>1894</v>
      </c>
      <c r="M160" s="6" t="s">
        <v>1974</v>
      </c>
      <c r="N160" s="6" t="s">
        <v>1281</v>
      </c>
      <c r="O160" s="6" t="s">
        <v>1268</v>
      </c>
      <c r="P160" s="8">
        <v>60000</v>
      </c>
      <c r="Q160" s="6" t="s">
        <v>1309</v>
      </c>
      <c r="R160" s="6" t="s">
        <v>1310</v>
      </c>
      <c r="S160" s="6" t="s">
        <v>30</v>
      </c>
      <c r="T160" s="6" t="s">
        <v>1975</v>
      </c>
      <c r="U160" s="8">
        <v>579007</v>
      </c>
      <c r="V160" s="6" t="s">
        <v>28</v>
      </c>
      <c r="W160" s="6" t="s">
        <v>29</v>
      </c>
      <c r="X160" s="6" t="s">
        <v>1380</v>
      </c>
      <c r="Y160" s="8">
        <v>409482</v>
      </c>
      <c r="Z160" s="6">
        <v>12</v>
      </c>
      <c r="AA160" s="6">
        <v>15.03</v>
      </c>
      <c r="AB160" s="8">
        <f>-PMT((Table1[[#This Row],[Interest_Rate_%]]/100)/12,Table1[[#This Row],[Tenure_Months]],Table1[[#This Row],[Amount_Disbursed]])</f>
        <v>36964.951178509298</v>
      </c>
      <c r="AC160" s="7">
        <v>46005</v>
      </c>
      <c r="AD160" s="7">
        <f>EDATE(Table1[[#This Row],[Disbursement_Date]],Table1[[#This Row],[Tenure_Months]])</f>
        <v>46370</v>
      </c>
      <c r="AE160" s="6" t="s">
        <v>1265</v>
      </c>
    </row>
    <row r="161" spans="1:31" ht="36" customHeight="1" x14ac:dyDescent="0.6">
      <c r="A161" s="6" t="s">
        <v>976</v>
      </c>
      <c r="B161" s="6" t="s">
        <v>1976</v>
      </c>
      <c r="C161" s="7">
        <v>29915</v>
      </c>
      <c r="D161" s="6">
        <f ca="1">DATEDIF(Table1[[#This Row],[Date_of_Birth]],TODAY(),"Y")</f>
        <v>44</v>
      </c>
      <c r="E161" s="6" t="s">
        <v>1256</v>
      </c>
      <c r="F161" s="6">
        <v>9838809575</v>
      </c>
      <c r="G161" s="6"/>
      <c r="H161" s="6" t="s">
        <v>1977</v>
      </c>
      <c r="I161" s="6" t="s">
        <v>25</v>
      </c>
      <c r="J161" s="6">
        <v>764</v>
      </c>
      <c r="K161" s="6">
        <v>462002</v>
      </c>
      <c r="L161" s="6" t="s">
        <v>1978</v>
      </c>
      <c r="M161" s="6" t="s">
        <v>1979</v>
      </c>
      <c r="N161" s="6" t="s">
        <v>1281</v>
      </c>
      <c r="O161" s="6" t="s">
        <v>1261</v>
      </c>
      <c r="P161" s="8">
        <v>75000</v>
      </c>
      <c r="Q161" s="6" t="s">
        <v>1334</v>
      </c>
      <c r="R161" s="6" t="s">
        <v>1335</v>
      </c>
      <c r="S161" s="6" t="s">
        <v>30</v>
      </c>
      <c r="T161" s="6" t="s">
        <v>1980</v>
      </c>
      <c r="U161" s="8">
        <v>469902</v>
      </c>
      <c r="V161" s="6" t="s">
        <v>24</v>
      </c>
      <c r="W161" s="6" t="s">
        <v>25</v>
      </c>
      <c r="X161" s="6" t="s">
        <v>54</v>
      </c>
      <c r="Y161" s="8">
        <v>383240</v>
      </c>
      <c r="Z161" s="6">
        <v>12</v>
      </c>
      <c r="AA161" s="6">
        <v>12.88</v>
      </c>
      <c r="AB161" s="8">
        <f>-PMT((Table1[[#This Row],[Interest_Rate_%]]/100)/12,Table1[[#This Row],[Tenure_Months]],Table1[[#This Row],[Amount_Disbursed]])</f>
        <v>34208.3801562074</v>
      </c>
      <c r="AC161" s="7">
        <v>45402</v>
      </c>
      <c r="AD161" s="7">
        <f>EDATE(Table1[[#This Row],[Disbursement_Date]],Table1[[#This Row],[Tenure_Months]])</f>
        <v>45767</v>
      </c>
      <c r="AE161" s="6" t="s">
        <v>1292</v>
      </c>
    </row>
    <row r="162" spans="1:31" ht="36" customHeight="1" x14ac:dyDescent="0.6">
      <c r="A162" s="6" t="s">
        <v>977</v>
      </c>
      <c r="B162" s="6" t="s">
        <v>1981</v>
      </c>
      <c r="C162" s="7">
        <v>26913</v>
      </c>
      <c r="D162" s="6">
        <f ca="1">DATEDIF(Table1[[#This Row],[Date_of_Birth]],TODAY(),"Y")</f>
        <v>52</v>
      </c>
      <c r="E162" s="6" t="s">
        <v>1256</v>
      </c>
      <c r="F162" s="6">
        <v>9322996651</v>
      </c>
      <c r="G162" s="6">
        <v>9625931052</v>
      </c>
      <c r="H162" s="6" t="s">
        <v>1982</v>
      </c>
      <c r="I162" s="6" t="s">
        <v>16</v>
      </c>
      <c r="J162" s="6">
        <v>695</v>
      </c>
      <c r="K162" s="6">
        <v>482004</v>
      </c>
      <c r="L162" s="6" t="s">
        <v>1983</v>
      </c>
      <c r="M162" s="6" t="s">
        <v>1984</v>
      </c>
      <c r="N162" s="6" t="s">
        <v>1281</v>
      </c>
      <c r="O162" s="6" t="s">
        <v>1268</v>
      </c>
      <c r="P162" s="8">
        <v>100000</v>
      </c>
      <c r="Q162" s="6" t="s">
        <v>1334</v>
      </c>
      <c r="R162" s="6" t="s">
        <v>1335</v>
      </c>
      <c r="S162" s="6" t="s">
        <v>30</v>
      </c>
      <c r="T162" s="6" t="s">
        <v>1985</v>
      </c>
      <c r="U162" s="8">
        <v>503285</v>
      </c>
      <c r="V162" s="6" t="s">
        <v>15</v>
      </c>
      <c r="W162" s="6" t="s">
        <v>16</v>
      </c>
      <c r="X162" s="6" t="s">
        <v>157</v>
      </c>
      <c r="Y162" s="8">
        <v>427690</v>
      </c>
      <c r="Z162" s="6">
        <v>48</v>
      </c>
      <c r="AA162" s="6">
        <v>13.01</v>
      </c>
      <c r="AB162" s="8">
        <f>-PMT((Table1[[#This Row],[Interest_Rate_%]]/100)/12,Table1[[#This Row],[Tenure_Months]],Table1[[#This Row],[Amount_Disbursed]])</f>
        <v>11475.974565986347</v>
      </c>
      <c r="AC162" s="7">
        <v>44945</v>
      </c>
      <c r="AD162" s="7">
        <f>EDATE(Table1[[#This Row],[Disbursement_Date]],Table1[[#This Row],[Tenure_Months]])</f>
        <v>46406</v>
      </c>
      <c r="AE162" s="6" t="s">
        <v>1292</v>
      </c>
    </row>
    <row r="163" spans="1:31" ht="36" customHeight="1" x14ac:dyDescent="0.6">
      <c r="A163" s="6" t="s">
        <v>978</v>
      </c>
      <c r="B163" s="6" t="s">
        <v>1986</v>
      </c>
      <c r="C163" s="7">
        <v>35526</v>
      </c>
      <c r="D163" s="6">
        <f ca="1">DATEDIF(Table1[[#This Row],[Date_of_Birth]],TODAY(),"Y")</f>
        <v>29</v>
      </c>
      <c r="E163" s="6" t="s">
        <v>1267</v>
      </c>
      <c r="F163" s="6">
        <v>9102867735</v>
      </c>
      <c r="G163" s="6">
        <v>9332404394</v>
      </c>
      <c r="H163" s="6" t="s">
        <v>1987</v>
      </c>
      <c r="I163" s="6" t="s">
        <v>34</v>
      </c>
      <c r="J163" s="6">
        <v>622</v>
      </c>
      <c r="K163" s="6">
        <v>486002</v>
      </c>
      <c r="L163" s="6" t="s">
        <v>1988</v>
      </c>
      <c r="M163" s="6" t="s">
        <v>1989</v>
      </c>
      <c r="N163" s="6" t="s">
        <v>1260</v>
      </c>
      <c r="O163" s="6" t="s">
        <v>1268</v>
      </c>
      <c r="P163" s="8">
        <v>35000</v>
      </c>
      <c r="Q163" s="6" t="s">
        <v>1372</v>
      </c>
      <c r="R163" s="6" t="s">
        <v>1373</v>
      </c>
      <c r="S163" s="6" t="s">
        <v>48</v>
      </c>
      <c r="T163" s="6" t="s">
        <v>1990</v>
      </c>
      <c r="U163" s="8">
        <v>999615</v>
      </c>
      <c r="V163" s="6" t="s">
        <v>33</v>
      </c>
      <c r="W163" s="6" t="s">
        <v>34</v>
      </c>
      <c r="X163" s="6" t="s">
        <v>74</v>
      </c>
      <c r="Y163" s="8">
        <v>742470</v>
      </c>
      <c r="Z163" s="6">
        <v>48</v>
      </c>
      <c r="AA163" s="6">
        <v>15.76</v>
      </c>
      <c r="AB163" s="8">
        <f>-PMT((Table1[[#This Row],[Interest_Rate_%]]/100)/12,Table1[[#This Row],[Tenure_Months]],Table1[[#This Row],[Amount_Disbursed]])</f>
        <v>20950.658282112781</v>
      </c>
      <c r="AC163" s="7">
        <v>45318</v>
      </c>
      <c r="AD163" s="7">
        <f>EDATE(Table1[[#This Row],[Disbursement_Date]],Table1[[#This Row],[Tenure_Months]])</f>
        <v>46779</v>
      </c>
      <c r="AE163" s="6" t="s">
        <v>1292</v>
      </c>
    </row>
    <row r="164" spans="1:31" ht="36" customHeight="1" x14ac:dyDescent="0.6">
      <c r="A164" s="6" t="s">
        <v>979</v>
      </c>
      <c r="B164" s="6" t="s">
        <v>201</v>
      </c>
      <c r="C164" s="7">
        <v>24755</v>
      </c>
      <c r="D164" s="6">
        <f ca="1">DATEDIF(Table1[[#This Row],[Date_of_Birth]],TODAY(),"Y")</f>
        <v>58</v>
      </c>
      <c r="E164" s="6" t="s">
        <v>1256</v>
      </c>
      <c r="F164" s="6">
        <v>9452672163</v>
      </c>
      <c r="G164" s="6"/>
      <c r="H164" s="6" t="s">
        <v>1991</v>
      </c>
      <c r="I164" s="6" t="s">
        <v>29</v>
      </c>
      <c r="J164" s="6">
        <v>688</v>
      </c>
      <c r="K164" s="6">
        <v>474001</v>
      </c>
      <c r="L164" s="6" t="s">
        <v>1992</v>
      </c>
      <c r="M164" s="6" t="s">
        <v>1993</v>
      </c>
      <c r="N164" s="6" t="s">
        <v>1281</v>
      </c>
      <c r="O164" s="6" t="s">
        <v>1261</v>
      </c>
      <c r="P164" s="8">
        <v>60000</v>
      </c>
      <c r="Q164" s="6" t="s">
        <v>1334</v>
      </c>
      <c r="R164" s="6" t="s">
        <v>1335</v>
      </c>
      <c r="S164" s="6" t="s">
        <v>30</v>
      </c>
      <c r="T164" s="6" t="s">
        <v>1994</v>
      </c>
      <c r="U164" s="8">
        <v>532868</v>
      </c>
      <c r="V164" s="6" t="s">
        <v>28</v>
      </c>
      <c r="W164" s="6" t="s">
        <v>29</v>
      </c>
      <c r="X164" s="6" t="s">
        <v>1285</v>
      </c>
      <c r="Y164" s="8">
        <v>428035</v>
      </c>
      <c r="Z164" s="6">
        <v>60</v>
      </c>
      <c r="AA164" s="6">
        <v>12.92</v>
      </c>
      <c r="AB164" s="8">
        <f>-PMT((Table1[[#This Row],[Interest_Rate_%]]/100)/12,Table1[[#This Row],[Tenure_Months]],Table1[[#This Row],[Amount_Disbursed]])</f>
        <v>9721.5913705686689</v>
      </c>
      <c r="AC164" s="7">
        <v>45052</v>
      </c>
      <c r="AD164" s="7">
        <f>EDATE(Table1[[#This Row],[Disbursement_Date]],Table1[[#This Row],[Tenure_Months]])</f>
        <v>46879</v>
      </c>
      <c r="AE164" s="6" t="s">
        <v>1265</v>
      </c>
    </row>
    <row r="165" spans="1:31" ht="36" customHeight="1" x14ac:dyDescent="0.6">
      <c r="A165" s="6" t="s">
        <v>980</v>
      </c>
      <c r="B165" s="6" t="s">
        <v>167</v>
      </c>
      <c r="C165" s="7">
        <v>31148</v>
      </c>
      <c r="D165" s="6">
        <f ca="1">DATEDIF(Table1[[#This Row],[Date_of_Birth]],TODAY(),"Y")</f>
        <v>41</v>
      </c>
      <c r="E165" s="6" t="s">
        <v>1256</v>
      </c>
      <c r="F165" s="6">
        <v>9851247570</v>
      </c>
      <c r="G165" s="6">
        <v>9692288022</v>
      </c>
      <c r="H165" s="6" t="s">
        <v>1996</v>
      </c>
      <c r="I165" s="6" t="s">
        <v>34</v>
      </c>
      <c r="J165" s="6">
        <v>751</v>
      </c>
      <c r="K165" s="6">
        <v>486003</v>
      </c>
      <c r="L165" s="6" t="s">
        <v>1997</v>
      </c>
      <c r="M165" s="6" t="s">
        <v>1998</v>
      </c>
      <c r="N165" s="6" t="s">
        <v>1281</v>
      </c>
      <c r="O165" s="6" t="s">
        <v>1268</v>
      </c>
      <c r="P165" s="8">
        <v>100000</v>
      </c>
      <c r="Q165" s="6" t="s">
        <v>1309</v>
      </c>
      <c r="R165" s="6" t="s">
        <v>1310</v>
      </c>
      <c r="S165" s="6" t="s">
        <v>30</v>
      </c>
      <c r="T165" s="6" t="s">
        <v>1999</v>
      </c>
      <c r="U165" s="8">
        <v>636285</v>
      </c>
      <c r="V165" s="6" t="s">
        <v>33</v>
      </c>
      <c r="W165" s="6" t="s">
        <v>34</v>
      </c>
      <c r="X165" s="6" t="s">
        <v>125</v>
      </c>
      <c r="Y165" s="8">
        <v>498972</v>
      </c>
      <c r="Z165" s="6">
        <v>24</v>
      </c>
      <c r="AA165" s="6">
        <v>16.22</v>
      </c>
      <c r="AB165" s="8">
        <f>-PMT((Table1[[#This Row],[Interest_Rate_%]]/100)/12,Table1[[#This Row],[Tenure_Months]],Table1[[#This Row],[Amount_Disbursed]])</f>
        <v>24483.704614204045</v>
      </c>
      <c r="AC165" s="7">
        <v>45747</v>
      </c>
      <c r="AD165" s="7">
        <f>EDATE(Table1[[#This Row],[Disbursement_Date]],Table1[[#This Row],[Tenure_Months]])</f>
        <v>46477</v>
      </c>
      <c r="AE165" s="6" t="s">
        <v>1271</v>
      </c>
    </row>
    <row r="166" spans="1:31" ht="36" customHeight="1" x14ac:dyDescent="0.6">
      <c r="A166" s="6" t="s">
        <v>981</v>
      </c>
      <c r="B166" s="6" t="s">
        <v>2000</v>
      </c>
      <c r="C166" s="7">
        <v>37685</v>
      </c>
      <c r="D166" s="6">
        <f ca="1">DATEDIF(Table1[[#This Row],[Date_of_Birth]],TODAY(),"Y")</f>
        <v>23</v>
      </c>
      <c r="E166" s="6" t="s">
        <v>1267</v>
      </c>
      <c r="F166" s="6">
        <v>9812327223</v>
      </c>
      <c r="G166" s="6">
        <v>9157767414</v>
      </c>
      <c r="H166" s="6" t="s">
        <v>2001</v>
      </c>
      <c r="I166" s="6" t="s">
        <v>16</v>
      </c>
      <c r="J166" s="6">
        <v>776</v>
      </c>
      <c r="K166" s="6">
        <v>482004</v>
      </c>
      <c r="L166" s="6" t="s">
        <v>2002</v>
      </c>
      <c r="M166" s="6" t="s">
        <v>2003</v>
      </c>
      <c r="N166" s="6" t="s">
        <v>1281</v>
      </c>
      <c r="O166" s="6" t="s">
        <v>1268</v>
      </c>
      <c r="P166" s="8">
        <v>20000</v>
      </c>
      <c r="Q166" s="6" t="s">
        <v>1344</v>
      </c>
      <c r="R166" s="6" t="s">
        <v>1345</v>
      </c>
      <c r="S166" s="6" t="s">
        <v>17</v>
      </c>
      <c r="T166" s="6" t="s">
        <v>2004</v>
      </c>
      <c r="U166" s="8">
        <v>72077</v>
      </c>
      <c r="V166" s="6" t="s">
        <v>15</v>
      </c>
      <c r="W166" s="6" t="s">
        <v>16</v>
      </c>
      <c r="X166" s="6" t="s">
        <v>157</v>
      </c>
      <c r="Y166" s="8">
        <v>63220</v>
      </c>
      <c r="Z166" s="6">
        <v>18</v>
      </c>
      <c r="AA166" s="6">
        <v>15.11</v>
      </c>
      <c r="AB166" s="8">
        <f>-PMT((Table1[[#This Row],[Interest_Rate_%]]/100)/12,Table1[[#This Row],[Tenure_Months]],Table1[[#This Row],[Amount_Disbursed]])</f>
        <v>3947.2398684696091</v>
      </c>
      <c r="AC166" s="7">
        <v>45682</v>
      </c>
      <c r="AD166" s="7">
        <f>EDATE(Table1[[#This Row],[Disbursement_Date]],Table1[[#This Row],[Tenure_Months]])</f>
        <v>46228</v>
      </c>
      <c r="AE166" s="6" t="s">
        <v>1292</v>
      </c>
    </row>
    <row r="167" spans="1:31" ht="36" customHeight="1" x14ac:dyDescent="0.6">
      <c r="A167" s="6" t="s">
        <v>982</v>
      </c>
      <c r="B167" s="6" t="s">
        <v>2005</v>
      </c>
      <c r="C167" s="7">
        <v>27613</v>
      </c>
      <c r="D167" s="6">
        <f ca="1">DATEDIF(Table1[[#This Row],[Date_of_Birth]],TODAY(),"Y")</f>
        <v>50</v>
      </c>
      <c r="E167" s="6" t="s">
        <v>1256</v>
      </c>
      <c r="F167" s="6">
        <v>9147510841</v>
      </c>
      <c r="G167" s="6"/>
      <c r="H167" s="6" t="s">
        <v>2006</v>
      </c>
      <c r="I167" s="6" t="s">
        <v>29</v>
      </c>
      <c r="J167" s="6">
        <v>670</v>
      </c>
      <c r="K167" s="6">
        <v>474004</v>
      </c>
      <c r="L167" s="6" t="s">
        <v>2007</v>
      </c>
      <c r="M167" s="6" t="s">
        <v>2008</v>
      </c>
      <c r="N167" s="6" t="s">
        <v>1260</v>
      </c>
      <c r="O167" s="6" t="s">
        <v>1261</v>
      </c>
      <c r="P167" s="8">
        <v>75000</v>
      </c>
      <c r="Q167" s="6" t="s">
        <v>1282</v>
      </c>
      <c r="R167" s="6" t="s">
        <v>1283</v>
      </c>
      <c r="S167" s="6" t="s">
        <v>17</v>
      </c>
      <c r="T167" s="6" t="s">
        <v>2009</v>
      </c>
      <c r="U167" s="8">
        <v>50000</v>
      </c>
      <c r="V167" s="6" t="s">
        <v>28</v>
      </c>
      <c r="W167" s="6" t="s">
        <v>29</v>
      </c>
      <c r="X167" s="6" t="s">
        <v>1285</v>
      </c>
      <c r="Y167" s="8">
        <v>43703</v>
      </c>
      <c r="Z167" s="6">
        <v>12</v>
      </c>
      <c r="AA167" s="6">
        <v>11.4</v>
      </c>
      <c r="AB167" s="8">
        <f>-PMT((Table1[[#This Row],[Interest_Rate_%]]/100)/12,Table1[[#This Row],[Tenure_Months]],Table1[[#This Row],[Amount_Disbursed]])</f>
        <v>3870.7024965325836</v>
      </c>
      <c r="AC167" s="7">
        <v>45617</v>
      </c>
      <c r="AD167" s="7">
        <f>EDATE(Table1[[#This Row],[Disbursement_Date]],Table1[[#This Row],[Tenure_Months]])</f>
        <v>45982</v>
      </c>
      <c r="AE167" s="6" t="s">
        <v>1271</v>
      </c>
    </row>
    <row r="168" spans="1:31" ht="36" customHeight="1" x14ac:dyDescent="0.6">
      <c r="A168" s="6" t="s">
        <v>983</v>
      </c>
      <c r="B168" s="6" t="s">
        <v>2010</v>
      </c>
      <c r="C168" s="7">
        <v>25790</v>
      </c>
      <c r="D168" s="6">
        <f ca="1">DATEDIF(Table1[[#This Row],[Date_of_Birth]],TODAY(),"Y")</f>
        <v>55</v>
      </c>
      <c r="E168" s="6" t="s">
        <v>1267</v>
      </c>
      <c r="F168" s="6">
        <v>9142782651</v>
      </c>
      <c r="G168" s="6"/>
      <c r="H168" s="6" t="s">
        <v>2011</v>
      </c>
      <c r="I168" s="6" t="s">
        <v>34</v>
      </c>
      <c r="J168" s="6">
        <v>667</v>
      </c>
      <c r="K168" s="6">
        <v>486006</v>
      </c>
      <c r="L168" s="6" t="s">
        <v>2012</v>
      </c>
      <c r="M168" s="6" t="s">
        <v>2013</v>
      </c>
      <c r="N168" s="6" t="s">
        <v>1260</v>
      </c>
      <c r="O168" s="6" t="s">
        <v>1276</v>
      </c>
      <c r="P168" s="8">
        <v>40000</v>
      </c>
      <c r="Q168" s="6" t="s">
        <v>1318</v>
      </c>
      <c r="R168" s="6" t="s">
        <v>1520</v>
      </c>
      <c r="S168" s="6" t="s">
        <v>39</v>
      </c>
      <c r="T168" s="6" t="s">
        <v>2014</v>
      </c>
      <c r="U168" s="8">
        <v>1433359</v>
      </c>
      <c r="V168" s="6" t="s">
        <v>33</v>
      </c>
      <c r="W168" s="6" t="s">
        <v>34</v>
      </c>
      <c r="X168" s="6" t="s">
        <v>74</v>
      </c>
      <c r="Y168" s="8">
        <v>1150308</v>
      </c>
      <c r="Z168" s="6">
        <v>60</v>
      </c>
      <c r="AA168" s="6">
        <v>10.97</v>
      </c>
      <c r="AB168" s="8">
        <f>-PMT((Table1[[#This Row],[Interest_Rate_%]]/100)/12,Table1[[#This Row],[Tenure_Months]],Table1[[#This Row],[Amount_Disbursed]])</f>
        <v>24993.276577726916</v>
      </c>
      <c r="AC168" s="7">
        <v>45545</v>
      </c>
      <c r="AD168" s="7">
        <f>EDATE(Table1[[#This Row],[Disbursement_Date]],Table1[[#This Row],[Tenure_Months]])</f>
        <v>47371</v>
      </c>
      <c r="AE168" s="6" t="s">
        <v>1292</v>
      </c>
    </row>
    <row r="169" spans="1:31" ht="36" customHeight="1" x14ac:dyDescent="0.6">
      <c r="A169" s="6" t="s">
        <v>984</v>
      </c>
      <c r="B169" s="6" t="s">
        <v>45</v>
      </c>
      <c r="C169" s="7">
        <v>27138</v>
      </c>
      <c r="D169" s="6">
        <f ca="1">DATEDIF(Table1[[#This Row],[Date_of_Birth]],TODAY(),"Y")</f>
        <v>52</v>
      </c>
      <c r="E169" s="6" t="s">
        <v>1267</v>
      </c>
      <c r="F169" s="6">
        <v>9380220571</v>
      </c>
      <c r="G169" s="6">
        <v>9760975575</v>
      </c>
      <c r="H169" s="6" t="s">
        <v>2015</v>
      </c>
      <c r="I169" s="6" t="s">
        <v>16</v>
      </c>
      <c r="J169" s="6">
        <v>641</v>
      </c>
      <c r="K169" s="6">
        <v>482004</v>
      </c>
      <c r="L169" s="6" t="s">
        <v>2016</v>
      </c>
      <c r="M169" s="6" t="s">
        <v>2017</v>
      </c>
      <c r="N169" s="6" t="s">
        <v>1260</v>
      </c>
      <c r="O169" s="6" t="s">
        <v>1276</v>
      </c>
      <c r="P169" s="8">
        <v>35000</v>
      </c>
      <c r="Q169" s="6" t="s">
        <v>1269</v>
      </c>
      <c r="R169" s="6" t="s">
        <v>1324</v>
      </c>
      <c r="S169" s="6" t="s">
        <v>30</v>
      </c>
      <c r="T169" s="6" t="s">
        <v>2018</v>
      </c>
      <c r="U169" s="8">
        <v>653370</v>
      </c>
      <c r="V169" s="6" t="s">
        <v>15</v>
      </c>
      <c r="W169" s="6" t="s">
        <v>16</v>
      </c>
      <c r="X169" s="6" t="s">
        <v>157</v>
      </c>
      <c r="Y169" s="8">
        <v>545300</v>
      </c>
      <c r="Z169" s="6">
        <v>24</v>
      </c>
      <c r="AA169" s="6">
        <v>12.92</v>
      </c>
      <c r="AB169" s="8">
        <f>-PMT((Table1[[#This Row],[Interest_Rate_%]]/100)/12,Table1[[#This Row],[Tenure_Months]],Table1[[#This Row],[Amount_Disbursed]])</f>
        <v>25904.070108970787</v>
      </c>
      <c r="AC169" s="7">
        <v>45087</v>
      </c>
      <c r="AD169" s="7">
        <f>EDATE(Table1[[#This Row],[Disbursement_Date]],Table1[[#This Row],[Tenure_Months]])</f>
        <v>45818</v>
      </c>
      <c r="AE169" s="6" t="s">
        <v>1271</v>
      </c>
    </row>
    <row r="170" spans="1:31" ht="36" customHeight="1" x14ac:dyDescent="0.6">
      <c r="A170" s="6" t="s">
        <v>985</v>
      </c>
      <c r="B170" s="6" t="s">
        <v>134</v>
      </c>
      <c r="C170" s="7">
        <v>32011</v>
      </c>
      <c r="D170" s="6">
        <f ca="1">DATEDIF(Table1[[#This Row],[Date_of_Birth]],TODAY(),"Y")</f>
        <v>38</v>
      </c>
      <c r="E170" s="6" t="s">
        <v>1256</v>
      </c>
      <c r="F170" s="6">
        <v>9601845574</v>
      </c>
      <c r="G170" s="6"/>
      <c r="H170" s="6" t="s">
        <v>2019</v>
      </c>
      <c r="I170" s="6" t="s">
        <v>34</v>
      </c>
      <c r="J170" s="6">
        <v>794</v>
      </c>
      <c r="K170" s="6">
        <v>486004</v>
      </c>
      <c r="L170" s="6" t="s">
        <v>2020</v>
      </c>
      <c r="M170" s="6" t="s">
        <v>2021</v>
      </c>
      <c r="N170" s="6" t="s">
        <v>1260</v>
      </c>
      <c r="O170" s="6" t="s">
        <v>1261</v>
      </c>
      <c r="P170" s="8">
        <v>20000</v>
      </c>
      <c r="Q170" s="6" t="s">
        <v>1269</v>
      </c>
      <c r="R170" s="6" t="s">
        <v>1290</v>
      </c>
      <c r="S170" s="6" t="s">
        <v>22</v>
      </c>
      <c r="T170" s="6" t="s">
        <v>2022</v>
      </c>
      <c r="U170" s="8">
        <v>701871</v>
      </c>
      <c r="V170" s="6" t="s">
        <v>33</v>
      </c>
      <c r="W170" s="6" t="s">
        <v>34</v>
      </c>
      <c r="X170" s="6" t="s">
        <v>125</v>
      </c>
      <c r="Y170" s="8">
        <v>547467</v>
      </c>
      <c r="Z170" s="6">
        <v>12</v>
      </c>
      <c r="AA170" s="6">
        <v>13.7</v>
      </c>
      <c r="AB170" s="8">
        <f>-PMT((Table1[[#This Row],[Interest_Rate_%]]/100)/12,Table1[[#This Row],[Tenure_Months]],Table1[[#This Row],[Amount_Disbursed]])</f>
        <v>49078.239219570598</v>
      </c>
      <c r="AC170" s="7">
        <v>45611</v>
      </c>
      <c r="AD170" s="7">
        <f>EDATE(Table1[[#This Row],[Disbursement_Date]],Table1[[#This Row],[Tenure_Months]])</f>
        <v>45976</v>
      </c>
      <c r="AE170" s="6" t="s">
        <v>1292</v>
      </c>
    </row>
    <row r="171" spans="1:31" ht="36" customHeight="1" x14ac:dyDescent="0.6">
      <c r="A171" s="6" t="s">
        <v>986</v>
      </c>
      <c r="B171" s="6" t="s">
        <v>284</v>
      </c>
      <c r="C171" s="7">
        <v>34080</v>
      </c>
      <c r="D171" s="6">
        <f ca="1">DATEDIF(Table1[[#This Row],[Date_of_Birth]],TODAY(),"Y")</f>
        <v>33</v>
      </c>
      <c r="E171" s="6" t="s">
        <v>1267</v>
      </c>
      <c r="F171" s="6">
        <v>9131182529</v>
      </c>
      <c r="G171" s="6">
        <v>9248790594</v>
      </c>
      <c r="H171" s="6" t="s">
        <v>2023</v>
      </c>
      <c r="I171" s="6" t="s">
        <v>29</v>
      </c>
      <c r="J171" s="6">
        <v>775</v>
      </c>
      <c r="K171" s="6">
        <v>474006</v>
      </c>
      <c r="L171" s="6" t="s">
        <v>2024</v>
      </c>
      <c r="M171" s="6" t="s">
        <v>2025</v>
      </c>
      <c r="N171" s="6" t="s">
        <v>1266</v>
      </c>
      <c r="O171" s="6" t="s">
        <v>1261</v>
      </c>
      <c r="P171" s="8">
        <v>50000</v>
      </c>
      <c r="Q171" s="6" t="s">
        <v>1372</v>
      </c>
      <c r="R171" s="6" t="s">
        <v>1373</v>
      </c>
      <c r="S171" s="6" t="s">
        <v>48</v>
      </c>
      <c r="T171" s="6" t="s">
        <v>2026</v>
      </c>
      <c r="U171" s="8">
        <v>967021</v>
      </c>
      <c r="V171" s="6" t="s">
        <v>28</v>
      </c>
      <c r="W171" s="6" t="s">
        <v>29</v>
      </c>
      <c r="X171" s="6" t="s">
        <v>1285</v>
      </c>
      <c r="Y171" s="8">
        <v>844608</v>
      </c>
      <c r="Z171" s="6">
        <v>36</v>
      </c>
      <c r="AA171" s="6">
        <v>15.67</v>
      </c>
      <c r="AB171" s="8">
        <f>-PMT((Table1[[#This Row],[Interest_Rate_%]]/100)/12,Table1[[#This Row],[Tenure_Months]],Table1[[#This Row],[Amount_Disbursed]])</f>
        <v>29556.48994298563</v>
      </c>
      <c r="AC171" s="7">
        <v>45071</v>
      </c>
      <c r="AD171" s="7">
        <f>EDATE(Table1[[#This Row],[Disbursement_Date]],Table1[[#This Row],[Tenure_Months]])</f>
        <v>46167</v>
      </c>
      <c r="AE171" s="6" t="s">
        <v>1292</v>
      </c>
    </row>
    <row r="172" spans="1:31" ht="36" customHeight="1" x14ac:dyDescent="0.6">
      <c r="A172" s="6" t="s">
        <v>987</v>
      </c>
      <c r="B172" s="6" t="s">
        <v>75</v>
      </c>
      <c r="C172" s="7">
        <v>35766</v>
      </c>
      <c r="D172" s="6">
        <f ca="1">DATEDIF(Table1[[#This Row],[Date_of_Birth]],TODAY(),"Y")</f>
        <v>28</v>
      </c>
      <c r="E172" s="6" t="s">
        <v>1267</v>
      </c>
      <c r="F172" s="6">
        <v>9414566696</v>
      </c>
      <c r="G172" s="6">
        <v>9989388663</v>
      </c>
      <c r="H172" s="6" t="s">
        <v>2027</v>
      </c>
      <c r="I172" s="6" t="s">
        <v>34</v>
      </c>
      <c r="J172" s="6">
        <v>718</v>
      </c>
      <c r="K172" s="6">
        <v>486006</v>
      </c>
      <c r="L172" s="6" t="s">
        <v>2028</v>
      </c>
      <c r="M172" s="6" t="s">
        <v>2029</v>
      </c>
      <c r="N172" s="6" t="s">
        <v>1281</v>
      </c>
      <c r="O172" s="6" t="s">
        <v>1268</v>
      </c>
      <c r="P172" s="8">
        <v>50000</v>
      </c>
      <c r="Q172" s="6" t="s">
        <v>1296</v>
      </c>
      <c r="R172" s="6" t="s">
        <v>1297</v>
      </c>
      <c r="S172" s="6" t="s">
        <v>17</v>
      </c>
      <c r="T172" s="6" t="s">
        <v>2030</v>
      </c>
      <c r="U172" s="8">
        <v>79542</v>
      </c>
      <c r="V172" s="6" t="s">
        <v>33</v>
      </c>
      <c r="W172" s="6" t="s">
        <v>34</v>
      </c>
      <c r="X172" s="6" t="s">
        <v>74</v>
      </c>
      <c r="Y172" s="8">
        <v>67023</v>
      </c>
      <c r="Z172" s="6">
        <v>60</v>
      </c>
      <c r="AA172" s="6">
        <v>12.27</v>
      </c>
      <c r="AB172" s="8">
        <f>-PMT((Table1[[#This Row],[Interest_Rate_%]]/100)/12,Table1[[#This Row],[Tenure_Months]],Table1[[#This Row],[Amount_Disbursed]])</f>
        <v>1500.0503415152195</v>
      </c>
      <c r="AC172" s="7">
        <v>45190</v>
      </c>
      <c r="AD172" s="7">
        <f>EDATE(Table1[[#This Row],[Disbursement_Date]],Table1[[#This Row],[Tenure_Months]])</f>
        <v>47017</v>
      </c>
      <c r="AE172" s="6" t="s">
        <v>1265</v>
      </c>
    </row>
    <row r="173" spans="1:31" ht="36" customHeight="1" x14ac:dyDescent="0.6">
      <c r="A173" s="6" t="s">
        <v>988</v>
      </c>
      <c r="B173" s="6" t="s">
        <v>107</v>
      </c>
      <c r="C173" s="7">
        <v>31490</v>
      </c>
      <c r="D173" s="6">
        <f ca="1">DATEDIF(Table1[[#This Row],[Date_of_Birth]],TODAY(),"Y")</f>
        <v>40</v>
      </c>
      <c r="E173" s="6" t="s">
        <v>1256</v>
      </c>
      <c r="F173" s="6">
        <v>9112956537</v>
      </c>
      <c r="G173" s="6"/>
      <c r="H173" s="6" t="s">
        <v>2031</v>
      </c>
      <c r="I173" s="6" t="s">
        <v>25</v>
      </c>
      <c r="J173" s="6">
        <v>678</v>
      </c>
      <c r="K173" s="6">
        <v>462002</v>
      </c>
      <c r="L173" s="6" t="s">
        <v>2032</v>
      </c>
      <c r="M173" s="6" t="s">
        <v>2033</v>
      </c>
      <c r="N173" s="6" t="s">
        <v>1281</v>
      </c>
      <c r="O173" s="6" t="s">
        <v>1261</v>
      </c>
      <c r="P173" s="8">
        <v>60000</v>
      </c>
      <c r="Q173" s="6" t="s">
        <v>1269</v>
      </c>
      <c r="R173" s="6" t="s">
        <v>1270</v>
      </c>
      <c r="S173" s="6" t="s">
        <v>39</v>
      </c>
      <c r="T173" s="6" t="s">
        <v>2034</v>
      </c>
      <c r="U173" s="8">
        <v>1113438</v>
      </c>
      <c r="V173" s="6" t="s">
        <v>24</v>
      </c>
      <c r="W173" s="6" t="s">
        <v>25</v>
      </c>
      <c r="X173" s="6" t="s">
        <v>54</v>
      </c>
      <c r="Y173" s="8">
        <v>878866</v>
      </c>
      <c r="Z173" s="6">
        <v>48</v>
      </c>
      <c r="AA173" s="6">
        <v>11.99</v>
      </c>
      <c r="AB173" s="8">
        <f>-PMT((Table1[[#This Row],[Interest_Rate_%]]/100)/12,Table1[[#This Row],[Tenure_Months]],Table1[[#This Row],[Amount_Disbursed]])</f>
        <v>23139.597691870225</v>
      </c>
      <c r="AC173" s="7">
        <v>45451</v>
      </c>
      <c r="AD173" s="7">
        <f>EDATE(Table1[[#This Row],[Disbursement_Date]],Table1[[#This Row],[Tenure_Months]])</f>
        <v>46912</v>
      </c>
      <c r="AE173" s="6" t="s">
        <v>1271</v>
      </c>
    </row>
    <row r="174" spans="1:31" ht="36" customHeight="1" x14ac:dyDescent="0.6">
      <c r="A174" s="6" t="s">
        <v>989</v>
      </c>
      <c r="B174" s="6" t="s">
        <v>1713</v>
      </c>
      <c r="C174" s="7">
        <v>28187</v>
      </c>
      <c r="D174" s="6">
        <f ca="1">DATEDIF(Table1[[#This Row],[Date_of_Birth]],TODAY(),"Y")</f>
        <v>49</v>
      </c>
      <c r="E174" s="6" t="s">
        <v>1267</v>
      </c>
      <c r="F174" s="6">
        <v>9916513883</v>
      </c>
      <c r="G174" s="6">
        <v>9427105761</v>
      </c>
      <c r="H174" s="6" t="s">
        <v>2035</v>
      </c>
      <c r="I174" s="6" t="s">
        <v>16</v>
      </c>
      <c r="J174" s="6">
        <v>736</v>
      </c>
      <c r="K174" s="6">
        <v>482003</v>
      </c>
      <c r="L174" s="6" t="s">
        <v>2036</v>
      </c>
      <c r="M174" s="6" t="s">
        <v>2037</v>
      </c>
      <c r="N174" s="6" t="s">
        <v>1281</v>
      </c>
      <c r="O174" s="6" t="s">
        <v>1261</v>
      </c>
      <c r="P174" s="8">
        <v>60000</v>
      </c>
      <c r="Q174" s="6" t="s">
        <v>1269</v>
      </c>
      <c r="R174" s="6" t="s">
        <v>1290</v>
      </c>
      <c r="S174" s="6" t="s">
        <v>22</v>
      </c>
      <c r="T174" s="6" t="s">
        <v>2038</v>
      </c>
      <c r="U174" s="8">
        <v>739751</v>
      </c>
      <c r="V174" s="6" t="s">
        <v>15</v>
      </c>
      <c r="W174" s="6" t="s">
        <v>16</v>
      </c>
      <c r="X174" s="6" t="s">
        <v>26</v>
      </c>
      <c r="Y174" s="8">
        <v>518664</v>
      </c>
      <c r="Z174" s="6">
        <v>36</v>
      </c>
      <c r="AA174" s="6">
        <v>10.83</v>
      </c>
      <c r="AB174" s="8">
        <f>-PMT((Table1[[#This Row],[Interest_Rate_%]]/100)/12,Table1[[#This Row],[Tenure_Months]],Table1[[#This Row],[Amount_Disbursed]])</f>
        <v>16938.668975105011</v>
      </c>
      <c r="AC174" s="7">
        <v>45764</v>
      </c>
      <c r="AD174" s="7">
        <f>EDATE(Table1[[#This Row],[Disbursement_Date]],Table1[[#This Row],[Tenure_Months]])</f>
        <v>46860</v>
      </c>
      <c r="AE174" s="6" t="s">
        <v>1292</v>
      </c>
    </row>
    <row r="175" spans="1:31" ht="36" customHeight="1" x14ac:dyDescent="0.6">
      <c r="A175" s="6" t="s">
        <v>990</v>
      </c>
      <c r="B175" s="6" t="s">
        <v>2039</v>
      </c>
      <c r="C175" s="7">
        <v>33031</v>
      </c>
      <c r="D175" s="6">
        <f ca="1">DATEDIF(Table1[[#This Row],[Date_of_Birth]],TODAY(),"Y")</f>
        <v>36</v>
      </c>
      <c r="E175" s="6" t="s">
        <v>1256</v>
      </c>
      <c r="F175" s="6">
        <v>9827641329</v>
      </c>
      <c r="G175" s="6">
        <v>9378126858</v>
      </c>
      <c r="H175" s="6" t="s">
        <v>2040</v>
      </c>
      <c r="I175" s="6" t="s">
        <v>16</v>
      </c>
      <c r="J175" s="6">
        <v>621</v>
      </c>
      <c r="K175" s="6">
        <v>482006</v>
      </c>
      <c r="L175" s="6" t="s">
        <v>2041</v>
      </c>
      <c r="M175" s="6" t="s">
        <v>2042</v>
      </c>
      <c r="N175" s="6" t="s">
        <v>1281</v>
      </c>
      <c r="O175" s="6" t="s">
        <v>1261</v>
      </c>
      <c r="P175" s="8">
        <v>50000</v>
      </c>
      <c r="Q175" s="6" t="s">
        <v>1269</v>
      </c>
      <c r="R175" s="6" t="s">
        <v>1324</v>
      </c>
      <c r="S175" s="6" t="s">
        <v>30</v>
      </c>
      <c r="T175" s="6" t="s">
        <v>2043</v>
      </c>
      <c r="U175" s="8">
        <v>666088</v>
      </c>
      <c r="V175" s="6" t="s">
        <v>15</v>
      </c>
      <c r="W175" s="6" t="s">
        <v>16</v>
      </c>
      <c r="X175" s="6" t="s">
        <v>26</v>
      </c>
      <c r="Y175" s="8">
        <v>536562</v>
      </c>
      <c r="Z175" s="6">
        <v>60</v>
      </c>
      <c r="AA175" s="6">
        <v>14.94</v>
      </c>
      <c r="AB175" s="8">
        <f>-PMT((Table1[[#This Row],[Interest_Rate_%]]/100)/12,Table1[[#This Row],[Tenure_Months]],Table1[[#This Row],[Amount_Disbursed]])</f>
        <v>12747.879816406063</v>
      </c>
      <c r="AC175" s="7">
        <v>45812</v>
      </c>
      <c r="AD175" s="7">
        <f>EDATE(Table1[[#This Row],[Disbursement_Date]],Table1[[#This Row],[Tenure_Months]])</f>
        <v>47638</v>
      </c>
      <c r="AE175" s="6" t="s">
        <v>1265</v>
      </c>
    </row>
    <row r="176" spans="1:31" ht="36" customHeight="1" x14ac:dyDescent="0.6">
      <c r="A176" s="6" t="s">
        <v>991</v>
      </c>
      <c r="B176" s="6" t="s">
        <v>2044</v>
      </c>
      <c r="C176" s="7">
        <v>31963</v>
      </c>
      <c r="D176" s="6">
        <f ca="1">DATEDIF(Table1[[#This Row],[Date_of_Birth]],TODAY(),"Y")</f>
        <v>38</v>
      </c>
      <c r="E176" s="6" t="s">
        <v>1256</v>
      </c>
      <c r="F176" s="6">
        <v>9377941235</v>
      </c>
      <c r="G176" s="6">
        <v>9727469465</v>
      </c>
      <c r="H176" s="6" t="s">
        <v>2006</v>
      </c>
      <c r="I176" s="6" t="s">
        <v>29</v>
      </c>
      <c r="J176" s="6">
        <v>650</v>
      </c>
      <c r="K176" s="6">
        <v>474005</v>
      </c>
      <c r="L176" s="6" t="s">
        <v>2045</v>
      </c>
      <c r="M176" s="6" t="s">
        <v>2046</v>
      </c>
      <c r="N176" s="6" t="s">
        <v>1281</v>
      </c>
      <c r="O176" s="6" t="s">
        <v>1276</v>
      </c>
      <c r="P176" s="8">
        <v>100000</v>
      </c>
      <c r="Q176" s="6" t="s">
        <v>1282</v>
      </c>
      <c r="R176" s="6" t="s">
        <v>1283</v>
      </c>
      <c r="S176" s="6" t="s">
        <v>17</v>
      </c>
      <c r="T176" s="6" t="s">
        <v>2047</v>
      </c>
      <c r="U176" s="8">
        <v>50000</v>
      </c>
      <c r="V176" s="6" t="s">
        <v>28</v>
      </c>
      <c r="W176" s="6" t="s">
        <v>29</v>
      </c>
      <c r="X176" s="6" t="s">
        <v>1380</v>
      </c>
      <c r="Y176" s="8">
        <v>44692</v>
      </c>
      <c r="Z176" s="6">
        <v>48</v>
      </c>
      <c r="AA176" s="6">
        <v>15.98</v>
      </c>
      <c r="AB176" s="8">
        <f>-PMT((Table1[[#This Row],[Interest_Rate_%]]/100)/12,Table1[[#This Row],[Tenure_Months]],Table1[[#This Row],[Amount_Disbursed]])</f>
        <v>1266.126094136127</v>
      </c>
      <c r="AC176" s="7">
        <v>45984</v>
      </c>
      <c r="AD176" s="7">
        <f>EDATE(Table1[[#This Row],[Disbursement_Date]],Table1[[#This Row],[Tenure_Months]])</f>
        <v>47445</v>
      </c>
      <c r="AE176" s="6" t="s">
        <v>1265</v>
      </c>
    </row>
    <row r="177" spans="1:31" ht="36" customHeight="1" x14ac:dyDescent="0.6">
      <c r="A177" s="6" t="s">
        <v>992</v>
      </c>
      <c r="B177" s="6" t="s">
        <v>90</v>
      </c>
      <c r="C177" s="7">
        <v>28948</v>
      </c>
      <c r="D177" s="6">
        <f ca="1">DATEDIF(Table1[[#This Row],[Date_of_Birth]],TODAY(),"Y")</f>
        <v>47</v>
      </c>
      <c r="E177" s="6" t="s">
        <v>1256</v>
      </c>
      <c r="F177" s="6">
        <v>9958769279</v>
      </c>
      <c r="G177" s="6">
        <v>9613225993</v>
      </c>
      <c r="H177" s="6" t="s">
        <v>2048</v>
      </c>
      <c r="I177" s="6" t="s">
        <v>34</v>
      </c>
      <c r="J177" s="6">
        <v>626</v>
      </c>
      <c r="K177" s="6">
        <v>486004</v>
      </c>
      <c r="L177" s="6" t="s">
        <v>2049</v>
      </c>
      <c r="M177" s="6" t="s">
        <v>2050</v>
      </c>
      <c r="N177" s="6" t="s">
        <v>1281</v>
      </c>
      <c r="O177" s="6" t="s">
        <v>1276</v>
      </c>
      <c r="P177" s="8">
        <v>50000</v>
      </c>
      <c r="Q177" s="6" t="s">
        <v>1296</v>
      </c>
      <c r="R177" s="6" t="s">
        <v>1244</v>
      </c>
      <c r="S177" s="6" t="s">
        <v>22</v>
      </c>
      <c r="T177" s="6" t="s">
        <v>2051</v>
      </c>
      <c r="U177" s="8">
        <v>1152077</v>
      </c>
      <c r="V177" s="6" t="s">
        <v>33</v>
      </c>
      <c r="W177" s="6" t="s">
        <v>34</v>
      </c>
      <c r="X177" s="6" t="s">
        <v>74</v>
      </c>
      <c r="Y177" s="8">
        <v>853476</v>
      </c>
      <c r="Z177" s="6">
        <v>36</v>
      </c>
      <c r="AA177" s="6">
        <v>14.25</v>
      </c>
      <c r="AB177" s="8">
        <f>-PMT((Table1[[#This Row],[Interest_Rate_%]]/100)/12,Table1[[#This Row],[Tenure_Months]],Table1[[#This Row],[Amount_Disbursed]])</f>
        <v>29273.525293809136</v>
      </c>
      <c r="AC177" s="7">
        <v>45470</v>
      </c>
      <c r="AD177" s="7">
        <f>EDATE(Table1[[#This Row],[Disbursement_Date]],Table1[[#This Row],[Tenure_Months]])</f>
        <v>46565</v>
      </c>
      <c r="AE177" s="6" t="s">
        <v>1271</v>
      </c>
    </row>
    <row r="178" spans="1:31" ht="36" customHeight="1" x14ac:dyDescent="0.6">
      <c r="A178" s="6" t="s">
        <v>993</v>
      </c>
      <c r="B178" s="6" t="s">
        <v>206</v>
      </c>
      <c r="C178" s="7">
        <v>32936</v>
      </c>
      <c r="D178" s="6">
        <f ca="1">DATEDIF(Table1[[#This Row],[Date_of_Birth]],TODAY(),"Y")</f>
        <v>36</v>
      </c>
      <c r="E178" s="6" t="s">
        <v>1256</v>
      </c>
      <c r="F178" s="6">
        <v>9830570612</v>
      </c>
      <c r="G178" s="6"/>
      <c r="H178" s="6" t="s">
        <v>2052</v>
      </c>
      <c r="I178" s="6" t="s">
        <v>34</v>
      </c>
      <c r="J178" s="6">
        <v>753</v>
      </c>
      <c r="K178" s="6">
        <v>486005</v>
      </c>
      <c r="L178" s="6" t="s">
        <v>2053</v>
      </c>
      <c r="M178" s="6" t="s">
        <v>2054</v>
      </c>
      <c r="N178" s="6" t="s">
        <v>1260</v>
      </c>
      <c r="O178" s="6" t="s">
        <v>1268</v>
      </c>
      <c r="P178" s="8">
        <v>40000</v>
      </c>
      <c r="Q178" s="6" t="s">
        <v>1269</v>
      </c>
      <c r="R178" s="6" t="s">
        <v>1270</v>
      </c>
      <c r="S178" s="6" t="s">
        <v>39</v>
      </c>
      <c r="T178" s="6" t="s">
        <v>2055</v>
      </c>
      <c r="U178" s="8">
        <v>1144574</v>
      </c>
      <c r="V178" s="6" t="s">
        <v>33</v>
      </c>
      <c r="W178" s="6" t="s">
        <v>34</v>
      </c>
      <c r="X178" s="6" t="s">
        <v>125</v>
      </c>
      <c r="Y178" s="8">
        <v>902698</v>
      </c>
      <c r="Z178" s="6">
        <v>60</v>
      </c>
      <c r="AA178" s="6">
        <v>12.15</v>
      </c>
      <c r="AB178" s="8">
        <f>-PMT((Table1[[#This Row],[Interest_Rate_%]]/100)/12,Table1[[#This Row],[Tenure_Months]],Table1[[#This Row],[Amount_Disbursed]])</f>
        <v>20148.509884614494</v>
      </c>
      <c r="AC178" s="7">
        <v>45597</v>
      </c>
      <c r="AD178" s="7">
        <f>EDATE(Table1[[#This Row],[Disbursement_Date]],Table1[[#This Row],[Tenure_Months]])</f>
        <v>47423</v>
      </c>
      <c r="AE178" s="6" t="s">
        <v>1265</v>
      </c>
    </row>
    <row r="179" spans="1:31" ht="36" customHeight="1" x14ac:dyDescent="0.6">
      <c r="A179" s="6" t="s">
        <v>994</v>
      </c>
      <c r="B179" s="6" t="s">
        <v>120</v>
      </c>
      <c r="C179" s="7">
        <v>33258</v>
      </c>
      <c r="D179" s="6">
        <f ca="1">DATEDIF(Table1[[#This Row],[Date_of_Birth]],TODAY(),"Y")</f>
        <v>35</v>
      </c>
      <c r="E179" s="6" t="s">
        <v>1256</v>
      </c>
      <c r="F179" s="6">
        <v>9215746872</v>
      </c>
      <c r="G179" s="6">
        <v>9952121478</v>
      </c>
      <c r="H179" s="6" t="s">
        <v>2056</v>
      </c>
      <c r="I179" s="6" t="s">
        <v>34</v>
      </c>
      <c r="J179" s="6">
        <v>701</v>
      </c>
      <c r="K179" s="6">
        <v>486003</v>
      </c>
      <c r="L179" s="6" t="s">
        <v>2057</v>
      </c>
      <c r="M179" s="6" t="s">
        <v>2058</v>
      </c>
      <c r="N179" s="6" t="s">
        <v>1266</v>
      </c>
      <c r="O179" s="6" t="s">
        <v>1261</v>
      </c>
      <c r="P179" s="8">
        <v>15000</v>
      </c>
      <c r="Q179" s="6" t="s">
        <v>1309</v>
      </c>
      <c r="R179" s="6" t="s">
        <v>1310</v>
      </c>
      <c r="S179" s="6" t="s">
        <v>30</v>
      </c>
      <c r="T179" s="6" t="s">
        <v>2059</v>
      </c>
      <c r="U179" s="8">
        <v>632328</v>
      </c>
      <c r="V179" s="6" t="s">
        <v>33</v>
      </c>
      <c r="W179" s="6" t="s">
        <v>34</v>
      </c>
      <c r="X179" s="6" t="s">
        <v>74</v>
      </c>
      <c r="Y179" s="8">
        <v>541395</v>
      </c>
      <c r="Z179" s="6">
        <v>18</v>
      </c>
      <c r="AA179" s="6">
        <v>15.57</v>
      </c>
      <c r="AB179" s="8">
        <f>-PMT((Table1[[#This Row],[Interest_Rate_%]]/100)/12,Table1[[#This Row],[Tenure_Months]],Table1[[#This Row],[Amount_Disbursed]])</f>
        <v>33920.22377744034</v>
      </c>
      <c r="AC179" s="7">
        <v>45109</v>
      </c>
      <c r="AD179" s="7">
        <f>EDATE(Table1[[#This Row],[Disbursement_Date]],Table1[[#This Row],[Tenure_Months]])</f>
        <v>45659</v>
      </c>
      <c r="AE179" s="6" t="s">
        <v>1292</v>
      </c>
    </row>
    <row r="180" spans="1:31" ht="36" customHeight="1" x14ac:dyDescent="0.6">
      <c r="A180" s="6" t="s">
        <v>995</v>
      </c>
      <c r="B180" s="6" t="s">
        <v>227</v>
      </c>
      <c r="C180" s="7">
        <v>32066</v>
      </c>
      <c r="D180" s="6">
        <f ca="1">DATEDIF(Table1[[#This Row],[Date_of_Birth]],TODAY(),"Y")</f>
        <v>38</v>
      </c>
      <c r="E180" s="6" t="s">
        <v>1267</v>
      </c>
      <c r="F180" s="6">
        <v>9786631056</v>
      </c>
      <c r="G180" s="6"/>
      <c r="H180" s="6" t="s">
        <v>2060</v>
      </c>
      <c r="I180" s="6" t="s">
        <v>21</v>
      </c>
      <c r="J180" s="6">
        <v>657</v>
      </c>
      <c r="K180" s="6">
        <v>452004</v>
      </c>
      <c r="L180" s="6" t="s">
        <v>2061</v>
      </c>
      <c r="M180" s="6" t="s">
        <v>2062</v>
      </c>
      <c r="N180" s="6" t="s">
        <v>1266</v>
      </c>
      <c r="O180" s="6" t="s">
        <v>1268</v>
      </c>
      <c r="P180" s="8">
        <v>75000</v>
      </c>
      <c r="Q180" s="6" t="s">
        <v>1372</v>
      </c>
      <c r="R180" s="6" t="s">
        <v>1373</v>
      </c>
      <c r="S180" s="6" t="s">
        <v>48</v>
      </c>
      <c r="T180" s="6" t="s">
        <v>2063</v>
      </c>
      <c r="U180" s="8">
        <v>923318</v>
      </c>
      <c r="V180" s="6" t="s">
        <v>20</v>
      </c>
      <c r="W180" s="6" t="s">
        <v>21</v>
      </c>
      <c r="X180" s="6" t="s">
        <v>98</v>
      </c>
      <c r="Y180" s="8">
        <v>800193</v>
      </c>
      <c r="Z180" s="6">
        <v>18</v>
      </c>
      <c r="AA180" s="6">
        <v>11.97</v>
      </c>
      <c r="AB180" s="8">
        <f>-PMT((Table1[[#This Row],[Interest_Rate_%]]/100)/12,Table1[[#This Row],[Tenure_Months]],Table1[[#This Row],[Amount_Disbursed]])</f>
        <v>48786.257274507305</v>
      </c>
      <c r="AC180" s="7">
        <v>45389</v>
      </c>
      <c r="AD180" s="7">
        <f>EDATE(Table1[[#This Row],[Disbursement_Date]],Table1[[#This Row],[Tenure_Months]])</f>
        <v>45937</v>
      </c>
      <c r="AE180" s="6" t="s">
        <v>1292</v>
      </c>
    </row>
    <row r="181" spans="1:31" ht="36" customHeight="1" x14ac:dyDescent="0.6">
      <c r="A181" s="6" t="s">
        <v>996</v>
      </c>
      <c r="B181" s="6" t="s">
        <v>2064</v>
      </c>
      <c r="C181" s="7">
        <v>35656</v>
      </c>
      <c r="D181" s="6">
        <f ca="1">DATEDIF(Table1[[#This Row],[Date_of_Birth]],TODAY(),"Y")</f>
        <v>28</v>
      </c>
      <c r="E181" s="6" t="s">
        <v>1256</v>
      </c>
      <c r="F181" s="6">
        <v>9697346574</v>
      </c>
      <c r="G181" s="6">
        <v>9709977378</v>
      </c>
      <c r="H181" s="6" t="s">
        <v>2065</v>
      </c>
      <c r="I181" s="6" t="s">
        <v>16</v>
      </c>
      <c r="J181" s="6">
        <v>708</v>
      </c>
      <c r="K181" s="6">
        <v>482005</v>
      </c>
      <c r="L181" s="6" t="s">
        <v>2066</v>
      </c>
      <c r="M181" s="6" t="s">
        <v>2067</v>
      </c>
      <c r="N181" s="6" t="s">
        <v>1281</v>
      </c>
      <c r="O181" s="6" t="s">
        <v>1268</v>
      </c>
      <c r="P181" s="8">
        <v>40000</v>
      </c>
      <c r="Q181" s="6" t="s">
        <v>1309</v>
      </c>
      <c r="R181" s="6" t="s">
        <v>1352</v>
      </c>
      <c r="S181" s="6" t="s">
        <v>39</v>
      </c>
      <c r="T181" s="6" t="s">
        <v>2068</v>
      </c>
      <c r="U181" s="8">
        <v>980763</v>
      </c>
      <c r="V181" s="6" t="s">
        <v>15</v>
      </c>
      <c r="W181" s="6" t="s">
        <v>16</v>
      </c>
      <c r="X181" s="6" t="s">
        <v>157</v>
      </c>
      <c r="Y181" s="8">
        <v>873499</v>
      </c>
      <c r="Z181" s="6">
        <v>18</v>
      </c>
      <c r="AA181" s="6">
        <v>10.63</v>
      </c>
      <c r="AB181" s="8">
        <f>-PMT((Table1[[#This Row],[Interest_Rate_%]]/100)/12,Table1[[#This Row],[Tenure_Months]],Table1[[#This Row],[Amount_Disbursed]])</f>
        <v>52713.535920852839</v>
      </c>
      <c r="AC181" s="7">
        <v>45845</v>
      </c>
      <c r="AD181" s="7">
        <f>EDATE(Table1[[#This Row],[Disbursement_Date]],Table1[[#This Row],[Tenure_Months]])</f>
        <v>46394</v>
      </c>
      <c r="AE181" s="6" t="s">
        <v>1271</v>
      </c>
    </row>
    <row r="182" spans="1:31" ht="36" customHeight="1" x14ac:dyDescent="0.6">
      <c r="A182" s="6" t="s">
        <v>997</v>
      </c>
      <c r="B182" s="6" t="s">
        <v>2069</v>
      </c>
      <c r="C182" s="7">
        <v>26276</v>
      </c>
      <c r="D182" s="6">
        <f ca="1">DATEDIF(Table1[[#This Row],[Date_of_Birth]],TODAY(),"Y")</f>
        <v>54</v>
      </c>
      <c r="E182" s="6" t="s">
        <v>1256</v>
      </c>
      <c r="F182" s="6">
        <v>9711768303</v>
      </c>
      <c r="G182" s="6"/>
      <c r="H182" s="6" t="s">
        <v>2070</v>
      </c>
      <c r="I182" s="6" t="s">
        <v>25</v>
      </c>
      <c r="J182" s="6">
        <v>678</v>
      </c>
      <c r="K182" s="6">
        <v>462004</v>
      </c>
      <c r="L182" s="6" t="s">
        <v>2071</v>
      </c>
      <c r="M182" s="6" t="s">
        <v>2072</v>
      </c>
      <c r="N182" s="6" t="s">
        <v>1281</v>
      </c>
      <c r="O182" s="6" t="s">
        <v>1261</v>
      </c>
      <c r="P182" s="8">
        <v>100000</v>
      </c>
      <c r="Q182" s="6" t="s">
        <v>1309</v>
      </c>
      <c r="R182" s="6" t="s">
        <v>1352</v>
      </c>
      <c r="S182" s="6" t="s">
        <v>39</v>
      </c>
      <c r="T182" s="6" t="s">
        <v>2073</v>
      </c>
      <c r="U182" s="8">
        <v>950888</v>
      </c>
      <c r="V182" s="6" t="s">
        <v>24</v>
      </c>
      <c r="W182" s="6" t="s">
        <v>25</v>
      </c>
      <c r="X182" s="6" t="s">
        <v>54</v>
      </c>
      <c r="Y182" s="8">
        <v>800127</v>
      </c>
      <c r="Z182" s="6">
        <v>24</v>
      </c>
      <c r="AA182" s="6">
        <v>13.5</v>
      </c>
      <c r="AB182" s="8">
        <f>-PMT((Table1[[#This Row],[Interest_Rate_%]]/100)/12,Table1[[#This Row],[Tenure_Months]],Table1[[#This Row],[Amount_Disbursed]])</f>
        <v>38227.679299322022</v>
      </c>
      <c r="AC182" s="7">
        <v>45304</v>
      </c>
      <c r="AD182" s="7">
        <f>EDATE(Table1[[#This Row],[Disbursement_Date]],Table1[[#This Row],[Tenure_Months]])</f>
        <v>46035</v>
      </c>
      <c r="AE182" s="6" t="s">
        <v>1292</v>
      </c>
    </row>
    <row r="183" spans="1:31" ht="36" customHeight="1" x14ac:dyDescent="0.6">
      <c r="A183" s="6" t="s">
        <v>998</v>
      </c>
      <c r="B183" s="6" t="s">
        <v>59</v>
      </c>
      <c r="C183" s="7">
        <v>36647</v>
      </c>
      <c r="D183" s="6">
        <f ca="1">DATEDIF(Table1[[#This Row],[Date_of_Birth]],TODAY(),"Y")</f>
        <v>26</v>
      </c>
      <c r="E183" s="6" t="s">
        <v>1256</v>
      </c>
      <c r="F183" s="6">
        <v>9750858728</v>
      </c>
      <c r="G183" s="6"/>
      <c r="H183" s="6" t="s">
        <v>2074</v>
      </c>
      <c r="I183" s="6" t="s">
        <v>21</v>
      </c>
      <c r="J183" s="6">
        <v>706</v>
      </c>
      <c r="K183" s="6">
        <v>452001</v>
      </c>
      <c r="L183" s="6" t="s">
        <v>2075</v>
      </c>
      <c r="M183" s="6" t="s">
        <v>2076</v>
      </c>
      <c r="N183" s="6" t="s">
        <v>1281</v>
      </c>
      <c r="O183" s="6" t="s">
        <v>1261</v>
      </c>
      <c r="P183" s="8">
        <v>100000</v>
      </c>
      <c r="Q183" s="6" t="s">
        <v>1296</v>
      </c>
      <c r="R183" s="6" t="s">
        <v>1244</v>
      </c>
      <c r="S183" s="6" t="s">
        <v>22</v>
      </c>
      <c r="T183" s="6" t="s">
        <v>2077</v>
      </c>
      <c r="U183" s="8">
        <v>1173827</v>
      </c>
      <c r="V183" s="6" t="s">
        <v>20</v>
      </c>
      <c r="W183" s="6" t="s">
        <v>21</v>
      </c>
      <c r="X183" s="6" t="s">
        <v>144</v>
      </c>
      <c r="Y183" s="8">
        <v>1039683</v>
      </c>
      <c r="Z183" s="6">
        <v>48</v>
      </c>
      <c r="AA183" s="6">
        <v>15.49</v>
      </c>
      <c r="AB183" s="8">
        <f>-PMT((Table1[[#This Row],[Interest_Rate_%]]/100)/12,Table1[[#This Row],[Tenure_Months]],Table1[[#This Row],[Amount_Disbursed]])</f>
        <v>29194.053086295997</v>
      </c>
      <c r="AC183" s="7">
        <v>45844</v>
      </c>
      <c r="AD183" s="7">
        <f>EDATE(Table1[[#This Row],[Disbursement_Date]],Table1[[#This Row],[Tenure_Months]])</f>
        <v>47305</v>
      </c>
      <c r="AE183" s="6" t="s">
        <v>1265</v>
      </c>
    </row>
    <row r="184" spans="1:31" ht="36" customHeight="1" x14ac:dyDescent="0.6">
      <c r="A184" s="6" t="s">
        <v>999</v>
      </c>
      <c r="B184" s="6" t="s">
        <v>91</v>
      </c>
      <c r="C184" s="7">
        <v>29038</v>
      </c>
      <c r="D184" s="6">
        <f ca="1">DATEDIF(Table1[[#This Row],[Date_of_Birth]],TODAY(),"Y")</f>
        <v>46</v>
      </c>
      <c r="E184" s="6" t="s">
        <v>1256</v>
      </c>
      <c r="F184" s="6">
        <v>9484744683</v>
      </c>
      <c r="G184" s="6"/>
      <c r="H184" s="6" t="s">
        <v>2078</v>
      </c>
      <c r="I184" s="6" t="s">
        <v>16</v>
      </c>
      <c r="J184" s="6">
        <v>750</v>
      </c>
      <c r="K184" s="6">
        <v>482001</v>
      </c>
      <c r="L184" s="6" t="s">
        <v>2079</v>
      </c>
      <c r="M184" s="6" t="s">
        <v>2080</v>
      </c>
      <c r="N184" s="6" t="s">
        <v>1281</v>
      </c>
      <c r="O184" s="6" t="s">
        <v>1268</v>
      </c>
      <c r="P184" s="8">
        <v>40000</v>
      </c>
      <c r="Q184" s="6" t="s">
        <v>1269</v>
      </c>
      <c r="R184" s="6" t="s">
        <v>1270</v>
      </c>
      <c r="S184" s="6" t="s">
        <v>39</v>
      </c>
      <c r="T184" s="6" t="s">
        <v>2081</v>
      </c>
      <c r="U184" s="8">
        <v>1108707</v>
      </c>
      <c r="V184" s="6" t="s">
        <v>15</v>
      </c>
      <c r="W184" s="6" t="s">
        <v>16</v>
      </c>
      <c r="X184" s="6" t="s">
        <v>157</v>
      </c>
      <c r="Y184" s="8">
        <v>854095</v>
      </c>
      <c r="Z184" s="6">
        <v>48</v>
      </c>
      <c r="AA184" s="6">
        <v>10.81</v>
      </c>
      <c r="AB184" s="8">
        <f>-PMT((Table1[[#This Row],[Interest_Rate_%]]/100)/12,Table1[[#This Row],[Tenure_Months]],Table1[[#This Row],[Amount_Disbursed]])</f>
        <v>21995.807380874419</v>
      </c>
      <c r="AC184" s="7">
        <v>45815</v>
      </c>
      <c r="AD184" s="7">
        <f>EDATE(Table1[[#This Row],[Disbursement_Date]],Table1[[#This Row],[Tenure_Months]])</f>
        <v>47276</v>
      </c>
      <c r="AE184" s="6" t="s">
        <v>1271</v>
      </c>
    </row>
    <row r="185" spans="1:31" ht="36" customHeight="1" x14ac:dyDescent="0.6">
      <c r="A185" s="6" t="s">
        <v>1000</v>
      </c>
      <c r="B185" s="6" t="s">
        <v>199</v>
      </c>
      <c r="C185" s="7">
        <v>28603</v>
      </c>
      <c r="D185" s="6">
        <f ca="1">DATEDIF(Table1[[#This Row],[Date_of_Birth]],TODAY(),"Y")</f>
        <v>48</v>
      </c>
      <c r="E185" s="6" t="s">
        <v>1256</v>
      </c>
      <c r="F185" s="6">
        <v>9443930813</v>
      </c>
      <c r="G185" s="6"/>
      <c r="H185" s="6" t="s">
        <v>2082</v>
      </c>
      <c r="I185" s="6" t="s">
        <v>21</v>
      </c>
      <c r="J185" s="6">
        <v>794</v>
      </c>
      <c r="K185" s="6">
        <v>452002</v>
      </c>
      <c r="L185" s="6" t="s">
        <v>2083</v>
      </c>
      <c r="M185" s="6" t="s">
        <v>2084</v>
      </c>
      <c r="N185" s="6" t="s">
        <v>1260</v>
      </c>
      <c r="O185" s="6" t="s">
        <v>1276</v>
      </c>
      <c r="P185" s="8">
        <v>50000</v>
      </c>
      <c r="Q185" s="6" t="s">
        <v>1269</v>
      </c>
      <c r="R185" s="6" t="s">
        <v>1324</v>
      </c>
      <c r="S185" s="6" t="s">
        <v>30</v>
      </c>
      <c r="T185" s="6" t="s">
        <v>2085</v>
      </c>
      <c r="U185" s="8">
        <v>620437</v>
      </c>
      <c r="V185" s="6" t="s">
        <v>20</v>
      </c>
      <c r="W185" s="6" t="s">
        <v>21</v>
      </c>
      <c r="X185" s="6" t="s">
        <v>98</v>
      </c>
      <c r="Y185" s="8">
        <v>454026</v>
      </c>
      <c r="Z185" s="6">
        <v>36</v>
      </c>
      <c r="AA185" s="6">
        <v>10.9</v>
      </c>
      <c r="AB185" s="8">
        <f>-PMT((Table1[[#This Row],[Interest_Rate_%]]/100)/12,Table1[[#This Row],[Tenure_Months]],Table1[[#This Row],[Amount_Disbursed]])</f>
        <v>14842.736989191293</v>
      </c>
      <c r="AC185" s="7">
        <v>45597</v>
      </c>
      <c r="AD185" s="7">
        <f>EDATE(Table1[[#This Row],[Disbursement_Date]],Table1[[#This Row],[Tenure_Months]])</f>
        <v>46692</v>
      </c>
      <c r="AE185" s="6" t="s">
        <v>1265</v>
      </c>
    </row>
    <row r="186" spans="1:31" ht="36" customHeight="1" x14ac:dyDescent="0.6">
      <c r="A186" s="6" t="s">
        <v>1001</v>
      </c>
      <c r="B186" s="6" t="s">
        <v>58</v>
      </c>
      <c r="C186" s="7">
        <v>31329</v>
      </c>
      <c r="D186" s="6">
        <f ca="1">DATEDIF(Table1[[#This Row],[Date_of_Birth]],TODAY(),"Y")</f>
        <v>40</v>
      </c>
      <c r="E186" s="6" t="s">
        <v>1256</v>
      </c>
      <c r="F186" s="6">
        <v>9216492455</v>
      </c>
      <c r="G186" s="6">
        <v>9524027345</v>
      </c>
      <c r="H186" s="6" t="s">
        <v>2086</v>
      </c>
      <c r="I186" s="6" t="s">
        <v>29</v>
      </c>
      <c r="J186" s="6">
        <v>778</v>
      </c>
      <c r="K186" s="6">
        <v>474002</v>
      </c>
      <c r="L186" s="6" t="s">
        <v>2087</v>
      </c>
      <c r="M186" s="6" t="s">
        <v>2088</v>
      </c>
      <c r="N186" s="6" t="s">
        <v>1281</v>
      </c>
      <c r="O186" s="6" t="s">
        <v>1276</v>
      </c>
      <c r="P186" s="8">
        <v>100000</v>
      </c>
      <c r="Q186" s="6" t="s">
        <v>1309</v>
      </c>
      <c r="R186" s="6" t="s">
        <v>1352</v>
      </c>
      <c r="S186" s="6" t="s">
        <v>39</v>
      </c>
      <c r="T186" s="6" t="s">
        <v>2089</v>
      </c>
      <c r="U186" s="8">
        <v>1007423</v>
      </c>
      <c r="V186" s="6" t="s">
        <v>28</v>
      </c>
      <c r="W186" s="6" t="s">
        <v>29</v>
      </c>
      <c r="X186" s="6" t="s">
        <v>1380</v>
      </c>
      <c r="Y186" s="8">
        <v>734081</v>
      </c>
      <c r="Z186" s="6">
        <v>24</v>
      </c>
      <c r="AA186" s="6">
        <v>10.84</v>
      </c>
      <c r="AB186" s="8">
        <f>-PMT((Table1[[#This Row],[Interest_Rate_%]]/100)/12,Table1[[#This Row],[Tenure_Months]],Table1[[#This Row],[Amount_Disbursed]])</f>
        <v>34159.423708712762</v>
      </c>
      <c r="AC186" s="7">
        <v>45060</v>
      </c>
      <c r="AD186" s="7">
        <f>EDATE(Table1[[#This Row],[Disbursement_Date]],Table1[[#This Row],[Tenure_Months]])</f>
        <v>45791</v>
      </c>
      <c r="AE186" s="6" t="s">
        <v>1292</v>
      </c>
    </row>
    <row r="187" spans="1:31" ht="36" customHeight="1" x14ac:dyDescent="0.6">
      <c r="A187" s="6" t="s">
        <v>1002</v>
      </c>
      <c r="B187" s="6" t="s">
        <v>225</v>
      </c>
      <c r="C187" s="7">
        <v>25266</v>
      </c>
      <c r="D187" s="6">
        <f ca="1">DATEDIF(Table1[[#This Row],[Date_of_Birth]],TODAY(),"Y")</f>
        <v>57</v>
      </c>
      <c r="E187" s="6" t="s">
        <v>1267</v>
      </c>
      <c r="F187" s="6">
        <v>9834779362</v>
      </c>
      <c r="G187" s="6"/>
      <c r="H187" s="6" t="s">
        <v>2090</v>
      </c>
      <c r="I187" s="6" t="s">
        <v>25</v>
      </c>
      <c r="J187" s="6">
        <v>706</v>
      </c>
      <c r="K187" s="6">
        <v>462005</v>
      </c>
      <c r="L187" s="6" t="s">
        <v>2091</v>
      </c>
      <c r="M187" s="6" t="s">
        <v>2092</v>
      </c>
      <c r="N187" s="6" t="s">
        <v>1266</v>
      </c>
      <c r="O187" s="6" t="s">
        <v>1268</v>
      </c>
      <c r="P187" s="8">
        <v>60000</v>
      </c>
      <c r="Q187" s="6" t="s">
        <v>1344</v>
      </c>
      <c r="R187" s="6" t="s">
        <v>1345</v>
      </c>
      <c r="S187" s="6" t="s">
        <v>17</v>
      </c>
      <c r="T187" s="6" t="s">
        <v>2093</v>
      </c>
      <c r="U187" s="8">
        <v>71151</v>
      </c>
      <c r="V187" s="6" t="s">
        <v>24</v>
      </c>
      <c r="W187" s="6" t="s">
        <v>25</v>
      </c>
      <c r="X187" s="6" t="s">
        <v>106</v>
      </c>
      <c r="Y187" s="8">
        <v>62379</v>
      </c>
      <c r="Z187" s="6">
        <v>36</v>
      </c>
      <c r="AA187" s="6">
        <v>14.9</v>
      </c>
      <c r="AB187" s="8">
        <f>-PMT((Table1[[#This Row],[Interest_Rate_%]]/100)/12,Table1[[#This Row],[Tenure_Months]],Table1[[#This Row],[Amount_Disbursed]])</f>
        <v>2159.335050336173</v>
      </c>
      <c r="AC187" s="7">
        <v>45836</v>
      </c>
      <c r="AD187" s="7">
        <f>EDATE(Table1[[#This Row],[Disbursement_Date]],Table1[[#This Row],[Tenure_Months]])</f>
        <v>46932</v>
      </c>
      <c r="AE187" s="6" t="s">
        <v>1292</v>
      </c>
    </row>
    <row r="188" spans="1:31" ht="36" customHeight="1" x14ac:dyDescent="0.6">
      <c r="A188" s="6" t="s">
        <v>1003</v>
      </c>
      <c r="B188" s="6" t="s">
        <v>1512</v>
      </c>
      <c r="C188" s="7">
        <v>31455</v>
      </c>
      <c r="D188" s="6">
        <f ca="1">DATEDIF(Table1[[#This Row],[Date_of_Birth]],TODAY(),"Y")</f>
        <v>40</v>
      </c>
      <c r="E188" s="6" t="s">
        <v>1267</v>
      </c>
      <c r="F188" s="6">
        <v>9769189920</v>
      </c>
      <c r="G188" s="6">
        <v>9726473076</v>
      </c>
      <c r="H188" s="6" t="s">
        <v>2094</v>
      </c>
      <c r="I188" s="6" t="s">
        <v>25</v>
      </c>
      <c r="J188" s="6">
        <v>710</v>
      </c>
      <c r="K188" s="6">
        <v>462003</v>
      </c>
      <c r="L188" s="6" t="s">
        <v>2095</v>
      </c>
      <c r="M188" s="6" t="s">
        <v>2096</v>
      </c>
      <c r="N188" s="6" t="s">
        <v>1266</v>
      </c>
      <c r="O188" s="6" t="s">
        <v>1261</v>
      </c>
      <c r="P188" s="8">
        <v>60000</v>
      </c>
      <c r="Q188" s="6" t="s">
        <v>1344</v>
      </c>
      <c r="R188" s="6" t="s">
        <v>1345</v>
      </c>
      <c r="S188" s="6" t="s">
        <v>17</v>
      </c>
      <c r="T188" s="6" t="s">
        <v>2097</v>
      </c>
      <c r="U188" s="8">
        <v>76861</v>
      </c>
      <c r="V188" s="6" t="s">
        <v>24</v>
      </c>
      <c r="W188" s="6" t="s">
        <v>25</v>
      </c>
      <c r="X188" s="6" t="s">
        <v>54</v>
      </c>
      <c r="Y188" s="8">
        <v>69065</v>
      </c>
      <c r="Z188" s="6">
        <v>60</v>
      </c>
      <c r="AA188" s="6">
        <v>11.68</v>
      </c>
      <c r="AB188" s="8">
        <f>-PMT((Table1[[#This Row],[Interest_Rate_%]]/100)/12,Table1[[#This Row],[Tenure_Months]],Table1[[#This Row],[Amount_Disbursed]])</f>
        <v>1525.1678796121626</v>
      </c>
      <c r="AC188" s="7">
        <v>45583</v>
      </c>
      <c r="AD188" s="7">
        <f>EDATE(Table1[[#This Row],[Disbursement_Date]],Table1[[#This Row],[Tenure_Months]])</f>
        <v>47409</v>
      </c>
      <c r="AE188" s="6" t="s">
        <v>1292</v>
      </c>
    </row>
    <row r="189" spans="1:31" ht="36" customHeight="1" x14ac:dyDescent="0.6">
      <c r="A189" s="6" t="s">
        <v>1004</v>
      </c>
      <c r="B189" s="6" t="s">
        <v>224</v>
      </c>
      <c r="C189" s="7">
        <v>34040</v>
      </c>
      <c r="D189" s="6">
        <f ca="1">DATEDIF(Table1[[#This Row],[Date_of_Birth]],TODAY(),"Y")</f>
        <v>33</v>
      </c>
      <c r="E189" s="6" t="s">
        <v>1256</v>
      </c>
      <c r="F189" s="6">
        <v>9371351496</v>
      </c>
      <c r="G189" s="6"/>
      <c r="H189" s="6" t="s">
        <v>2098</v>
      </c>
      <c r="I189" s="6" t="s">
        <v>29</v>
      </c>
      <c r="J189" s="6">
        <v>766</v>
      </c>
      <c r="K189" s="6">
        <v>474002</v>
      </c>
      <c r="L189" s="6" t="s">
        <v>2099</v>
      </c>
      <c r="M189" s="6" t="s">
        <v>2100</v>
      </c>
      <c r="N189" s="6" t="s">
        <v>1281</v>
      </c>
      <c r="O189" s="6" t="s">
        <v>1268</v>
      </c>
      <c r="P189" s="8">
        <v>75000</v>
      </c>
      <c r="Q189" s="6" t="s">
        <v>1269</v>
      </c>
      <c r="R189" s="6" t="s">
        <v>1324</v>
      </c>
      <c r="S189" s="6" t="s">
        <v>30</v>
      </c>
      <c r="T189" s="6" t="s">
        <v>2101</v>
      </c>
      <c r="U189" s="8">
        <v>617124</v>
      </c>
      <c r="V189" s="6" t="s">
        <v>28</v>
      </c>
      <c r="W189" s="6" t="s">
        <v>29</v>
      </c>
      <c r="X189" s="6" t="s">
        <v>1380</v>
      </c>
      <c r="Y189" s="8">
        <v>532054</v>
      </c>
      <c r="Z189" s="6">
        <v>12</v>
      </c>
      <c r="AA189" s="6">
        <v>11.96</v>
      </c>
      <c r="AB189" s="8">
        <f>-PMT((Table1[[#This Row],[Interest_Rate_%]]/100)/12,Table1[[#This Row],[Tenure_Months]],Table1[[#This Row],[Amount_Disbursed]])</f>
        <v>47262.398004561976</v>
      </c>
      <c r="AC189" s="7">
        <v>45289</v>
      </c>
      <c r="AD189" s="7">
        <f>EDATE(Table1[[#This Row],[Disbursement_Date]],Table1[[#This Row],[Tenure_Months]])</f>
        <v>45655</v>
      </c>
      <c r="AE189" s="6" t="s">
        <v>1292</v>
      </c>
    </row>
    <row r="190" spans="1:31" ht="36" customHeight="1" x14ac:dyDescent="0.6">
      <c r="A190" s="6" t="s">
        <v>1005</v>
      </c>
      <c r="B190" s="6" t="s">
        <v>2102</v>
      </c>
      <c r="C190" s="7">
        <v>32419</v>
      </c>
      <c r="D190" s="6">
        <f ca="1">DATEDIF(Table1[[#This Row],[Date_of_Birth]],TODAY(),"Y")</f>
        <v>37</v>
      </c>
      <c r="E190" s="6" t="s">
        <v>1256</v>
      </c>
      <c r="F190" s="6">
        <v>9267765490</v>
      </c>
      <c r="G190" s="6">
        <v>9594740501</v>
      </c>
      <c r="H190" s="6" t="s">
        <v>2103</v>
      </c>
      <c r="I190" s="6" t="s">
        <v>21</v>
      </c>
      <c r="J190" s="6">
        <v>692</v>
      </c>
      <c r="K190" s="6">
        <v>452001</v>
      </c>
      <c r="L190" s="6" t="s">
        <v>2104</v>
      </c>
      <c r="M190" s="6" t="s">
        <v>2105</v>
      </c>
      <c r="N190" s="6" t="s">
        <v>1281</v>
      </c>
      <c r="O190" s="6" t="s">
        <v>1276</v>
      </c>
      <c r="P190" s="8">
        <v>20000</v>
      </c>
      <c r="Q190" s="6" t="s">
        <v>1309</v>
      </c>
      <c r="R190" s="6" t="s">
        <v>1310</v>
      </c>
      <c r="S190" s="6" t="s">
        <v>30</v>
      </c>
      <c r="T190" s="6" t="s">
        <v>2106</v>
      </c>
      <c r="U190" s="8">
        <v>591996</v>
      </c>
      <c r="V190" s="6" t="s">
        <v>20</v>
      </c>
      <c r="W190" s="6" t="s">
        <v>21</v>
      </c>
      <c r="X190" s="6" t="s">
        <v>144</v>
      </c>
      <c r="Y190" s="8">
        <v>440238</v>
      </c>
      <c r="Z190" s="6">
        <v>24</v>
      </c>
      <c r="AA190" s="6">
        <v>15.45</v>
      </c>
      <c r="AB190" s="8">
        <f>-PMT((Table1[[#This Row],[Interest_Rate_%]]/100)/12,Table1[[#This Row],[Tenure_Months]],Table1[[#This Row],[Amount_Disbursed]])</f>
        <v>21439.908764169362</v>
      </c>
      <c r="AC190" s="7">
        <v>45420</v>
      </c>
      <c r="AD190" s="7">
        <f>EDATE(Table1[[#This Row],[Disbursement_Date]],Table1[[#This Row],[Tenure_Months]])</f>
        <v>46150</v>
      </c>
      <c r="AE190" s="6" t="s">
        <v>1271</v>
      </c>
    </row>
    <row r="191" spans="1:31" ht="36" customHeight="1" x14ac:dyDescent="0.6">
      <c r="A191" s="6" t="s">
        <v>1006</v>
      </c>
      <c r="B191" s="6" t="s">
        <v>1877</v>
      </c>
      <c r="C191" s="7">
        <v>32844</v>
      </c>
      <c r="D191" s="6">
        <f ca="1">DATEDIF(Table1[[#This Row],[Date_of_Birth]],TODAY(),"Y")</f>
        <v>36</v>
      </c>
      <c r="E191" s="6" t="s">
        <v>1256</v>
      </c>
      <c r="F191" s="6">
        <v>9765553914</v>
      </c>
      <c r="G191" s="6">
        <v>9561810758</v>
      </c>
      <c r="H191" s="6" t="s">
        <v>2107</v>
      </c>
      <c r="I191" s="6" t="s">
        <v>21</v>
      </c>
      <c r="J191" s="6">
        <v>644</v>
      </c>
      <c r="K191" s="6">
        <v>452001</v>
      </c>
      <c r="L191" s="6" t="s">
        <v>2108</v>
      </c>
      <c r="M191" s="6" t="s">
        <v>2109</v>
      </c>
      <c r="N191" s="6" t="s">
        <v>1281</v>
      </c>
      <c r="O191" s="6" t="s">
        <v>1261</v>
      </c>
      <c r="P191" s="8">
        <v>40000</v>
      </c>
      <c r="Q191" s="6" t="s">
        <v>1296</v>
      </c>
      <c r="R191" s="6" t="s">
        <v>1244</v>
      </c>
      <c r="S191" s="6" t="s">
        <v>22</v>
      </c>
      <c r="T191" s="6" t="s">
        <v>2110</v>
      </c>
      <c r="U191" s="8">
        <v>1196938</v>
      </c>
      <c r="V191" s="6" t="s">
        <v>20</v>
      </c>
      <c r="W191" s="6" t="s">
        <v>21</v>
      </c>
      <c r="X191" s="6" t="s">
        <v>144</v>
      </c>
      <c r="Y191" s="8">
        <v>841196</v>
      </c>
      <c r="Z191" s="6">
        <v>60</v>
      </c>
      <c r="AA191" s="6">
        <v>15.93</v>
      </c>
      <c r="AB191" s="8">
        <f>-PMT((Table1[[#This Row],[Interest_Rate_%]]/100)/12,Table1[[#This Row],[Tenure_Months]],Table1[[#This Row],[Amount_Disbursed]])</f>
        <v>20424.978721123116</v>
      </c>
      <c r="AC191" s="7">
        <v>45236</v>
      </c>
      <c r="AD191" s="7">
        <f>EDATE(Table1[[#This Row],[Disbursement_Date]],Table1[[#This Row],[Tenure_Months]])</f>
        <v>47063</v>
      </c>
      <c r="AE191" s="6" t="s">
        <v>1271</v>
      </c>
    </row>
    <row r="192" spans="1:31" ht="36" customHeight="1" x14ac:dyDescent="0.6">
      <c r="A192" s="6" t="s">
        <v>1007</v>
      </c>
      <c r="B192" s="6" t="s">
        <v>168</v>
      </c>
      <c r="C192" s="7">
        <v>32234</v>
      </c>
      <c r="D192" s="6">
        <f ca="1">DATEDIF(Table1[[#This Row],[Date_of_Birth]],TODAY(),"Y")</f>
        <v>38</v>
      </c>
      <c r="E192" s="6" t="s">
        <v>1256</v>
      </c>
      <c r="F192" s="6">
        <v>9633995897</v>
      </c>
      <c r="G192" s="6">
        <v>9425904401</v>
      </c>
      <c r="H192" s="6" t="s">
        <v>2111</v>
      </c>
      <c r="I192" s="6" t="s">
        <v>29</v>
      </c>
      <c r="J192" s="6">
        <v>771</v>
      </c>
      <c r="K192" s="6">
        <v>474004</v>
      </c>
      <c r="L192" s="6" t="s">
        <v>2112</v>
      </c>
      <c r="M192" s="6" t="s">
        <v>2113</v>
      </c>
      <c r="N192" s="6" t="s">
        <v>1281</v>
      </c>
      <c r="O192" s="6" t="s">
        <v>1268</v>
      </c>
      <c r="P192" s="8">
        <v>60000</v>
      </c>
      <c r="Q192" s="6" t="s">
        <v>1334</v>
      </c>
      <c r="R192" s="6" t="s">
        <v>1335</v>
      </c>
      <c r="S192" s="6" t="s">
        <v>30</v>
      </c>
      <c r="T192" s="6" t="s">
        <v>2114</v>
      </c>
      <c r="U192" s="8">
        <v>487921</v>
      </c>
      <c r="V192" s="6" t="s">
        <v>28</v>
      </c>
      <c r="W192" s="6" t="s">
        <v>29</v>
      </c>
      <c r="X192" s="6" t="s">
        <v>1285</v>
      </c>
      <c r="Y192" s="8">
        <v>395703</v>
      </c>
      <c r="Z192" s="6">
        <v>48</v>
      </c>
      <c r="AA192" s="6">
        <v>15.26</v>
      </c>
      <c r="AB192" s="8">
        <f>-PMT((Table1[[#This Row],[Interest_Rate_%]]/100)/12,Table1[[#This Row],[Tenure_Months]],Table1[[#This Row],[Amount_Disbursed]])</f>
        <v>11064.932944510778</v>
      </c>
      <c r="AC192" s="7">
        <v>45325</v>
      </c>
      <c r="AD192" s="7">
        <f>EDATE(Table1[[#This Row],[Disbursement_Date]],Table1[[#This Row],[Tenure_Months]])</f>
        <v>46786</v>
      </c>
      <c r="AE192" s="6" t="s">
        <v>1265</v>
      </c>
    </row>
    <row r="193" spans="1:31" ht="36" customHeight="1" x14ac:dyDescent="0.6">
      <c r="A193" s="6" t="s">
        <v>1008</v>
      </c>
      <c r="B193" s="6" t="s">
        <v>2115</v>
      </c>
      <c r="C193" s="7">
        <v>35441</v>
      </c>
      <c r="D193" s="6">
        <f ca="1">DATEDIF(Table1[[#This Row],[Date_of_Birth]],TODAY(),"Y")</f>
        <v>29</v>
      </c>
      <c r="E193" s="6" t="s">
        <v>1256</v>
      </c>
      <c r="F193" s="6">
        <v>9648639619</v>
      </c>
      <c r="G193" s="6">
        <v>9512470771</v>
      </c>
      <c r="H193" s="6" t="s">
        <v>2116</v>
      </c>
      <c r="I193" s="6" t="s">
        <v>25</v>
      </c>
      <c r="J193" s="6">
        <v>657</v>
      </c>
      <c r="K193" s="6">
        <v>462004</v>
      </c>
      <c r="L193" s="6" t="s">
        <v>2117</v>
      </c>
      <c r="M193" s="6" t="s">
        <v>2118</v>
      </c>
      <c r="N193" s="6" t="s">
        <v>1281</v>
      </c>
      <c r="O193" s="6" t="s">
        <v>1261</v>
      </c>
      <c r="P193" s="8">
        <v>25000</v>
      </c>
      <c r="Q193" s="6" t="s">
        <v>1309</v>
      </c>
      <c r="R193" s="6" t="s">
        <v>1352</v>
      </c>
      <c r="S193" s="6" t="s">
        <v>39</v>
      </c>
      <c r="T193" s="6" t="s">
        <v>2119</v>
      </c>
      <c r="U193" s="8">
        <v>957736</v>
      </c>
      <c r="V193" s="6" t="s">
        <v>24</v>
      </c>
      <c r="W193" s="6" t="s">
        <v>25</v>
      </c>
      <c r="X193" s="6" t="s">
        <v>106</v>
      </c>
      <c r="Y193" s="8">
        <v>709536</v>
      </c>
      <c r="Z193" s="6">
        <v>24</v>
      </c>
      <c r="AA193" s="6">
        <v>10.65</v>
      </c>
      <c r="AB193" s="8">
        <f>-PMT((Table1[[#This Row],[Interest_Rate_%]]/100)/12,Table1[[#This Row],[Tenure_Months]],Table1[[#This Row],[Amount_Disbursed]])</f>
        <v>32954.760749596724</v>
      </c>
      <c r="AC193" s="7">
        <v>45790</v>
      </c>
      <c r="AD193" s="7">
        <f>EDATE(Table1[[#This Row],[Disbursement_Date]],Table1[[#This Row],[Tenure_Months]])</f>
        <v>46520</v>
      </c>
      <c r="AE193" s="6" t="s">
        <v>1265</v>
      </c>
    </row>
    <row r="194" spans="1:31" ht="36" customHeight="1" x14ac:dyDescent="0.6">
      <c r="A194" s="6" t="s">
        <v>1009</v>
      </c>
      <c r="B194" s="6" t="s">
        <v>94</v>
      </c>
      <c r="C194" s="7">
        <v>34854</v>
      </c>
      <c r="D194" s="6">
        <f ca="1">DATEDIF(Table1[[#This Row],[Date_of_Birth]],TODAY(),"Y")</f>
        <v>31</v>
      </c>
      <c r="E194" s="6" t="s">
        <v>1267</v>
      </c>
      <c r="F194" s="6">
        <v>9393724281</v>
      </c>
      <c r="G194" s="6">
        <v>9312365395</v>
      </c>
      <c r="H194" s="6" t="s">
        <v>2120</v>
      </c>
      <c r="I194" s="6" t="s">
        <v>29</v>
      </c>
      <c r="J194" s="6">
        <v>785</v>
      </c>
      <c r="K194" s="6">
        <v>474002</v>
      </c>
      <c r="L194" s="6" t="s">
        <v>2121</v>
      </c>
      <c r="M194" s="6" t="s">
        <v>2122</v>
      </c>
      <c r="N194" s="6" t="s">
        <v>1281</v>
      </c>
      <c r="O194" s="6" t="s">
        <v>1261</v>
      </c>
      <c r="P194" s="8">
        <v>50000</v>
      </c>
      <c r="Q194" s="6" t="s">
        <v>1296</v>
      </c>
      <c r="R194" s="6" t="s">
        <v>1297</v>
      </c>
      <c r="S194" s="6" t="s">
        <v>17</v>
      </c>
      <c r="T194" s="6" t="s">
        <v>2123</v>
      </c>
      <c r="U194" s="8">
        <v>77452</v>
      </c>
      <c r="V194" s="6" t="s">
        <v>28</v>
      </c>
      <c r="W194" s="6" t="s">
        <v>29</v>
      </c>
      <c r="X194" s="6" t="s">
        <v>1380</v>
      </c>
      <c r="Y194" s="8">
        <v>66831</v>
      </c>
      <c r="Z194" s="6">
        <v>36</v>
      </c>
      <c r="AA194" s="6">
        <v>11.45</v>
      </c>
      <c r="AB194" s="8">
        <f>-PMT((Table1[[#This Row],[Interest_Rate_%]]/100)/12,Table1[[#This Row],[Tenure_Months]],Table1[[#This Row],[Amount_Disbursed]])</f>
        <v>2202.2306061646914</v>
      </c>
      <c r="AC194" s="7">
        <v>45461</v>
      </c>
      <c r="AD194" s="7">
        <f>EDATE(Table1[[#This Row],[Disbursement_Date]],Table1[[#This Row],[Tenure_Months]])</f>
        <v>46556</v>
      </c>
      <c r="AE194" s="6" t="s">
        <v>1265</v>
      </c>
    </row>
    <row r="195" spans="1:31" ht="36" customHeight="1" x14ac:dyDescent="0.6">
      <c r="A195" s="6" t="s">
        <v>1010</v>
      </c>
      <c r="B195" s="6" t="s">
        <v>209</v>
      </c>
      <c r="C195" s="7">
        <v>31578</v>
      </c>
      <c r="D195" s="6">
        <f ca="1">DATEDIF(Table1[[#This Row],[Date_of_Birth]],TODAY(),"Y")</f>
        <v>39</v>
      </c>
      <c r="E195" s="6" t="s">
        <v>1267</v>
      </c>
      <c r="F195" s="6">
        <v>9158376718</v>
      </c>
      <c r="G195" s="6">
        <v>9346756657</v>
      </c>
      <c r="H195" s="6" t="s">
        <v>2124</v>
      </c>
      <c r="I195" s="6" t="s">
        <v>16</v>
      </c>
      <c r="J195" s="6">
        <v>648</v>
      </c>
      <c r="K195" s="6">
        <v>482003</v>
      </c>
      <c r="L195" s="6" t="s">
        <v>2125</v>
      </c>
      <c r="M195" s="6" t="s">
        <v>2126</v>
      </c>
      <c r="N195" s="6" t="s">
        <v>1260</v>
      </c>
      <c r="O195" s="6" t="s">
        <v>1261</v>
      </c>
      <c r="P195" s="8">
        <v>25000</v>
      </c>
      <c r="Q195" s="6" t="s">
        <v>1296</v>
      </c>
      <c r="R195" s="6" t="s">
        <v>1244</v>
      </c>
      <c r="S195" s="6" t="s">
        <v>22</v>
      </c>
      <c r="T195" s="6" t="s">
        <v>2127</v>
      </c>
      <c r="U195" s="8">
        <v>1212937</v>
      </c>
      <c r="V195" s="6" t="s">
        <v>15</v>
      </c>
      <c r="W195" s="6" t="s">
        <v>16</v>
      </c>
      <c r="X195" s="6" t="s">
        <v>26</v>
      </c>
      <c r="Y195" s="8">
        <v>1074692</v>
      </c>
      <c r="Z195" s="6">
        <v>18</v>
      </c>
      <c r="AA195" s="6">
        <v>11.22</v>
      </c>
      <c r="AB195" s="8">
        <f>-PMT((Table1[[#This Row],[Interest_Rate_%]]/100)/12,Table1[[#This Row],[Tenure_Months]],Table1[[#This Row],[Amount_Disbursed]])</f>
        <v>65148.192730005161</v>
      </c>
      <c r="AC195" s="7">
        <v>44989</v>
      </c>
      <c r="AD195" s="7">
        <f>EDATE(Table1[[#This Row],[Disbursement_Date]],Table1[[#This Row],[Tenure_Months]])</f>
        <v>45539</v>
      </c>
      <c r="AE195" s="6" t="s">
        <v>1292</v>
      </c>
    </row>
    <row r="196" spans="1:31" ht="36" customHeight="1" x14ac:dyDescent="0.6">
      <c r="A196" s="6" t="s">
        <v>1011</v>
      </c>
      <c r="B196" s="6" t="s">
        <v>141</v>
      </c>
      <c r="C196" s="7">
        <v>30803</v>
      </c>
      <c r="D196" s="6">
        <f ca="1">DATEDIF(Table1[[#This Row],[Date_of_Birth]],TODAY(),"Y")</f>
        <v>42</v>
      </c>
      <c r="E196" s="6" t="s">
        <v>1256</v>
      </c>
      <c r="F196" s="6">
        <v>9854708138</v>
      </c>
      <c r="G196" s="6">
        <v>9167950509</v>
      </c>
      <c r="H196" s="6" t="s">
        <v>2128</v>
      </c>
      <c r="I196" s="6" t="s">
        <v>25</v>
      </c>
      <c r="J196" s="6">
        <v>792</v>
      </c>
      <c r="K196" s="6">
        <v>462006</v>
      </c>
      <c r="L196" s="6" t="s">
        <v>2129</v>
      </c>
      <c r="M196" s="6" t="s">
        <v>2130</v>
      </c>
      <c r="N196" s="6" t="s">
        <v>1281</v>
      </c>
      <c r="O196" s="6" t="s">
        <v>1268</v>
      </c>
      <c r="P196" s="8">
        <v>35000</v>
      </c>
      <c r="Q196" s="6" t="s">
        <v>1344</v>
      </c>
      <c r="R196" s="6" t="s">
        <v>1345</v>
      </c>
      <c r="S196" s="6" t="s">
        <v>17</v>
      </c>
      <c r="T196" s="6" t="s">
        <v>2131</v>
      </c>
      <c r="U196" s="8">
        <v>102805</v>
      </c>
      <c r="V196" s="6" t="s">
        <v>24</v>
      </c>
      <c r="W196" s="6" t="s">
        <v>25</v>
      </c>
      <c r="X196" s="6" t="s">
        <v>106</v>
      </c>
      <c r="Y196" s="8">
        <v>75540</v>
      </c>
      <c r="Z196" s="6">
        <v>36</v>
      </c>
      <c r="AA196" s="6">
        <v>12.73</v>
      </c>
      <c r="AB196" s="8">
        <f>-PMT((Table1[[#This Row],[Interest_Rate_%]]/100)/12,Table1[[#This Row],[Tenure_Months]],Table1[[#This Row],[Amount_Disbursed]])</f>
        <v>2535.4283607325706</v>
      </c>
      <c r="AC196" s="7">
        <v>45638</v>
      </c>
      <c r="AD196" s="7">
        <f>EDATE(Table1[[#This Row],[Disbursement_Date]],Table1[[#This Row],[Tenure_Months]])</f>
        <v>46733</v>
      </c>
      <c r="AE196" s="6" t="s">
        <v>1292</v>
      </c>
    </row>
    <row r="197" spans="1:31" ht="36" customHeight="1" x14ac:dyDescent="0.6">
      <c r="A197" s="6" t="s">
        <v>1012</v>
      </c>
      <c r="B197" s="6" t="s">
        <v>121</v>
      </c>
      <c r="C197" s="7">
        <v>30386</v>
      </c>
      <c r="D197" s="6">
        <f ca="1">DATEDIF(Table1[[#This Row],[Date_of_Birth]],TODAY(),"Y")</f>
        <v>43</v>
      </c>
      <c r="E197" s="6" t="s">
        <v>1256</v>
      </c>
      <c r="F197" s="6">
        <v>9485117575</v>
      </c>
      <c r="G197" s="6">
        <v>9584009254</v>
      </c>
      <c r="H197" s="6" t="s">
        <v>2132</v>
      </c>
      <c r="I197" s="6" t="s">
        <v>29</v>
      </c>
      <c r="J197" s="6">
        <v>681</v>
      </c>
      <c r="K197" s="6">
        <v>474003</v>
      </c>
      <c r="L197" s="6" t="s">
        <v>2133</v>
      </c>
      <c r="M197" s="6" t="s">
        <v>2134</v>
      </c>
      <c r="N197" s="6" t="s">
        <v>1281</v>
      </c>
      <c r="O197" s="6" t="s">
        <v>1261</v>
      </c>
      <c r="P197" s="8">
        <v>50000</v>
      </c>
      <c r="Q197" s="6" t="s">
        <v>1269</v>
      </c>
      <c r="R197" s="6" t="s">
        <v>1290</v>
      </c>
      <c r="S197" s="6" t="s">
        <v>22</v>
      </c>
      <c r="T197" s="6" t="s">
        <v>2135</v>
      </c>
      <c r="U197" s="8">
        <v>704916</v>
      </c>
      <c r="V197" s="6" t="s">
        <v>28</v>
      </c>
      <c r="W197" s="6" t="s">
        <v>29</v>
      </c>
      <c r="X197" s="6" t="s">
        <v>1380</v>
      </c>
      <c r="Y197" s="8">
        <v>619365</v>
      </c>
      <c r="Z197" s="6">
        <v>48</v>
      </c>
      <c r="AA197" s="6">
        <v>15.3</v>
      </c>
      <c r="AB197" s="8">
        <f>-PMT((Table1[[#This Row],[Interest_Rate_%]]/100)/12,Table1[[#This Row],[Tenure_Months]],Table1[[#This Row],[Amount_Disbursed]])</f>
        <v>17331.726140748422</v>
      </c>
      <c r="AC197" s="7">
        <v>45941</v>
      </c>
      <c r="AD197" s="7">
        <f>EDATE(Table1[[#This Row],[Disbursement_Date]],Table1[[#This Row],[Tenure_Months]])</f>
        <v>47402</v>
      </c>
      <c r="AE197" s="6" t="s">
        <v>1265</v>
      </c>
    </row>
    <row r="198" spans="1:31" ht="36" customHeight="1" x14ac:dyDescent="0.6">
      <c r="A198" s="6" t="s">
        <v>1013</v>
      </c>
      <c r="B198" s="6" t="s">
        <v>1375</v>
      </c>
      <c r="C198" s="7">
        <v>28856</v>
      </c>
      <c r="D198" s="6">
        <f ca="1">DATEDIF(Table1[[#This Row],[Date_of_Birth]],TODAY(),"Y")</f>
        <v>47</v>
      </c>
      <c r="E198" s="6" t="s">
        <v>1256</v>
      </c>
      <c r="F198" s="6">
        <v>9133390627</v>
      </c>
      <c r="G198" s="6"/>
      <c r="H198" s="6" t="s">
        <v>2136</v>
      </c>
      <c r="I198" s="6" t="s">
        <v>16</v>
      </c>
      <c r="J198" s="6">
        <v>761</v>
      </c>
      <c r="K198" s="6">
        <v>482004</v>
      </c>
      <c r="L198" s="6" t="s">
        <v>2137</v>
      </c>
      <c r="M198" s="6" t="s">
        <v>2138</v>
      </c>
      <c r="N198" s="6" t="s">
        <v>1281</v>
      </c>
      <c r="O198" s="6" t="s">
        <v>1268</v>
      </c>
      <c r="P198" s="8">
        <v>50000</v>
      </c>
      <c r="Q198" s="6" t="s">
        <v>1334</v>
      </c>
      <c r="R198" s="6" t="s">
        <v>1335</v>
      </c>
      <c r="S198" s="6" t="s">
        <v>30</v>
      </c>
      <c r="T198" s="6" t="s">
        <v>2139</v>
      </c>
      <c r="U198" s="8">
        <v>527291</v>
      </c>
      <c r="V198" s="6" t="s">
        <v>15</v>
      </c>
      <c r="W198" s="6" t="s">
        <v>16</v>
      </c>
      <c r="X198" s="6" t="s">
        <v>26</v>
      </c>
      <c r="Y198" s="8">
        <v>409162</v>
      </c>
      <c r="Z198" s="6">
        <v>24</v>
      </c>
      <c r="AA198" s="6">
        <v>11.95</v>
      </c>
      <c r="AB198" s="8">
        <f>-PMT((Table1[[#This Row],[Interest_Rate_%]]/100)/12,Table1[[#This Row],[Tenure_Months]],Table1[[#This Row],[Amount_Disbursed]])</f>
        <v>19251.123637899294</v>
      </c>
      <c r="AC198" s="7">
        <v>45888</v>
      </c>
      <c r="AD198" s="7">
        <f>EDATE(Table1[[#This Row],[Disbursement_Date]],Table1[[#This Row],[Tenure_Months]])</f>
        <v>46618</v>
      </c>
      <c r="AE198" s="6" t="s">
        <v>1265</v>
      </c>
    </row>
    <row r="199" spans="1:31" ht="36" customHeight="1" x14ac:dyDescent="0.6">
      <c r="A199" s="6" t="s">
        <v>1014</v>
      </c>
      <c r="B199" s="6" t="s">
        <v>37</v>
      </c>
      <c r="C199" s="7">
        <v>26686</v>
      </c>
      <c r="D199" s="6">
        <f ca="1">DATEDIF(Table1[[#This Row],[Date_of_Birth]],TODAY(),"Y")</f>
        <v>53</v>
      </c>
      <c r="E199" s="6" t="s">
        <v>1256</v>
      </c>
      <c r="F199" s="6">
        <v>9237851436</v>
      </c>
      <c r="G199" s="6">
        <v>9825036318</v>
      </c>
      <c r="H199" s="6" t="s">
        <v>2140</v>
      </c>
      <c r="I199" s="6" t="s">
        <v>29</v>
      </c>
      <c r="J199" s="6">
        <v>727</v>
      </c>
      <c r="K199" s="6">
        <v>474002</v>
      </c>
      <c r="L199" s="6" t="s">
        <v>2141</v>
      </c>
      <c r="M199" s="6" t="s">
        <v>2142</v>
      </c>
      <c r="N199" s="6" t="s">
        <v>1266</v>
      </c>
      <c r="O199" s="6" t="s">
        <v>1268</v>
      </c>
      <c r="P199" s="8">
        <v>25000</v>
      </c>
      <c r="Q199" s="6" t="s">
        <v>1296</v>
      </c>
      <c r="R199" s="6" t="s">
        <v>1244</v>
      </c>
      <c r="S199" s="6" t="s">
        <v>22</v>
      </c>
      <c r="T199" s="6" t="s">
        <v>2143</v>
      </c>
      <c r="U199" s="8">
        <v>1188455</v>
      </c>
      <c r="V199" s="6" t="s">
        <v>28</v>
      </c>
      <c r="W199" s="6" t="s">
        <v>29</v>
      </c>
      <c r="X199" s="6" t="s">
        <v>1285</v>
      </c>
      <c r="Y199" s="8">
        <v>949847</v>
      </c>
      <c r="Z199" s="6">
        <v>60</v>
      </c>
      <c r="AA199" s="6">
        <v>13.08</v>
      </c>
      <c r="AB199" s="8">
        <f>-PMT((Table1[[#This Row],[Interest_Rate_%]]/100)/12,Table1[[#This Row],[Tenure_Months]],Table1[[#This Row],[Amount_Disbursed]])</f>
        <v>21650.856968409742</v>
      </c>
      <c r="AC199" s="7">
        <v>46002</v>
      </c>
      <c r="AD199" s="7">
        <f>EDATE(Table1[[#This Row],[Disbursement_Date]],Table1[[#This Row],[Tenure_Months]])</f>
        <v>47828</v>
      </c>
      <c r="AE199" s="6" t="s">
        <v>1271</v>
      </c>
    </row>
    <row r="200" spans="1:31" ht="36" customHeight="1" x14ac:dyDescent="0.6">
      <c r="A200" s="6" t="s">
        <v>1015</v>
      </c>
      <c r="B200" s="6" t="s">
        <v>1413</v>
      </c>
      <c r="C200" s="7">
        <v>34368</v>
      </c>
      <c r="D200" s="6">
        <f ca="1">DATEDIF(Table1[[#This Row],[Date_of_Birth]],TODAY(),"Y")</f>
        <v>32</v>
      </c>
      <c r="E200" s="6" t="s">
        <v>1256</v>
      </c>
      <c r="F200" s="6">
        <v>9193676413</v>
      </c>
      <c r="G200" s="6"/>
      <c r="H200" s="6" t="s">
        <v>2144</v>
      </c>
      <c r="I200" s="6" t="s">
        <v>21</v>
      </c>
      <c r="J200" s="6">
        <v>764</v>
      </c>
      <c r="K200" s="6">
        <v>452002</v>
      </c>
      <c r="L200" s="6" t="s">
        <v>2145</v>
      </c>
      <c r="M200" s="6" t="s">
        <v>2146</v>
      </c>
      <c r="N200" s="6" t="s">
        <v>1266</v>
      </c>
      <c r="O200" s="6" t="s">
        <v>1268</v>
      </c>
      <c r="P200" s="8">
        <v>60000</v>
      </c>
      <c r="Q200" s="6" t="s">
        <v>1269</v>
      </c>
      <c r="R200" s="6" t="s">
        <v>1290</v>
      </c>
      <c r="S200" s="6" t="s">
        <v>22</v>
      </c>
      <c r="T200" s="6" t="s">
        <v>2147</v>
      </c>
      <c r="U200" s="8">
        <v>736017</v>
      </c>
      <c r="V200" s="6" t="s">
        <v>20</v>
      </c>
      <c r="W200" s="6" t="s">
        <v>21</v>
      </c>
      <c r="X200" s="6" t="s">
        <v>98</v>
      </c>
      <c r="Y200" s="8">
        <v>613408</v>
      </c>
      <c r="Z200" s="6">
        <v>48</v>
      </c>
      <c r="AA200" s="6">
        <v>11.37</v>
      </c>
      <c r="AB200" s="8">
        <f>-PMT((Table1[[#This Row],[Interest_Rate_%]]/100)/12,Table1[[#This Row],[Tenure_Months]],Table1[[#This Row],[Amount_Disbursed]])</f>
        <v>15964.294933012843</v>
      </c>
      <c r="AC200" s="7">
        <v>45066</v>
      </c>
      <c r="AD200" s="7">
        <f>EDATE(Table1[[#This Row],[Disbursement_Date]],Table1[[#This Row],[Tenure_Months]])</f>
        <v>46527</v>
      </c>
      <c r="AE200" s="6" t="s">
        <v>1292</v>
      </c>
    </row>
    <row r="201" spans="1:31" ht="36" customHeight="1" x14ac:dyDescent="0.6">
      <c r="A201" s="6" t="s">
        <v>1016</v>
      </c>
      <c r="B201" s="6" t="s">
        <v>131</v>
      </c>
      <c r="C201" s="7">
        <v>29720</v>
      </c>
      <c r="D201" s="6">
        <f ca="1">DATEDIF(Table1[[#This Row],[Date_of_Birth]],TODAY(),"Y")</f>
        <v>45</v>
      </c>
      <c r="E201" s="6" t="s">
        <v>1267</v>
      </c>
      <c r="F201" s="6">
        <v>9164073412</v>
      </c>
      <c r="G201" s="6">
        <v>9146073086</v>
      </c>
      <c r="H201" s="6" t="s">
        <v>2148</v>
      </c>
      <c r="I201" s="6" t="s">
        <v>25</v>
      </c>
      <c r="J201" s="6">
        <v>684</v>
      </c>
      <c r="K201" s="6">
        <v>462004</v>
      </c>
      <c r="L201" s="6" t="s">
        <v>2149</v>
      </c>
      <c r="M201" s="6" t="s">
        <v>2150</v>
      </c>
      <c r="N201" s="6" t="s">
        <v>1281</v>
      </c>
      <c r="O201" s="6" t="s">
        <v>1276</v>
      </c>
      <c r="P201" s="8">
        <v>75000</v>
      </c>
      <c r="Q201" s="6" t="s">
        <v>1318</v>
      </c>
      <c r="R201" s="6" t="s">
        <v>1520</v>
      </c>
      <c r="S201" s="6" t="s">
        <v>39</v>
      </c>
      <c r="T201" s="6" t="s">
        <v>2151</v>
      </c>
      <c r="U201" s="8">
        <v>1415160</v>
      </c>
      <c r="V201" s="6" t="s">
        <v>24</v>
      </c>
      <c r="W201" s="6" t="s">
        <v>25</v>
      </c>
      <c r="X201" s="6" t="s">
        <v>106</v>
      </c>
      <c r="Y201" s="8">
        <v>1086015</v>
      </c>
      <c r="Z201" s="6">
        <v>60</v>
      </c>
      <c r="AA201" s="6">
        <v>13.44</v>
      </c>
      <c r="AB201" s="8">
        <f>-PMT((Table1[[#This Row],[Interest_Rate_%]]/100)/12,Table1[[#This Row],[Tenure_Months]],Table1[[#This Row],[Amount_Disbursed]])</f>
        <v>24955.481096169904</v>
      </c>
      <c r="AC201" s="7">
        <v>45628</v>
      </c>
      <c r="AD201" s="7">
        <f>EDATE(Table1[[#This Row],[Disbursement_Date]],Table1[[#This Row],[Tenure_Months]])</f>
        <v>47454</v>
      </c>
      <c r="AE201" s="6" t="s">
        <v>1271</v>
      </c>
    </row>
    <row r="202" spans="1:31" ht="36" customHeight="1" x14ac:dyDescent="0.6">
      <c r="A202" s="6" t="s">
        <v>1017</v>
      </c>
      <c r="B202" s="6" t="s">
        <v>1810</v>
      </c>
      <c r="C202" s="7">
        <v>36261</v>
      </c>
      <c r="D202" s="6">
        <f ca="1">DATEDIF(Table1[[#This Row],[Date_of_Birth]],TODAY(),"Y")</f>
        <v>27</v>
      </c>
      <c r="E202" s="6" t="s">
        <v>1256</v>
      </c>
      <c r="F202" s="6">
        <v>9448068818</v>
      </c>
      <c r="G202" s="6">
        <v>9707753897</v>
      </c>
      <c r="H202" s="6" t="s">
        <v>2152</v>
      </c>
      <c r="I202" s="6" t="s">
        <v>16</v>
      </c>
      <c r="J202" s="6">
        <v>772</v>
      </c>
      <c r="K202" s="6">
        <v>482002</v>
      </c>
      <c r="L202" s="6" t="s">
        <v>2153</v>
      </c>
      <c r="M202" s="6" t="s">
        <v>2154</v>
      </c>
      <c r="N202" s="6" t="s">
        <v>1281</v>
      </c>
      <c r="O202" s="6" t="s">
        <v>1276</v>
      </c>
      <c r="P202" s="8">
        <v>75000</v>
      </c>
      <c r="Q202" s="6" t="s">
        <v>1372</v>
      </c>
      <c r="R202" s="6" t="s">
        <v>1373</v>
      </c>
      <c r="S202" s="6" t="s">
        <v>48</v>
      </c>
      <c r="T202" s="6" t="s">
        <v>2155</v>
      </c>
      <c r="U202" s="8">
        <v>942092</v>
      </c>
      <c r="V202" s="6" t="s">
        <v>15</v>
      </c>
      <c r="W202" s="6" t="s">
        <v>16</v>
      </c>
      <c r="X202" s="6" t="s">
        <v>26</v>
      </c>
      <c r="Y202" s="8">
        <v>755768</v>
      </c>
      <c r="Z202" s="6">
        <v>36</v>
      </c>
      <c r="AA202" s="6">
        <v>11.7</v>
      </c>
      <c r="AB202" s="8">
        <f>-PMT((Table1[[#This Row],[Interest_Rate_%]]/100)/12,Table1[[#This Row],[Tenure_Months]],Table1[[#This Row],[Amount_Disbursed]])</f>
        <v>24994.159360041947</v>
      </c>
      <c r="AC202" s="7">
        <v>45031</v>
      </c>
      <c r="AD202" s="7">
        <f>EDATE(Table1[[#This Row],[Disbursement_Date]],Table1[[#This Row],[Tenure_Months]])</f>
        <v>46127</v>
      </c>
      <c r="AE202" s="6" t="s">
        <v>1292</v>
      </c>
    </row>
    <row r="203" spans="1:31" ht="36" customHeight="1" x14ac:dyDescent="0.6">
      <c r="A203" s="6" t="s">
        <v>1018</v>
      </c>
      <c r="B203" s="6" t="s">
        <v>135</v>
      </c>
      <c r="C203" s="7">
        <v>27094</v>
      </c>
      <c r="D203" s="6">
        <f ca="1">DATEDIF(Table1[[#This Row],[Date_of_Birth]],TODAY(),"Y")</f>
        <v>52</v>
      </c>
      <c r="E203" s="6" t="s">
        <v>1256</v>
      </c>
      <c r="F203" s="6">
        <v>9231980695</v>
      </c>
      <c r="G203" s="6">
        <v>9960389089</v>
      </c>
      <c r="H203" s="6" t="s">
        <v>2156</v>
      </c>
      <c r="I203" s="6" t="s">
        <v>29</v>
      </c>
      <c r="J203" s="6">
        <v>731</v>
      </c>
      <c r="K203" s="6">
        <v>474005</v>
      </c>
      <c r="L203" s="6" t="s">
        <v>2157</v>
      </c>
      <c r="M203" s="6" t="s">
        <v>2158</v>
      </c>
      <c r="N203" s="6" t="s">
        <v>1281</v>
      </c>
      <c r="O203" s="6" t="s">
        <v>1268</v>
      </c>
      <c r="P203" s="8">
        <v>100000</v>
      </c>
      <c r="Q203" s="6" t="s">
        <v>1344</v>
      </c>
      <c r="R203" s="6" t="s">
        <v>1345</v>
      </c>
      <c r="S203" s="6" t="s">
        <v>17</v>
      </c>
      <c r="T203" s="6" t="s">
        <v>2159</v>
      </c>
      <c r="U203" s="8">
        <v>76329</v>
      </c>
      <c r="V203" s="6" t="s">
        <v>28</v>
      </c>
      <c r="W203" s="6" t="s">
        <v>29</v>
      </c>
      <c r="X203" s="6" t="s">
        <v>1380</v>
      </c>
      <c r="Y203" s="8">
        <v>67045</v>
      </c>
      <c r="Z203" s="6">
        <v>18</v>
      </c>
      <c r="AA203" s="6">
        <v>12.18</v>
      </c>
      <c r="AB203" s="8">
        <f>-PMT((Table1[[#This Row],[Interest_Rate_%]]/100)/12,Table1[[#This Row],[Tenure_Months]],Table1[[#This Row],[Amount_Disbursed]])</f>
        <v>4094.1495612829408</v>
      </c>
      <c r="AC203" s="7">
        <v>44933</v>
      </c>
      <c r="AD203" s="7">
        <f>EDATE(Table1[[#This Row],[Disbursement_Date]],Table1[[#This Row],[Tenure_Months]])</f>
        <v>45480</v>
      </c>
      <c r="AE203" s="6" t="s">
        <v>1265</v>
      </c>
    </row>
    <row r="204" spans="1:31" ht="36" customHeight="1" x14ac:dyDescent="0.6">
      <c r="A204" s="6" t="s">
        <v>1019</v>
      </c>
      <c r="B204" s="6" t="s">
        <v>2160</v>
      </c>
      <c r="C204" s="7">
        <v>29645</v>
      </c>
      <c r="D204" s="6">
        <f ca="1">DATEDIF(Table1[[#This Row],[Date_of_Birth]],TODAY(),"Y")</f>
        <v>45</v>
      </c>
      <c r="E204" s="6" t="s">
        <v>1256</v>
      </c>
      <c r="F204" s="6">
        <v>9188043753</v>
      </c>
      <c r="G204" s="6">
        <v>9576884254</v>
      </c>
      <c r="H204" s="6" t="s">
        <v>2161</v>
      </c>
      <c r="I204" s="6" t="s">
        <v>34</v>
      </c>
      <c r="J204" s="6">
        <v>713</v>
      </c>
      <c r="K204" s="6">
        <v>486004</v>
      </c>
      <c r="L204" s="6" t="s">
        <v>2162</v>
      </c>
      <c r="M204" s="6" t="s">
        <v>2163</v>
      </c>
      <c r="N204" s="6" t="s">
        <v>1281</v>
      </c>
      <c r="O204" s="6" t="s">
        <v>1268</v>
      </c>
      <c r="P204" s="8">
        <v>75000</v>
      </c>
      <c r="Q204" s="6" t="s">
        <v>1334</v>
      </c>
      <c r="R204" s="6" t="s">
        <v>1335</v>
      </c>
      <c r="S204" s="6" t="s">
        <v>30</v>
      </c>
      <c r="T204" s="6" t="s">
        <v>2164</v>
      </c>
      <c r="U204" s="8">
        <v>500842</v>
      </c>
      <c r="V204" s="6" t="s">
        <v>33</v>
      </c>
      <c r="W204" s="6" t="s">
        <v>34</v>
      </c>
      <c r="X204" s="6" t="s">
        <v>74</v>
      </c>
      <c r="Y204" s="8">
        <v>423129</v>
      </c>
      <c r="Z204" s="6">
        <v>36</v>
      </c>
      <c r="AA204" s="6">
        <v>11.04</v>
      </c>
      <c r="AB204" s="8">
        <f>-PMT((Table1[[#This Row],[Interest_Rate_%]]/100)/12,Table1[[#This Row],[Tenure_Months]],Table1[[#This Row],[Amount_Disbursed]])</f>
        <v>13860.717147682688</v>
      </c>
      <c r="AC204" s="7">
        <v>45449</v>
      </c>
      <c r="AD204" s="7">
        <f>EDATE(Table1[[#This Row],[Disbursement_Date]],Table1[[#This Row],[Tenure_Months]])</f>
        <v>46544</v>
      </c>
      <c r="AE204" s="6" t="s">
        <v>1292</v>
      </c>
    </row>
    <row r="205" spans="1:31" ht="36" customHeight="1" x14ac:dyDescent="0.6">
      <c r="A205" s="6" t="s">
        <v>1020</v>
      </c>
      <c r="B205" s="6" t="s">
        <v>171</v>
      </c>
      <c r="C205" s="7">
        <v>29807</v>
      </c>
      <c r="D205" s="6">
        <f ca="1">DATEDIF(Table1[[#This Row],[Date_of_Birth]],TODAY(),"Y")</f>
        <v>44</v>
      </c>
      <c r="E205" s="6" t="s">
        <v>1256</v>
      </c>
      <c r="F205" s="6">
        <v>9622671575</v>
      </c>
      <c r="G205" s="6">
        <v>9865460104</v>
      </c>
      <c r="H205" s="6" t="s">
        <v>2165</v>
      </c>
      <c r="I205" s="6" t="s">
        <v>29</v>
      </c>
      <c r="J205" s="6">
        <v>782</v>
      </c>
      <c r="K205" s="6">
        <v>474001</v>
      </c>
      <c r="L205" s="6" t="s">
        <v>2166</v>
      </c>
      <c r="M205" s="6" t="s">
        <v>2167</v>
      </c>
      <c r="N205" s="6" t="s">
        <v>1281</v>
      </c>
      <c r="O205" s="6" t="s">
        <v>1268</v>
      </c>
      <c r="P205" s="8">
        <v>75000</v>
      </c>
      <c r="Q205" s="6" t="s">
        <v>1372</v>
      </c>
      <c r="R205" s="6" t="s">
        <v>1373</v>
      </c>
      <c r="S205" s="6" t="s">
        <v>48</v>
      </c>
      <c r="T205" s="6" t="s">
        <v>2168</v>
      </c>
      <c r="U205" s="8">
        <v>962535</v>
      </c>
      <c r="V205" s="6" t="s">
        <v>28</v>
      </c>
      <c r="W205" s="6" t="s">
        <v>29</v>
      </c>
      <c r="X205" s="6" t="s">
        <v>1380</v>
      </c>
      <c r="Y205" s="8">
        <v>866020</v>
      </c>
      <c r="Z205" s="6">
        <v>18</v>
      </c>
      <c r="AA205" s="6">
        <v>16.100000000000001</v>
      </c>
      <c r="AB205" s="8">
        <f>-PMT((Table1[[#This Row],[Interest_Rate_%]]/100)/12,Table1[[#This Row],[Tenure_Months]],Table1[[#This Row],[Amount_Disbursed]])</f>
        <v>54475.866154656956</v>
      </c>
      <c r="AC205" s="7">
        <v>45700</v>
      </c>
      <c r="AD205" s="7">
        <f>EDATE(Table1[[#This Row],[Disbursement_Date]],Table1[[#This Row],[Tenure_Months]])</f>
        <v>46246</v>
      </c>
      <c r="AE205" s="6" t="s">
        <v>1292</v>
      </c>
    </row>
    <row r="206" spans="1:31" ht="36" customHeight="1" x14ac:dyDescent="0.6">
      <c r="A206" s="6" t="s">
        <v>1021</v>
      </c>
      <c r="B206" s="6" t="s">
        <v>54</v>
      </c>
      <c r="C206" s="7">
        <v>33371</v>
      </c>
      <c r="D206" s="6">
        <f ca="1">DATEDIF(Table1[[#This Row],[Date_of_Birth]],TODAY(),"Y")</f>
        <v>35</v>
      </c>
      <c r="E206" s="6" t="s">
        <v>1256</v>
      </c>
      <c r="F206" s="6">
        <v>9336478266</v>
      </c>
      <c r="G206" s="6"/>
      <c r="H206" s="6" t="s">
        <v>2169</v>
      </c>
      <c r="I206" s="6" t="s">
        <v>25</v>
      </c>
      <c r="J206" s="6">
        <v>685</v>
      </c>
      <c r="K206" s="6">
        <v>462002</v>
      </c>
      <c r="L206" s="6" t="s">
        <v>2170</v>
      </c>
      <c r="M206" s="6" t="s">
        <v>2171</v>
      </c>
      <c r="N206" s="6" t="s">
        <v>1281</v>
      </c>
      <c r="O206" s="6" t="s">
        <v>1276</v>
      </c>
      <c r="P206" s="8">
        <v>60000</v>
      </c>
      <c r="Q206" s="6" t="s">
        <v>1262</v>
      </c>
      <c r="R206" s="6" t="s">
        <v>1263</v>
      </c>
      <c r="S206" s="6" t="s">
        <v>17</v>
      </c>
      <c r="T206" s="6" t="s">
        <v>2172</v>
      </c>
      <c r="U206" s="8">
        <v>78662</v>
      </c>
      <c r="V206" s="6" t="s">
        <v>24</v>
      </c>
      <c r="W206" s="6" t="s">
        <v>25</v>
      </c>
      <c r="X206" s="6" t="s">
        <v>106</v>
      </c>
      <c r="Y206" s="8">
        <v>59345</v>
      </c>
      <c r="Z206" s="6">
        <v>48</v>
      </c>
      <c r="AA206" s="6">
        <v>12.3</v>
      </c>
      <c r="AB206" s="8">
        <f>-PMT((Table1[[#This Row],[Interest_Rate_%]]/100)/12,Table1[[#This Row],[Tenure_Months]],Table1[[#This Row],[Amount_Disbursed]])</f>
        <v>1571.537097939965</v>
      </c>
      <c r="AC206" s="7">
        <v>45755</v>
      </c>
      <c r="AD206" s="7">
        <f>EDATE(Table1[[#This Row],[Disbursement_Date]],Table1[[#This Row],[Tenure_Months]])</f>
        <v>47216</v>
      </c>
      <c r="AE206" s="6" t="s">
        <v>1265</v>
      </c>
    </row>
    <row r="207" spans="1:31" ht="36" customHeight="1" x14ac:dyDescent="0.6">
      <c r="A207" s="6" t="s">
        <v>1022</v>
      </c>
      <c r="B207" s="6" t="s">
        <v>57</v>
      </c>
      <c r="C207" s="7">
        <v>30168</v>
      </c>
      <c r="D207" s="6">
        <f ca="1">DATEDIF(Table1[[#This Row],[Date_of_Birth]],TODAY(),"Y")</f>
        <v>43</v>
      </c>
      <c r="E207" s="6" t="s">
        <v>1267</v>
      </c>
      <c r="F207" s="6">
        <v>9205867972</v>
      </c>
      <c r="G207" s="6">
        <v>9643145488</v>
      </c>
      <c r="H207" s="6" t="s">
        <v>2173</v>
      </c>
      <c r="I207" s="6" t="s">
        <v>25</v>
      </c>
      <c r="J207" s="6">
        <v>790</v>
      </c>
      <c r="K207" s="6">
        <v>462003</v>
      </c>
      <c r="L207" s="6" t="s">
        <v>2174</v>
      </c>
      <c r="M207" s="6" t="s">
        <v>2175</v>
      </c>
      <c r="N207" s="6" t="s">
        <v>1260</v>
      </c>
      <c r="O207" s="6" t="s">
        <v>1268</v>
      </c>
      <c r="P207" s="8">
        <v>25000</v>
      </c>
      <c r="Q207" s="6" t="s">
        <v>1309</v>
      </c>
      <c r="R207" s="6" t="s">
        <v>1310</v>
      </c>
      <c r="S207" s="6" t="s">
        <v>30</v>
      </c>
      <c r="T207" s="6" t="s">
        <v>2176</v>
      </c>
      <c r="U207" s="8">
        <v>612019</v>
      </c>
      <c r="V207" s="6" t="s">
        <v>24</v>
      </c>
      <c r="W207" s="6" t="s">
        <v>25</v>
      </c>
      <c r="X207" s="6" t="s">
        <v>54</v>
      </c>
      <c r="Y207" s="8">
        <v>428668</v>
      </c>
      <c r="Z207" s="6">
        <v>18</v>
      </c>
      <c r="AA207" s="6">
        <v>10.7</v>
      </c>
      <c r="AB207" s="8">
        <f>-PMT((Table1[[#This Row],[Interest_Rate_%]]/100)/12,Table1[[#This Row],[Tenure_Months]],Table1[[#This Row],[Amount_Disbursed]])</f>
        <v>25882.926248160471</v>
      </c>
      <c r="AC207" s="7">
        <v>45523</v>
      </c>
      <c r="AD207" s="7">
        <f>EDATE(Table1[[#This Row],[Disbursement_Date]],Table1[[#This Row],[Tenure_Months]])</f>
        <v>46072</v>
      </c>
      <c r="AE207" s="6" t="s">
        <v>1292</v>
      </c>
    </row>
    <row r="208" spans="1:31" ht="36" customHeight="1" x14ac:dyDescent="0.6">
      <c r="A208" s="6" t="s">
        <v>1023</v>
      </c>
      <c r="B208" s="6" t="s">
        <v>110</v>
      </c>
      <c r="C208" s="7">
        <v>32175</v>
      </c>
      <c r="D208" s="6">
        <f ca="1">DATEDIF(Table1[[#This Row],[Date_of_Birth]],TODAY(),"Y")</f>
        <v>38</v>
      </c>
      <c r="E208" s="6" t="s">
        <v>1256</v>
      </c>
      <c r="F208" s="6">
        <v>9725844921</v>
      </c>
      <c r="G208" s="6"/>
      <c r="H208" s="6" t="s">
        <v>2177</v>
      </c>
      <c r="I208" s="6" t="s">
        <v>21</v>
      </c>
      <c r="J208" s="6">
        <v>743</v>
      </c>
      <c r="K208" s="6">
        <v>452002</v>
      </c>
      <c r="L208" s="6" t="s">
        <v>2178</v>
      </c>
      <c r="M208" s="6" t="s">
        <v>2179</v>
      </c>
      <c r="N208" s="6" t="s">
        <v>1281</v>
      </c>
      <c r="O208" s="6" t="s">
        <v>1276</v>
      </c>
      <c r="P208" s="8">
        <v>60000</v>
      </c>
      <c r="Q208" s="6" t="s">
        <v>1334</v>
      </c>
      <c r="R208" s="6" t="s">
        <v>1335</v>
      </c>
      <c r="S208" s="6" t="s">
        <v>30</v>
      </c>
      <c r="T208" s="6" t="s">
        <v>2180</v>
      </c>
      <c r="U208" s="8">
        <v>484076</v>
      </c>
      <c r="V208" s="6" t="s">
        <v>20</v>
      </c>
      <c r="W208" s="6" t="s">
        <v>21</v>
      </c>
      <c r="X208" s="6" t="s">
        <v>144</v>
      </c>
      <c r="Y208" s="8">
        <v>351062</v>
      </c>
      <c r="Z208" s="6">
        <v>60</v>
      </c>
      <c r="AA208" s="6">
        <v>10.94</v>
      </c>
      <c r="AB208" s="8">
        <f>-PMT((Table1[[#This Row],[Interest_Rate_%]]/100)/12,Table1[[#This Row],[Tenure_Months]],Table1[[#This Row],[Amount_Disbursed]])</f>
        <v>7622.4380660478391</v>
      </c>
      <c r="AC208" s="7">
        <v>45608</v>
      </c>
      <c r="AD208" s="7">
        <f>EDATE(Table1[[#This Row],[Disbursement_Date]],Table1[[#This Row],[Tenure_Months]])</f>
        <v>47434</v>
      </c>
      <c r="AE208" s="6" t="s">
        <v>1271</v>
      </c>
    </row>
    <row r="209" spans="1:31" ht="36" customHeight="1" x14ac:dyDescent="0.6">
      <c r="A209" s="6" t="s">
        <v>1024</v>
      </c>
      <c r="B209" s="6" t="s">
        <v>1922</v>
      </c>
      <c r="C209" s="7">
        <v>38130</v>
      </c>
      <c r="D209" s="6">
        <f ca="1">DATEDIF(Table1[[#This Row],[Date_of_Birth]],TODAY(),"Y")</f>
        <v>22</v>
      </c>
      <c r="E209" s="6" t="s">
        <v>1256</v>
      </c>
      <c r="F209" s="6">
        <v>9325240835</v>
      </c>
      <c r="G209" s="6">
        <v>9804569703</v>
      </c>
      <c r="H209" s="6" t="s">
        <v>2181</v>
      </c>
      <c r="I209" s="6" t="s">
        <v>29</v>
      </c>
      <c r="J209" s="6">
        <v>755</v>
      </c>
      <c r="K209" s="6">
        <v>474002</v>
      </c>
      <c r="L209" s="6" t="s">
        <v>2182</v>
      </c>
      <c r="M209" s="6" t="s">
        <v>2183</v>
      </c>
      <c r="N209" s="6" t="s">
        <v>1260</v>
      </c>
      <c r="O209" s="6" t="s">
        <v>1261</v>
      </c>
      <c r="P209" s="8">
        <v>40000</v>
      </c>
      <c r="Q209" s="6" t="s">
        <v>1296</v>
      </c>
      <c r="R209" s="6" t="s">
        <v>1244</v>
      </c>
      <c r="S209" s="6" t="s">
        <v>22</v>
      </c>
      <c r="T209" s="6" t="s">
        <v>2184</v>
      </c>
      <c r="U209" s="8">
        <v>1167419</v>
      </c>
      <c r="V209" s="6" t="s">
        <v>28</v>
      </c>
      <c r="W209" s="6" t="s">
        <v>29</v>
      </c>
      <c r="X209" s="6" t="s">
        <v>1380</v>
      </c>
      <c r="Y209" s="8">
        <v>851703</v>
      </c>
      <c r="Z209" s="6">
        <v>60</v>
      </c>
      <c r="AA209" s="6">
        <v>14.45</v>
      </c>
      <c r="AB209" s="8">
        <f>-PMT((Table1[[#This Row],[Interest_Rate_%]]/100)/12,Table1[[#This Row],[Tenure_Months]],Table1[[#This Row],[Amount_Disbursed]])</f>
        <v>20016.898592239992</v>
      </c>
      <c r="AC209" s="7">
        <v>45961</v>
      </c>
      <c r="AD209" s="7">
        <f>EDATE(Table1[[#This Row],[Disbursement_Date]],Table1[[#This Row],[Tenure_Months]])</f>
        <v>47787</v>
      </c>
      <c r="AE209" s="6" t="s">
        <v>1292</v>
      </c>
    </row>
    <row r="210" spans="1:31" ht="36" customHeight="1" x14ac:dyDescent="0.6">
      <c r="A210" s="6" t="s">
        <v>1025</v>
      </c>
      <c r="B210" s="6" t="s">
        <v>2185</v>
      </c>
      <c r="C210" s="7">
        <v>25439</v>
      </c>
      <c r="D210" s="6">
        <f ca="1">DATEDIF(Table1[[#This Row],[Date_of_Birth]],TODAY(),"Y")</f>
        <v>56</v>
      </c>
      <c r="E210" s="6" t="s">
        <v>1267</v>
      </c>
      <c r="F210" s="6">
        <v>9734554728</v>
      </c>
      <c r="G210" s="6">
        <v>9678523771</v>
      </c>
      <c r="H210" s="6" t="s">
        <v>2186</v>
      </c>
      <c r="I210" s="6" t="s">
        <v>34</v>
      </c>
      <c r="J210" s="6">
        <v>623</v>
      </c>
      <c r="K210" s="6">
        <v>486001</v>
      </c>
      <c r="L210" s="6" t="s">
        <v>2187</v>
      </c>
      <c r="M210" s="6" t="s">
        <v>2188</v>
      </c>
      <c r="N210" s="6" t="s">
        <v>1266</v>
      </c>
      <c r="O210" s="6" t="s">
        <v>1276</v>
      </c>
      <c r="P210" s="8">
        <v>35000</v>
      </c>
      <c r="Q210" s="6" t="s">
        <v>1318</v>
      </c>
      <c r="R210" s="6" t="s">
        <v>1520</v>
      </c>
      <c r="S210" s="6" t="s">
        <v>39</v>
      </c>
      <c r="T210" s="6" t="s">
        <v>2189</v>
      </c>
      <c r="U210" s="8">
        <v>1435466</v>
      </c>
      <c r="V210" s="6" t="s">
        <v>33</v>
      </c>
      <c r="W210" s="6" t="s">
        <v>34</v>
      </c>
      <c r="X210" s="6" t="s">
        <v>125</v>
      </c>
      <c r="Y210" s="8">
        <v>1250358</v>
      </c>
      <c r="Z210" s="6">
        <v>36</v>
      </c>
      <c r="AA210" s="6">
        <v>13.86</v>
      </c>
      <c r="AB210" s="8">
        <f>-PMT((Table1[[#This Row],[Interest_Rate_%]]/100)/12,Table1[[#This Row],[Tenure_Months]],Table1[[#This Row],[Amount_Disbursed]])</f>
        <v>42649.30184841204</v>
      </c>
      <c r="AC210" s="7">
        <v>45599</v>
      </c>
      <c r="AD210" s="7">
        <f>EDATE(Table1[[#This Row],[Disbursement_Date]],Table1[[#This Row],[Tenure_Months]])</f>
        <v>46694</v>
      </c>
      <c r="AE210" s="6" t="s">
        <v>1265</v>
      </c>
    </row>
    <row r="211" spans="1:31" ht="36" customHeight="1" x14ac:dyDescent="0.6">
      <c r="A211" s="6" t="s">
        <v>1026</v>
      </c>
      <c r="B211" s="6" t="s">
        <v>181</v>
      </c>
      <c r="C211" s="7">
        <v>35727</v>
      </c>
      <c r="D211" s="6">
        <f ca="1">DATEDIF(Table1[[#This Row],[Date_of_Birth]],TODAY(),"Y")</f>
        <v>28</v>
      </c>
      <c r="E211" s="6" t="s">
        <v>1256</v>
      </c>
      <c r="F211" s="6">
        <v>9848778902</v>
      </c>
      <c r="G211" s="6"/>
      <c r="H211" s="6" t="s">
        <v>2190</v>
      </c>
      <c r="I211" s="6" t="s">
        <v>29</v>
      </c>
      <c r="J211" s="6">
        <v>698</v>
      </c>
      <c r="K211" s="6">
        <v>474004</v>
      </c>
      <c r="L211" s="6" t="s">
        <v>2191</v>
      </c>
      <c r="M211" s="6" t="s">
        <v>2192</v>
      </c>
      <c r="N211" s="6" t="s">
        <v>1281</v>
      </c>
      <c r="O211" s="6" t="s">
        <v>1261</v>
      </c>
      <c r="P211" s="8">
        <v>40000</v>
      </c>
      <c r="Q211" s="6" t="s">
        <v>1309</v>
      </c>
      <c r="R211" s="6" t="s">
        <v>1310</v>
      </c>
      <c r="S211" s="6" t="s">
        <v>30</v>
      </c>
      <c r="T211" s="6" t="s">
        <v>2193</v>
      </c>
      <c r="U211" s="8">
        <v>648268</v>
      </c>
      <c r="V211" s="6" t="s">
        <v>28</v>
      </c>
      <c r="W211" s="6" t="s">
        <v>29</v>
      </c>
      <c r="X211" s="6" t="s">
        <v>1380</v>
      </c>
      <c r="Y211" s="8">
        <v>490177</v>
      </c>
      <c r="Z211" s="6">
        <v>36</v>
      </c>
      <c r="AA211" s="6">
        <v>16.39</v>
      </c>
      <c r="AB211" s="8">
        <f>-PMT((Table1[[#This Row],[Interest_Rate_%]]/100)/12,Table1[[#This Row],[Tenure_Months]],Table1[[#This Row],[Amount_Disbursed]])</f>
        <v>17327.698214370419</v>
      </c>
      <c r="AC211" s="7">
        <v>46014</v>
      </c>
      <c r="AD211" s="7">
        <f>EDATE(Table1[[#This Row],[Disbursement_Date]],Table1[[#This Row],[Tenure_Months]])</f>
        <v>47110</v>
      </c>
      <c r="AE211" s="6" t="s">
        <v>1292</v>
      </c>
    </row>
    <row r="212" spans="1:31" ht="36" customHeight="1" x14ac:dyDescent="0.6">
      <c r="A212" s="6" t="s">
        <v>1027</v>
      </c>
      <c r="B212" s="6" t="s">
        <v>2194</v>
      </c>
      <c r="C212" s="7">
        <v>30133</v>
      </c>
      <c r="D212" s="6">
        <f ca="1">DATEDIF(Table1[[#This Row],[Date_of_Birth]],TODAY(),"Y")</f>
        <v>43</v>
      </c>
      <c r="E212" s="6" t="s">
        <v>1256</v>
      </c>
      <c r="F212" s="6">
        <v>9831659709</v>
      </c>
      <c r="G212" s="6">
        <v>9393469118</v>
      </c>
      <c r="H212" s="6" t="s">
        <v>2195</v>
      </c>
      <c r="I212" s="6" t="s">
        <v>25</v>
      </c>
      <c r="J212" s="6">
        <v>714</v>
      </c>
      <c r="K212" s="6">
        <v>462002</v>
      </c>
      <c r="L212" s="6" t="s">
        <v>2196</v>
      </c>
      <c r="M212" s="6" t="s">
        <v>2197</v>
      </c>
      <c r="N212" s="6" t="s">
        <v>1260</v>
      </c>
      <c r="O212" s="6" t="s">
        <v>1261</v>
      </c>
      <c r="P212" s="8">
        <v>35000</v>
      </c>
      <c r="Q212" s="6" t="s">
        <v>1318</v>
      </c>
      <c r="R212" s="6" t="s">
        <v>1520</v>
      </c>
      <c r="S212" s="6" t="s">
        <v>39</v>
      </c>
      <c r="T212" s="6" t="s">
        <v>2198</v>
      </c>
      <c r="U212" s="8">
        <v>1382640</v>
      </c>
      <c r="V212" s="6" t="s">
        <v>24</v>
      </c>
      <c r="W212" s="6" t="s">
        <v>25</v>
      </c>
      <c r="X212" s="6" t="s">
        <v>106</v>
      </c>
      <c r="Y212" s="8">
        <v>997423</v>
      </c>
      <c r="Z212" s="6">
        <v>18</v>
      </c>
      <c r="AA212" s="6">
        <v>13.18</v>
      </c>
      <c r="AB212" s="8">
        <f>-PMT((Table1[[#This Row],[Interest_Rate_%]]/100)/12,Table1[[#This Row],[Tenure_Months]],Table1[[#This Row],[Amount_Disbursed]])</f>
        <v>61373.04048253112</v>
      </c>
      <c r="AC212" s="7">
        <v>45228</v>
      </c>
      <c r="AD212" s="7">
        <f>EDATE(Table1[[#This Row],[Disbursement_Date]],Table1[[#This Row],[Tenure_Months]])</f>
        <v>45776</v>
      </c>
      <c r="AE212" s="6" t="s">
        <v>1271</v>
      </c>
    </row>
    <row r="213" spans="1:31" ht="36" customHeight="1" x14ac:dyDescent="0.6">
      <c r="A213" s="6" t="s">
        <v>1028</v>
      </c>
      <c r="B213" s="6" t="s">
        <v>221</v>
      </c>
      <c r="C213" s="7">
        <v>31193</v>
      </c>
      <c r="D213" s="6">
        <f ca="1">DATEDIF(Table1[[#This Row],[Date_of_Birth]],TODAY(),"Y")</f>
        <v>41</v>
      </c>
      <c r="E213" s="6" t="s">
        <v>1267</v>
      </c>
      <c r="F213" s="6">
        <v>9362308892</v>
      </c>
      <c r="G213" s="6">
        <v>9817739417</v>
      </c>
      <c r="H213" s="6" t="s">
        <v>2199</v>
      </c>
      <c r="I213" s="6" t="s">
        <v>21</v>
      </c>
      <c r="J213" s="6">
        <v>675</v>
      </c>
      <c r="K213" s="6">
        <v>452005</v>
      </c>
      <c r="L213" s="6" t="s">
        <v>2200</v>
      </c>
      <c r="M213" s="6" t="s">
        <v>2201</v>
      </c>
      <c r="N213" s="6" t="s">
        <v>1281</v>
      </c>
      <c r="O213" s="6" t="s">
        <v>1276</v>
      </c>
      <c r="P213" s="8">
        <v>35000</v>
      </c>
      <c r="Q213" s="6" t="s">
        <v>1344</v>
      </c>
      <c r="R213" s="6" t="s">
        <v>1345</v>
      </c>
      <c r="S213" s="6" t="s">
        <v>17</v>
      </c>
      <c r="T213" s="6" t="s">
        <v>2202</v>
      </c>
      <c r="U213" s="8">
        <v>95685</v>
      </c>
      <c r="V213" s="6" t="s">
        <v>20</v>
      </c>
      <c r="W213" s="6" t="s">
        <v>21</v>
      </c>
      <c r="X213" s="6" t="s">
        <v>98</v>
      </c>
      <c r="Y213" s="8">
        <v>80011</v>
      </c>
      <c r="Z213" s="6">
        <v>48</v>
      </c>
      <c r="AA213" s="6">
        <v>13.15</v>
      </c>
      <c r="AB213" s="8">
        <f>-PMT((Table1[[#This Row],[Interest_Rate_%]]/100)/12,Table1[[#This Row],[Tenure_Months]],Table1[[#This Row],[Amount_Disbursed]])</f>
        <v>2152.4562833760392</v>
      </c>
      <c r="AC213" s="7">
        <v>45204</v>
      </c>
      <c r="AD213" s="7">
        <f>EDATE(Table1[[#This Row],[Disbursement_Date]],Table1[[#This Row],[Tenure_Months]])</f>
        <v>46665</v>
      </c>
      <c r="AE213" s="6" t="s">
        <v>1265</v>
      </c>
    </row>
    <row r="214" spans="1:31" ht="36" customHeight="1" x14ac:dyDescent="0.6">
      <c r="A214" s="6" t="s">
        <v>1029</v>
      </c>
      <c r="B214" s="6" t="s">
        <v>2203</v>
      </c>
      <c r="C214" s="7">
        <v>38172</v>
      </c>
      <c r="D214" s="6">
        <f ca="1">DATEDIF(Table1[[#This Row],[Date_of_Birth]],TODAY(),"Y")</f>
        <v>21</v>
      </c>
      <c r="E214" s="6" t="s">
        <v>1256</v>
      </c>
      <c r="F214" s="6">
        <v>9401088903</v>
      </c>
      <c r="G214" s="6">
        <v>9583008672</v>
      </c>
      <c r="H214" s="6" t="s">
        <v>2204</v>
      </c>
      <c r="I214" s="6" t="s">
        <v>21</v>
      </c>
      <c r="J214" s="6">
        <v>795</v>
      </c>
      <c r="K214" s="6">
        <v>452005</v>
      </c>
      <c r="L214" s="6" t="s">
        <v>2205</v>
      </c>
      <c r="M214" s="6" t="s">
        <v>2206</v>
      </c>
      <c r="N214" s="6" t="s">
        <v>1281</v>
      </c>
      <c r="O214" s="6" t="s">
        <v>1261</v>
      </c>
      <c r="P214" s="8">
        <v>25000</v>
      </c>
      <c r="Q214" s="6" t="s">
        <v>1296</v>
      </c>
      <c r="R214" s="6" t="s">
        <v>1297</v>
      </c>
      <c r="S214" s="6" t="s">
        <v>17</v>
      </c>
      <c r="T214" s="6" t="s">
        <v>2207</v>
      </c>
      <c r="U214" s="8">
        <v>134264</v>
      </c>
      <c r="V214" s="6" t="s">
        <v>20</v>
      </c>
      <c r="W214" s="6" t="s">
        <v>21</v>
      </c>
      <c r="X214" s="6" t="s">
        <v>144</v>
      </c>
      <c r="Y214" s="8">
        <v>100043</v>
      </c>
      <c r="Z214" s="6">
        <v>18</v>
      </c>
      <c r="AA214" s="6">
        <v>10.69</v>
      </c>
      <c r="AB214" s="8">
        <f>-PMT((Table1[[#This Row],[Interest_Rate_%]]/100)/12,Table1[[#This Row],[Tenure_Months]],Table1[[#This Row],[Amount_Disbursed]])</f>
        <v>6040.1231731610969</v>
      </c>
      <c r="AC214" s="7">
        <v>45345</v>
      </c>
      <c r="AD214" s="7">
        <f>EDATE(Table1[[#This Row],[Disbursement_Date]],Table1[[#This Row],[Tenure_Months]])</f>
        <v>45892</v>
      </c>
      <c r="AE214" s="6" t="s">
        <v>1292</v>
      </c>
    </row>
    <row r="215" spans="1:31" ht="36" customHeight="1" x14ac:dyDescent="0.6">
      <c r="A215" s="6" t="s">
        <v>1030</v>
      </c>
      <c r="B215" s="6" t="s">
        <v>26</v>
      </c>
      <c r="C215" s="7">
        <v>35612</v>
      </c>
      <c r="D215" s="6">
        <f ca="1">DATEDIF(Table1[[#This Row],[Date_of_Birth]],TODAY(),"Y")</f>
        <v>28</v>
      </c>
      <c r="E215" s="6" t="s">
        <v>1267</v>
      </c>
      <c r="F215" s="6">
        <v>9284012669</v>
      </c>
      <c r="G215" s="6">
        <v>9672336241</v>
      </c>
      <c r="H215" s="6" t="s">
        <v>2208</v>
      </c>
      <c r="I215" s="6" t="s">
        <v>25</v>
      </c>
      <c r="J215" s="6">
        <v>757</v>
      </c>
      <c r="K215" s="6">
        <v>462001</v>
      </c>
      <c r="L215" s="6" t="s">
        <v>2209</v>
      </c>
      <c r="M215" s="6" t="s">
        <v>2210</v>
      </c>
      <c r="N215" s="6" t="s">
        <v>1266</v>
      </c>
      <c r="O215" s="6" t="s">
        <v>1261</v>
      </c>
      <c r="P215" s="8">
        <v>75000</v>
      </c>
      <c r="Q215" s="6" t="s">
        <v>1296</v>
      </c>
      <c r="R215" s="6" t="s">
        <v>1297</v>
      </c>
      <c r="S215" s="6" t="s">
        <v>17</v>
      </c>
      <c r="T215" s="6" t="s">
        <v>2211</v>
      </c>
      <c r="U215" s="8">
        <v>104581</v>
      </c>
      <c r="V215" s="6" t="s">
        <v>24</v>
      </c>
      <c r="W215" s="6" t="s">
        <v>25</v>
      </c>
      <c r="X215" s="6" t="s">
        <v>106</v>
      </c>
      <c r="Y215" s="8">
        <v>81460</v>
      </c>
      <c r="Z215" s="6">
        <v>60</v>
      </c>
      <c r="AA215" s="6">
        <v>13.98</v>
      </c>
      <c r="AB215" s="8">
        <f>-PMT((Table1[[#This Row],[Interest_Rate_%]]/100)/12,Table1[[#This Row],[Tenure_Months]],Table1[[#This Row],[Amount_Disbursed]])</f>
        <v>1894.5871821619378</v>
      </c>
      <c r="AC215" s="7">
        <v>45203</v>
      </c>
      <c r="AD215" s="7">
        <f>EDATE(Table1[[#This Row],[Disbursement_Date]],Table1[[#This Row],[Tenure_Months]])</f>
        <v>47030</v>
      </c>
      <c r="AE215" s="6" t="s">
        <v>1265</v>
      </c>
    </row>
    <row r="216" spans="1:31" ht="36" customHeight="1" x14ac:dyDescent="0.6">
      <c r="A216" s="6" t="s">
        <v>1031</v>
      </c>
      <c r="B216" s="6" t="s">
        <v>1569</v>
      </c>
      <c r="C216" s="7">
        <v>36930</v>
      </c>
      <c r="D216" s="6">
        <f ca="1">DATEDIF(Table1[[#This Row],[Date_of_Birth]],TODAY(),"Y")</f>
        <v>25</v>
      </c>
      <c r="E216" s="6" t="s">
        <v>1256</v>
      </c>
      <c r="F216" s="6">
        <v>9678749939</v>
      </c>
      <c r="G216" s="6">
        <v>9464118688</v>
      </c>
      <c r="H216" s="6" t="s">
        <v>2212</v>
      </c>
      <c r="I216" s="6" t="s">
        <v>25</v>
      </c>
      <c r="J216" s="6">
        <v>694</v>
      </c>
      <c r="K216" s="6">
        <v>462005</v>
      </c>
      <c r="L216" s="6" t="s">
        <v>2213</v>
      </c>
      <c r="M216" s="6" t="s">
        <v>2214</v>
      </c>
      <c r="N216" s="6" t="s">
        <v>1281</v>
      </c>
      <c r="O216" s="6" t="s">
        <v>1261</v>
      </c>
      <c r="P216" s="8">
        <v>60000</v>
      </c>
      <c r="Q216" s="6" t="s">
        <v>1269</v>
      </c>
      <c r="R216" s="6" t="s">
        <v>1290</v>
      </c>
      <c r="S216" s="6" t="s">
        <v>22</v>
      </c>
      <c r="T216" s="6" t="s">
        <v>2215</v>
      </c>
      <c r="U216" s="8">
        <v>705328</v>
      </c>
      <c r="V216" s="6" t="s">
        <v>24</v>
      </c>
      <c r="W216" s="6" t="s">
        <v>25</v>
      </c>
      <c r="X216" s="6" t="s">
        <v>54</v>
      </c>
      <c r="Y216" s="8">
        <v>633159</v>
      </c>
      <c r="Z216" s="6">
        <v>24</v>
      </c>
      <c r="AA216" s="6">
        <v>12.77</v>
      </c>
      <c r="AB216" s="8">
        <f>-PMT((Table1[[#This Row],[Interest_Rate_%]]/100)/12,Table1[[#This Row],[Tenure_Months]],Table1[[#This Row],[Amount_Disbursed]])</f>
        <v>30033.176493477975</v>
      </c>
      <c r="AC216" s="7">
        <v>45162</v>
      </c>
      <c r="AD216" s="7">
        <f>EDATE(Table1[[#This Row],[Disbursement_Date]],Table1[[#This Row],[Tenure_Months]])</f>
        <v>45893</v>
      </c>
      <c r="AE216" s="6" t="s">
        <v>1271</v>
      </c>
    </row>
    <row r="217" spans="1:31" ht="36" customHeight="1" x14ac:dyDescent="0.6">
      <c r="A217" s="6" t="s">
        <v>1032</v>
      </c>
      <c r="B217" s="6" t="s">
        <v>2216</v>
      </c>
      <c r="C217" s="7">
        <v>30644</v>
      </c>
      <c r="D217" s="6">
        <f ca="1">DATEDIF(Table1[[#This Row],[Date_of_Birth]],TODAY(),"Y")</f>
        <v>42</v>
      </c>
      <c r="E217" s="6" t="s">
        <v>1267</v>
      </c>
      <c r="F217" s="6">
        <v>9377735807</v>
      </c>
      <c r="G217" s="6">
        <v>9791250747</v>
      </c>
      <c r="H217" s="6" t="s">
        <v>2217</v>
      </c>
      <c r="I217" s="6" t="s">
        <v>21</v>
      </c>
      <c r="J217" s="6">
        <v>740</v>
      </c>
      <c r="K217" s="6">
        <v>452004</v>
      </c>
      <c r="L217" s="6" t="s">
        <v>2218</v>
      </c>
      <c r="M217" s="6" t="s">
        <v>2219</v>
      </c>
      <c r="N217" s="6" t="s">
        <v>1281</v>
      </c>
      <c r="O217" s="6" t="s">
        <v>1276</v>
      </c>
      <c r="P217" s="8">
        <v>100000</v>
      </c>
      <c r="Q217" s="6" t="s">
        <v>1296</v>
      </c>
      <c r="R217" s="6" t="s">
        <v>1297</v>
      </c>
      <c r="S217" s="6" t="s">
        <v>17</v>
      </c>
      <c r="T217" s="6" t="s">
        <v>2220</v>
      </c>
      <c r="U217" s="8">
        <v>73686</v>
      </c>
      <c r="V217" s="6" t="s">
        <v>20</v>
      </c>
      <c r="W217" s="6" t="s">
        <v>21</v>
      </c>
      <c r="X217" s="6" t="s">
        <v>144</v>
      </c>
      <c r="Y217" s="8">
        <v>56589</v>
      </c>
      <c r="Z217" s="6">
        <v>60</v>
      </c>
      <c r="AA217" s="6">
        <v>11.62</v>
      </c>
      <c r="AB217" s="8">
        <f>-PMT((Table1[[#This Row],[Interest_Rate_%]]/100)/12,Table1[[#This Row],[Tenure_Months]],Table1[[#This Row],[Amount_Disbursed]])</f>
        <v>1247.9514582896848</v>
      </c>
      <c r="AC217" s="7">
        <v>45319</v>
      </c>
      <c r="AD217" s="7">
        <f>EDATE(Table1[[#This Row],[Disbursement_Date]],Table1[[#This Row],[Tenure_Months]])</f>
        <v>47146</v>
      </c>
      <c r="AE217" s="6" t="s">
        <v>1271</v>
      </c>
    </row>
    <row r="218" spans="1:31" ht="36" customHeight="1" x14ac:dyDescent="0.6">
      <c r="A218" s="6" t="s">
        <v>1033</v>
      </c>
      <c r="B218" s="6" t="s">
        <v>191</v>
      </c>
      <c r="C218" s="7">
        <v>37618</v>
      </c>
      <c r="D218" s="6">
        <f ca="1">DATEDIF(Table1[[#This Row],[Date_of_Birth]],TODAY(),"Y")</f>
        <v>23</v>
      </c>
      <c r="E218" s="6" t="s">
        <v>1256</v>
      </c>
      <c r="F218" s="6">
        <v>9663149749</v>
      </c>
      <c r="G218" s="6">
        <v>9111458911</v>
      </c>
      <c r="H218" s="6" t="s">
        <v>2221</v>
      </c>
      <c r="I218" s="6" t="s">
        <v>21</v>
      </c>
      <c r="J218" s="6">
        <v>706</v>
      </c>
      <c r="K218" s="6">
        <v>452005</v>
      </c>
      <c r="L218" s="6" t="s">
        <v>2222</v>
      </c>
      <c r="M218" s="6" t="s">
        <v>2223</v>
      </c>
      <c r="N218" s="6" t="s">
        <v>1260</v>
      </c>
      <c r="O218" s="6" t="s">
        <v>1268</v>
      </c>
      <c r="P218" s="8">
        <v>60000</v>
      </c>
      <c r="Q218" s="6" t="s">
        <v>1296</v>
      </c>
      <c r="R218" s="6" t="s">
        <v>1297</v>
      </c>
      <c r="S218" s="6" t="s">
        <v>17</v>
      </c>
      <c r="T218" s="6" t="s">
        <v>2224</v>
      </c>
      <c r="U218" s="8">
        <v>127122</v>
      </c>
      <c r="V218" s="6" t="s">
        <v>20</v>
      </c>
      <c r="W218" s="6" t="s">
        <v>21</v>
      </c>
      <c r="X218" s="6" t="s">
        <v>98</v>
      </c>
      <c r="Y218" s="8">
        <v>104407</v>
      </c>
      <c r="Z218" s="6">
        <v>48</v>
      </c>
      <c r="AA218" s="6">
        <v>11.39</v>
      </c>
      <c r="AB218" s="8">
        <f>-PMT((Table1[[#This Row],[Interest_Rate_%]]/100)/12,Table1[[#This Row],[Tenure_Months]],Table1[[#This Row],[Amount_Disbursed]])</f>
        <v>2718.2703668748413</v>
      </c>
      <c r="AC218" s="7">
        <v>45418</v>
      </c>
      <c r="AD218" s="7">
        <f>EDATE(Table1[[#This Row],[Disbursement_Date]],Table1[[#This Row],[Tenure_Months]])</f>
        <v>46879</v>
      </c>
      <c r="AE218" s="6" t="s">
        <v>1292</v>
      </c>
    </row>
    <row r="219" spans="1:31" ht="36" customHeight="1" x14ac:dyDescent="0.6">
      <c r="A219" s="6" t="s">
        <v>1034</v>
      </c>
      <c r="B219" s="6" t="s">
        <v>173</v>
      </c>
      <c r="C219" s="7">
        <v>31123</v>
      </c>
      <c r="D219" s="6">
        <f ca="1">DATEDIF(Table1[[#This Row],[Date_of_Birth]],TODAY(),"Y")</f>
        <v>41</v>
      </c>
      <c r="E219" s="6" t="s">
        <v>1256</v>
      </c>
      <c r="F219" s="6">
        <v>9675638394</v>
      </c>
      <c r="G219" s="6">
        <v>9902241177</v>
      </c>
      <c r="H219" s="6" t="s">
        <v>2225</v>
      </c>
      <c r="I219" s="6" t="s">
        <v>21</v>
      </c>
      <c r="J219" s="6">
        <v>761</v>
      </c>
      <c r="K219" s="6">
        <v>452003</v>
      </c>
      <c r="L219" s="6" t="s">
        <v>2226</v>
      </c>
      <c r="M219" s="6" t="s">
        <v>2227</v>
      </c>
      <c r="N219" s="6" t="s">
        <v>1281</v>
      </c>
      <c r="O219" s="6" t="s">
        <v>1268</v>
      </c>
      <c r="P219" s="8">
        <v>15000</v>
      </c>
      <c r="Q219" s="6" t="s">
        <v>1269</v>
      </c>
      <c r="R219" s="6" t="s">
        <v>1324</v>
      </c>
      <c r="S219" s="6" t="s">
        <v>30</v>
      </c>
      <c r="T219" s="6" t="s">
        <v>2228</v>
      </c>
      <c r="U219" s="8">
        <v>625288</v>
      </c>
      <c r="V219" s="6" t="s">
        <v>20</v>
      </c>
      <c r="W219" s="6" t="s">
        <v>21</v>
      </c>
      <c r="X219" s="6" t="s">
        <v>98</v>
      </c>
      <c r="Y219" s="8">
        <v>560748</v>
      </c>
      <c r="Z219" s="6">
        <v>24</v>
      </c>
      <c r="AA219" s="6">
        <v>12.24</v>
      </c>
      <c r="AB219" s="8">
        <f>-PMT((Table1[[#This Row],[Interest_Rate_%]]/100)/12,Table1[[#This Row],[Tenure_Months]],Table1[[#This Row],[Amount_Disbursed]])</f>
        <v>26459.246980979238</v>
      </c>
      <c r="AC219" s="7">
        <v>45009</v>
      </c>
      <c r="AD219" s="7">
        <f>EDATE(Table1[[#This Row],[Disbursement_Date]],Table1[[#This Row],[Tenure_Months]])</f>
        <v>45740</v>
      </c>
      <c r="AE219" s="6" t="s">
        <v>1265</v>
      </c>
    </row>
    <row r="220" spans="1:31" ht="36" customHeight="1" x14ac:dyDescent="0.6">
      <c r="A220" s="6" t="s">
        <v>1035</v>
      </c>
      <c r="B220" s="6" t="s">
        <v>2229</v>
      </c>
      <c r="C220" s="7">
        <v>31518</v>
      </c>
      <c r="D220" s="6">
        <f ca="1">DATEDIF(Table1[[#This Row],[Date_of_Birth]],TODAY(),"Y")</f>
        <v>40</v>
      </c>
      <c r="E220" s="6" t="s">
        <v>1256</v>
      </c>
      <c r="F220" s="6">
        <v>9816300459</v>
      </c>
      <c r="G220" s="6">
        <v>9890980624</v>
      </c>
      <c r="H220" s="6" t="s">
        <v>2230</v>
      </c>
      <c r="I220" s="6" t="s">
        <v>34</v>
      </c>
      <c r="J220" s="6">
        <v>695</v>
      </c>
      <c r="K220" s="6">
        <v>486002</v>
      </c>
      <c r="L220" s="6" t="s">
        <v>2231</v>
      </c>
      <c r="M220" s="6" t="s">
        <v>2232</v>
      </c>
      <c r="N220" s="6" t="s">
        <v>1281</v>
      </c>
      <c r="O220" s="6" t="s">
        <v>1261</v>
      </c>
      <c r="P220" s="8">
        <v>40000</v>
      </c>
      <c r="Q220" s="6" t="s">
        <v>1334</v>
      </c>
      <c r="R220" s="6" t="s">
        <v>1335</v>
      </c>
      <c r="S220" s="6" t="s">
        <v>30</v>
      </c>
      <c r="T220" s="6" t="s">
        <v>2233</v>
      </c>
      <c r="U220" s="8">
        <v>526132</v>
      </c>
      <c r="V220" s="6" t="s">
        <v>33</v>
      </c>
      <c r="W220" s="6" t="s">
        <v>34</v>
      </c>
      <c r="X220" s="6" t="s">
        <v>74</v>
      </c>
      <c r="Y220" s="8">
        <v>429247</v>
      </c>
      <c r="Z220" s="6">
        <v>60</v>
      </c>
      <c r="AA220" s="6">
        <v>16.21</v>
      </c>
      <c r="AB220" s="8">
        <f>-PMT((Table1[[#This Row],[Interest_Rate_%]]/100)/12,Table1[[#This Row],[Tenure_Months]],Table1[[#This Row],[Amount_Disbursed]])</f>
        <v>10486.408819781931</v>
      </c>
      <c r="AC220" s="7">
        <v>45435</v>
      </c>
      <c r="AD220" s="7">
        <f>EDATE(Table1[[#This Row],[Disbursement_Date]],Table1[[#This Row],[Tenure_Months]])</f>
        <v>47261</v>
      </c>
      <c r="AE220" s="6" t="s">
        <v>1265</v>
      </c>
    </row>
    <row r="221" spans="1:31" ht="36" customHeight="1" x14ac:dyDescent="0.6">
      <c r="A221" s="6" t="s">
        <v>1036</v>
      </c>
      <c r="B221" s="6" t="s">
        <v>162</v>
      </c>
      <c r="C221" s="7">
        <v>28921</v>
      </c>
      <c r="D221" s="6">
        <f ca="1">DATEDIF(Table1[[#This Row],[Date_of_Birth]],TODAY(),"Y")</f>
        <v>47</v>
      </c>
      <c r="E221" s="6" t="s">
        <v>1256</v>
      </c>
      <c r="F221" s="6">
        <v>9216345156</v>
      </c>
      <c r="G221" s="6"/>
      <c r="H221" s="6" t="s">
        <v>2234</v>
      </c>
      <c r="I221" s="6" t="s">
        <v>34</v>
      </c>
      <c r="J221" s="6">
        <v>731</v>
      </c>
      <c r="K221" s="6">
        <v>486004</v>
      </c>
      <c r="L221" s="6" t="s">
        <v>2235</v>
      </c>
      <c r="M221" s="6" t="s">
        <v>2236</v>
      </c>
      <c r="N221" s="6" t="s">
        <v>1260</v>
      </c>
      <c r="O221" s="6" t="s">
        <v>1261</v>
      </c>
      <c r="P221" s="8">
        <v>20000</v>
      </c>
      <c r="Q221" s="6" t="s">
        <v>1296</v>
      </c>
      <c r="R221" s="6" t="s">
        <v>1244</v>
      </c>
      <c r="S221" s="6" t="s">
        <v>22</v>
      </c>
      <c r="T221" s="6" t="s">
        <v>2237</v>
      </c>
      <c r="U221" s="8">
        <v>1204749</v>
      </c>
      <c r="V221" s="6" t="s">
        <v>33</v>
      </c>
      <c r="W221" s="6" t="s">
        <v>34</v>
      </c>
      <c r="X221" s="6" t="s">
        <v>74</v>
      </c>
      <c r="Y221" s="8">
        <v>850538</v>
      </c>
      <c r="Z221" s="6">
        <v>18</v>
      </c>
      <c r="AA221" s="6">
        <v>12.94</v>
      </c>
      <c r="AB221" s="8">
        <f>-PMT((Table1[[#This Row],[Interest_Rate_%]]/100)/12,Table1[[#This Row],[Tenure_Months]],Table1[[#This Row],[Amount_Disbursed]])</f>
        <v>52239.70615848968</v>
      </c>
      <c r="AC221" s="7">
        <v>45661</v>
      </c>
      <c r="AD221" s="7">
        <f>EDATE(Table1[[#This Row],[Disbursement_Date]],Table1[[#This Row],[Tenure_Months]])</f>
        <v>46207</v>
      </c>
      <c r="AE221" s="6" t="s">
        <v>1271</v>
      </c>
    </row>
    <row r="222" spans="1:31" ht="36" customHeight="1" x14ac:dyDescent="0.6">
      <c r="A222" s="6" t="s">
        <v>1037</v>
      </c>
      <c r="B222" s="6" t="s">
        <v>1368</v>
      </c>
      <c r="C222" s="7">
        <v>37814</v>
      </c>
      <c r="D222" s="6">
        <f ca="1">DATEDIF(Table1[[#This Row],[Date_of_Birth]],TODAY(),"Y")</f>
        <v>22</v>
      </c>
      <c r="E222" s="6" t="s">
        <v>1256</v>
      </c>
      <c r="F222" s="6">
        <v>9536932332</v>
      </c>
      <c r="G222" s="6">
        <v>9990362496</v>
      </c>
      <c r="H222" s="6" t="s">
        <v>2238</v>
      </c>
      <c r="I222" s="6" t="s">
        <v>16</v>
      </c>
      <c r="J222" s="6">
        <v>665</v>
      </c>
      <c r="K222" s="6">
        <v>482001</v>
      </c>
      <c r="L222" s="6" t="s">
        <v>2239</v>
      </c>
      <c r="M222" s="6" t="s">
        <v>2240</v>
      </c>
      <c r="N222" s="6" t="s">
        <v>1281</v>
      </c>
      <c r="O222" s="6" t="s">
        <v>1268</v>
      </c>
      <c r="P222" s="8">
        <v>75000</v>
      </c>
      <c r="Q222" s="6" t="s">
        <v>1269</v>
      </c>
      <c r="R222" s="6" t="s">
        <v>1270</v>
      </c>
      <c r="S222" s="6" t="s">
        <v>39</v>
      </c>
      <c r="T222" s="6" t="s">
        <v>2241</v>
      </c>
      <c r="U222" s="8">
        <v>1081536</v>
      </c>
      <c r="V222" s="6" t="s">
        <v>15</v>
      </c>
      <c r="W222" s="6" t="s">
        <v>16</v>
      </c>
      <c r="X222" s="6" t="s">
        <v>26</v>
      </c>
      <c r="Y222" s="8">
        <v>774402</v>
      </c>
      <c r="Z222" s="6">
        <v>60</v>
      </c>
      <c r="AA222" s="6">
        <v>14.14</v>
      </c>
      <c r="AB222" s="8">
        <f>-PMT((Table1[[#This Row],[Interest_Rate_%]]/100)/12,Table1[[#This Row],[Tenure_Months]],Table1[[#This Row],[Amount_Disbursed]])</f>
        <v>18075.236355158981</v>
      </c>
      <c r="AC222" s="7">
        <v>45585</v>
      </c>
      <c r="AD222" s="7">
        <f>EDATE(Table1[[#This Row],[Disbursement_Date]],Table1[[#This Row],[Tenure_Months]])</f>
        <v>47411</v>
      </c>
      <c r="AE222" s="6" t="s">
        <v>1265</v>
      </c>
    </row>
    <row r="223" spans="1:31" ht="36" customHeight="1" x14ac:dyDescent="0.6">
      <c r="A223" s="6" t="s">
        <v>1038</v>
      </c>
      <c r="B223" s="6" t="s">
        <v>161</v>
      </c>
      <c r="C223" s="7">
        <v>34278</v>
      </c>
      <c r="D223" s="6">
        <f ca="1">DATEDIF(Table1[[#This Row],[Date_of_Birth]],TODAY(),"Y")</f>
        <v>32</v>
      </c>
      <c r="E223" s="6" t="s">
        <v>1256</v>
      </c>
      <c r="F223" s="6">
        <v>9154008326</v>
      </c>
      <c r="G223" s="6">
        <v>9336771632</v>
      </c>
      <c r="H223" s="6" t="s">
        <v>2242</v>
      </c>
      <c r="I223" s="6" t="s">
        <v>34</v>
      </c>
      <c r="J223" s="6">
        <v>774</v>
      </c>
      <c r="K223" s="6">
        <v>486004</v>
      </c>
      <c r="L223" s="6" t="s">
        <v>2243</v>
      </c>
      <c r="M223" s="6" t="s">
        <v>2244</v>
      </c>
      <c r="N223" s="6" t="s">
        <v>1260</v>
      </c>
      <c r="O223" s="6" t="s">
        <v>1261</v>
      </c>
      <c r="P223" s="8">
        <v>25000</v>
      </c>
      <c r="Q223" s="6" t="s">
        <v>1334</v>
      </c>
      <c r="R223" s="6" t="s">
        <v>1335</v>
      </c>
      <c r="S223" s="6" t="s">
        <v>30</v>
      </c>
      <c r="T223" s="6" t="s">
        <v>2245</v>
      </c>
      <c r="U223" s="8">
        <v>467982</v>
      </c>
      <c r="V223" s="6" t="s">
        <v>33</v>
      </c>
      <c r="W223" s="6" t="s">
        <v>34</v>
      </c>
      <c r="X223" s="6" t="s">
        <v>125</v>
      </c>
      <c r="Y223" s="8">
        <v>371039</v>
      </c>
      <c r="Z223" s="6">
        <v>18</v>
      </c>
      <c r="AA223" s="6">
        <v>15.6</v>
      </c>
      <c r="AB223" s="8">
        <f>-PMT((Table1[[#This Row],[Interest_Rate_%]]/100)/12,Table1[[#This Row],[Tenure_Months]],Table1[[#This Row],[Amount_Disbursed]])</f>
        <v>23252.09732504698</v>
      </c>
      <c r="AC223" s="7">
        <v>45263</v>
      </c>
      <c r="AD223" s="7">
        <f>EDATE(Table1[[#This Row],[Disbursement_Date]],Table1[[#This Row],[Tenure_Months]])</f>
        <v>45811</v>
      </c>
      <c r="AE223" s="6" t="s">
        <v>1271</v>
      </c>
    </row>
    <row r="224" spans="1:31" ht="36" customHeight="1" x14ac:dyDescent="0.6">
      <c r="A224" s="6" t="s">
        <v>1039</v>
      </c>
      <c r="B224" s="6" t="s">
        <v>137</v>
      </c>
      <c r="C224" s="7">
        <v>34451</v>
      </c>
      <c r="D224" s="6">
        <f ca="1">DATEDIF(Table1[[#This Row],[Date_of_Birth]],TODAY(),"Y")</f>
        <v>32</v>
      </c>
      <c r="E224" s="6" t="s">
        <v>1256</v>
      </c>
      <c r="F224" s="6">
        <v>9651145692</v>
      </c>
      <c r="G224" s="6">
        <v>9441187845</v>
      </c>
      <c r="H224" s="6" t="s">
        <v>2246</v>
      </c>
      <c r="I224" s="6" t="s">
        <v>21</v>
      </c>
      <c r="J224" s="6">
        <v>745</v>
      </c>
      <c r="K224" s="6">
        <v>452005</v>
      </c>
      <c r="L224" s="6" t="s">
        <v>2247</v>
      </c>
      <c r="M224" s="6" t="s">
        <v>2248</v>
      </c>
      <c r="N224" s="6" t="s">
        <v>1266</v>
      </c>
      <c r="O224" s="6" t="s">
        <v>1276</v>
      </c>
      <c r="P224" s="8">
        <v>100000</v>
      </c>
      <c r="Q224" s="6" t="s">
        <v>1309</v>
      </c>
      <c r="R224" s="6" t="s">
        <v>1352</v>
      </c>
      <c r="S224" s="6" t="s">
        <v>39</v>
      </c>
      <c r="T224" s="6" t="s">
        <v>2249</v>
      </c>
      <c r="U224" s="8">
        <v>956263</v>
      </c>
      <c r="V224" s="6" t="s">
        <v>20</v>
      </c>
      <c r="W224" s="6" t="s">
        <v>21</v>
      </c>
      <c r="X224" s="6" t="s">
        <v>98</v>
      </c>
      <c r="Y224" s="8">
        <v>789541</v>
      </c>
      <c r="Z224" s="6">
        <v>24</v>
      </c>
      <c r="AA224" s="6">
        <v>13.62</v>
      </c>
      <c r="AB224" s="8">
        <f>-PMT((Table1[[#This Row],[Interest_Rate_%]]/100)/12,Table1[[#This Row],[Tenure_Months]],Table1[[#This Row],[Amount_Disbursed]])</f>
        <v>37766.557843013383</v>
      </c>
      <c r="AC224" s="7">
        <v>45786</v>
      </c>
      <c r="AD224" s="7">
        <f>EDATE(Table1[[#This Row],[Disbursement_Date]],Table1[[#This Row],[Tenure_Months]])</f>
        <v>46516</v>
      </c>
      <c r="AE224" s="6" t="s">
        <v>1265</v>
      </c>
    </row>
    <row r="225" spans="1:31" ht="36" customHeight="1" x14ac:dyDescent="0.6">
      <c r="A225" s="6" t="s">
        <v>1040</v>
      </c>
      <c r="B225" s="6" t="s">
        <v>1285</v>
      </c>
      <c r="C225" s="7">
        <v>34627</v>
      </c>
      <c r="D225" s="6">
        <f ca="1">DATEDIF(Table1[[#This Row],[Date_of_Birth]],TODAY(),"Y")</f>
        <v>31</v>
      </c>
      <c r="E225" s="6" t="s">
        <v>1267</v>
      </c>
      <c r="F225" s="6">
        <v>9681815214</v>
      </c>
      <c r="G225" s="6"/>
      <c r="H225" s="6" t="s">
        <v>132</v>
      </c>
      <c r="I225" s="6" t="s">
        <v>34</v>
      </c>
      <c r="J225" s="6">
        <v>749</v>
      </c>
      <c r="K225" s="6">
        <v>486003</v>
      </c>
      <c r="L225" s="6" t="s">
        <v>2250</v>
      </c>
      <c r="M225" s="6" t="s">
        <v>2251</v>
      </c>
      <c r="N225" s="6" t="s">
        <v>1281</v>
      </c>
      <c r="O225" s="6" t="s">
        <v>1261</v>
      </c>
      <c r="P225" s="8">
        <v>25000</v>
      </c>
      <c r="Q225" s="6" t="s">
        <v>1318</v>
      </c>
      <c r="R225" s="6" t="s">
        <v>1520</v>
      </c>
      <c r="S225" s="6" t="s">
        <v>39</v>
      </c>
      <c r="T225" s="6" t="s">
        <v>2252</v>
      </c>
      <c r="U225" s="8">
        <v>1429376</v>
      </c>
      <c r="V225" s="6" t="s">
        <v>33</v>
      </c>
      <c r="W225" s="6" t="s">
        <v>34</v>
      </c>
      <c r="X225" s="6" t="s">
        <v>74</v>
      </c>
      <c r="Y225" s="8">
        <v>1175070</v>
      </c>
      <c r="Z225" s="6">
        <v>36</v>
      </c>
      <c r="AA225" s="6">
        <v>12.81</v>
      </c>
      <c r="AB225" s="8">
        <f>-PMT((Table1[[#This Row],[Interest_Rate_%]]/100)/12,Table1[[#This Row],[Tenure_Months]],Table1[[#This Row],[Amount_Disbursed]])</f>
        <v>39485.300269783613</v>
      </c>
      <c r="AC225" s="7">
        <v>45234</v>
      </c>
      <c r="AD225" s="7">
        <f>EDATE(Table1[[#This Row],[Disbursement_Date]],Table1[[#This Row],[Tenure_Months]])</f>
        <v>46330</v>
      </c>
      <c r="AE225" s="6" t="s">
        <v>1271</v>
      </c>
    </row>
    <row r="226" spans="1:31" ht="36" customHeight="1" x14ac:dyDescent="0.6">
      <c r="A226" s="6" t="s">
        <v>1041</v>
      </c>
      <c r="B226" s="6" t="s">
        <v>2253</v>
      </c>
      <c r="C226" s="7">
        <v>37727</v>
      </c>
      <c r="D226" s="6">
        <f ca="1">DATEDIF(Table1[[#This Row],[Date_of_Birth]],TODAY(),"Y")</f>
        <v>23</v>
      </c>
      <c r="E226" s="6" t="s">
        <v>1256</v>
      </c>
      <c r="F226" s="6">
        <v>9905053486</v>
      </c>
      <c r="G226" s="6"/>
      <c r="H226" s="6" t="s">
        <v>2254</v>
      </c>
      <c r="I226" s="6" t="s">
        <v>25</v>
      </c>
      <c r="J226" s="6">
        <v>743</v>
      </c>
      <c r="K226" s="6">
        <v>462006</v>
      </c>
      <c r="L226" s="6" t="s">
        <v>2255</v>
      </c>
      <c r="M226" s="6" t="s">
        <v>2256</v>
      </c>
      <c r="N226" s="6" t="s">
        <v>1260</v>
      </c>
      <c r="O226" s="6" t="s">
        <v>1268</v>
      </c>
      <c r="P226" s="8">
        <v>100000</v>
      </c>
      <c r="Q226" s="6" t="s">
        <v>1309</v>
      </c>
      <c r="R226" s="6" t="s">
        <v>1352</v>
      </c>
      <c r="S226" s="6" t="s">
        <v>39</v>
      </c>
      <c r="T226" s="6" t="s">
        <v>2257</v>
      </c>
      <c r="U226" s="8">
        <v>1039864</v>
      </c>
      <c r="V226" s="6" t="s">
        <v>24</v>
      </c>
      <c r="W226" s="6" t="s">
        <v>25</v>
      </c>
      <c r="X226" s="6" t="s">
        <v>54</v>
      </c>
      <c r="Y226" s="8">
        <v>798654</v>
      </c>
      <c r="Z226" s="6">
        <v>18</v>
      </c>
      <c r="AA226" s="6">
        <v>12.06</v>
      </c>
      <c r="AB226" s="8">
        <f>-PMT((Table1[[#This Row],[Interest_Rate_%]]/100)/12,Table1[[#This Row],[Tenure_Months]],Table1[[#This Row],[Amount_Disbursed]])</f>
        <v>48725.819140252665</v>
      </c>
      <c r="AC226" s="7">
        <v>45598</v>
      </c>
      <c r="AD226" s="7">
        <f>EDATE(Table1[[#This Row],[Disbursement_Date]],Table1[[#This Row],[Tenure_Months]])</f>
        <v>46144</v>
      </c>
      <c r="AE226" s="6" t="s">
        <v>1265</v>
      </c>
    </row>
    <row r="227" spans="1:31" ht="36" customHeight="1" x14ac:dyDescent="0.6">
      <c r="A227" s="6" t="s">
        <v>1042</v>
      </c>
      <c r="B227" s="6" t="s">
        <v>1617</v>
      </c>
      <c r="C227" s="7">
        <v>28325</v>
      </c>
      <c r="D227" s="6">
        <f ca="1">DATEDIF(Table1[[#This Row],[Date_of_Birth]],TODAY(),"Y")</f>
        <v>48</v>
      </c>
      <c r="E227" s="6" t="s">
        <v>1256</v>
      </c>
      <c r="F227" s="6">
        <v>9337997155</v>
      </c>
      <c r="G227" s="6">
        <v>9338661057</v>
      </c>
      <c r="H227" s="6" t="s">
        <v>2258</v>
      </c>
      <c r="I227" s="6" t="s">
        <v>16</v>
      </c>
      <c r="J227" s="6">
        <v>680</v>
      </c>
      <c r="K227" s="6">
        <v>482005</v>
      </c>
      <c r="L227" s="6" t="s">
        <v>2259</v>
      </c>
      <c r="M227" s="6" t="s">
        <v>2260</v>
      </c>
      <c r="N227" s="6" t="s">
        <v>1281</v>
      </c>
      <c r="O227" s="6" t="s">
        <v>1276</v>
      </c>
      <c r="P227" s="8">
        <v>40000</v>
      </c>
      <c r="Q227" s="6" t="s">
        <v>1262</v>
      </c>
      <c r="R227" s="6" t="s">
        <v>1263</v>
      </c>
      <c r="S227" s="6" t="s">
        <v>17</v>
      </c>
      <c r="T227" s="6" t="s">
        <v>2261</v>
      </c>
      <c r="U227" s="8">
        <v>133932</v>
      </c>
      <c r="V227" s="6" t="s">
        <v>15</v>
      </c>
      <c r="W227" s="6" t="s">
        <v>16</v>
      </c>
      <c r="X227" s="6" t="s">
        <v>157</v>
      </c>
      <c r="Y227" s="8">
        <v>99554</v>
      </c>
      <c r="Z227" s="6">
        <v>18</v>
      </c>
      <c r="AA227" s="6">
        <v>12.7</v>
      </c>
      <c r="AB227" s="8">
        <f>-PMT((Table1[[#This Row],[Interest_Rate_%]]/100)/12,Table1[[#This Row],[Tenure_Months]],Table1[[#This Row],[Amount_Disbursed]])</f>
        <v>6103.4283112442981</v>
      </c>
      <c r="AC227" s="7">
        <v>45366</v>
      </c>
      <c r="AD227" s="7">
        <f>EDATE(Table1[[#This Row],[Disbursement_Date]],Table1[[#This Row],[Tenure_Months]])</f>
        <v>45915</v>
      </c>
      <c r="AE227" s="6" t="s">
        <v>1292</v>
      </c>
    </row>
    <row r="228" spans="1:31" ht="36" customHeight="1" x14ac:dyDescent="0.6">
      <c r="A228" s="6" t="s">
        <v>1043</v>
      </c>
      <c r="B228" s="6" t="s">
        <v>156</v>
      </c>
      <c r="C228" s="7">
        <v>30764</v>
      </c>
      <c r="D228" s="6">
        <f ca="1">DATEDIF(Table1[[#This Row],[Date_of_Birth]],TODAY(),"Y")</f>
        <v>42</v>
      </c>
      <c r="E228" s="6" t="s">
        <v>1256</v>
      </c>
      <c r="F228" s="6">
        <v>9790751043</v>
      </c>
      <c r="G228" s="6">
        <v>9404383047</v>
      </c>
      <c r="H228" s="6" t="s">
        <v>2262</v>
      </c>
      <c r="I228" s="6" t="s">
        <v>29</v>
      </c>
      <c r="J228" s="6">
        <v>697</v>
      </c>
      <c r="K228" s="6">
        <v>474002</v>
      </c>
      <c r="L228" s="6" t="s">
        <v>2263</v>
      </c>
      <c r="M228" s="6" t="s">
        <v>2264</v>
      </c>
      <c r="N228" s="6" t="s">
        <v>1281</v>
      </c>
      <c r="O228" s="6" t="s">
        <v>1268</v>
      </c>
      <c r="P228" s="8">
        <v>15000</v>
      </c>
      <c r="Q228" s="6" t="s">
        <v>1318</v>
      </c>
      <c r="R228" s="6" t="s">
        <v>1520</v>
      </c>
      <c r="S228" s="6" t="s">
        <v>39</v>
      </c>
      <c r="T228" s="6" t="s">
        <v>2265</v>
      </c>
      <c r="U228" s="8">
        <v>1397315</v>
      </c>
      <c r="V228" s="6" t="s">
        <v>28</v>
      </c>
      <c r="W228" s="6" t="s">
        <v>29</v>
      </c>
      <c r="X228" s="6" t="s">
        <v>1285</v>
      </c>
      <c r="Y228" s="8">
        <v>1200741</v>
      </c>
      <c r="Z228" s="6">
        <v>24</v>
      </c>
      <c r="AA228" s="6">
        <v>15.23</v>
      </c>
      <c r="AB228" s="8">
        <f>-PMT((Table1[[#This Row],[Interest_Rate_%]]/100)/12,Table1[[#This Row],[Tenure_Months]],Table1[[#This Row],[Amount_Disbursed]])</f>
        <v>58351.204558050376</v>
      </c>
      <c r="AC228" s="7">
        <v>45516</v>
      </c>
      <c r="AD228" s="7">
        <f>EDATE(Table1[[#This Row],[Disbursement_Date]],Table1[[#This Row],[Tenure_Months]])</f>
        <v>46246</v>
      </c>
      <c r="AE228" s="6" t="s">
        <v>1265</v>
      </c>
    </row>
    <row r="229" spans="1:31" ht="36" customHeight="1" x14ac:dyDescent="0.6">
      <c r="A229" s="6" t="s">
        <v>1044</v>
      </c>
      <c r="B229" s="6" t="s">
        <v>127</v>
      </c>
      <c r="C229" s="7">
        <v>24925</v>
      </c>
      <c r="D229" s="6">
        <f ca="1">DATEDIF(Table1[[#This Row],[Date_of_Birth]],TODAY(),"Y")</f>
        <v>58</v>
      </c>
      <c r="E229" s="6" t="s">
        <v>1256</v>
      </c>
      <c r="F229" s="6">
        <v>9106718992</v>
      </c>
      <c r="G229" s="6">
        <v>9146036613</v>
      </c>
      <c r="H229" s="6" t="s">
        <v>2266</v>
      </c>
      <c r="I229" s="6" t="s">
        <v>21</v>
      </c>
      <c r="J229" s="6">
        <v>637</v>
      </c>
      <c r="K229" s="6">
        <v>452006</v>
      </c>
      <c r="L229" s="6" t="s">
        <v>2267</v>
      </c>
      <c r="M229" s="6" t="s">
        <v>2268</v>
      </c>
      <c r="N229" s="6" t="s">
        <v>1281</v>
      </c>
      <c r="O229" s="6" t="s">
        <v>1268</v>
      </c>
      <c r="P229" s="8">
        <v>20000</v>
      </c>
      <c r="Q229" s="6" t="s">
        <v>1318</v>
      </c>
      <c r="R229" s="6" t="s">
        <v>1319</v>
      </c>
      <c r="S229" s="6" t="s">
        <v>30</v>
      </c>
      <c r="T229" s="6" t="s">
        <v>2269</v>
      </c>
      <c r="U229" s="8">
        <v>700730</v>
      </c>
      <c r="V229" s="6" t="s">
        <v>20</v>
      </c>
      <c r="W229" s="6" t="s">
        <v>21</v>
      </c>
      <c r="X229" s="6" t="s">
        <v>98</v>
      </c>
      <c r="Y229" s="8">
        <v>541845</v>
      </c>
      <c r="Z229" s="6">
        <v>48</v>
      </c>
      <c r="AA229" s="6">
        <v>16.41</v>
      </c>
      <c r="AB229" s="8">
        <f>-PMT((Table1[[#This Row],[Interest_Rate_%]]/100)/12,Table1[[#This Row],[Tenure_Months]],Table1[[#This Row],[Amount_Disbursed]])</f>
        <v>15470.055359589376</v>
      </c>
      <c r="AC229" s="7">
        <v>45270</v>
      </c>
      <c r="AD229" s="7">
        <f>EDATE(Table1[[#This Row],[Disbursement_Date]],Table1[[#This Row],[Tenure_Months]])</f>
        <v>46731</v>
      </c>
      <c r="AE229" s="6" t="s">
        <v>1292</v>
      </c>
    </row>
    <row r="230" spans="1:31" ht="36" customHeight="1" x14ac:dyDescent="0.6">
      <c r="A230" s="6" t="s">
        <v>1045</v>
      </c>
      <c r="B230" s="6" t="s">
        <v>1375</v>
      </c>
      <c r="C230" s="7">
        <v>27511</v>
      </c>
      <c r="D230" s="6">
        <f ca="1">DATEDIF(Table1[[#This Row],[Date_of_Birth]],TODAY(),"Y")</f>
        <v>51</v>
      </c>
      <c r="E230" s="6" t="s">
        <v>1256</v>
      </c>
      <c r="F230" s="6">
        <v>9167555100</v>
      </c>
      <c r="G230" s="6"/>
      <c r="H230" s="6" t="s">
        <v>2270</v>
      </c>
      <c r="I230" s="6" t="s">
        <v>25</v>
      </c>
      <c r="J230" s="6">
        <v>670</v>
      </c>
      <c r="K230" s="6">
        <v>462005</v>
      </c>
      <c r="L230" s="6" t="s">
        <v>2271</v>
      </c>
      <c r="M230" s="6" t="s">
        <v>2272</v>
      </c>
      <c r="N230" s="6" t="s">
        <v>1266</v>
      </c>
      <c r="O230" s="6" t="s">
        <v>1268</v>
      </c>
      <c r="P230" s="8">
        <v>40000</v>
      </c>
      <c r="Q230" s="6" t="s">
        <v>1269</v>
      </c>
      <c r="R230" s="6" t="s">
        <v>1324</v>
      </c>
      <c r="S230" s="6" t="s">
        <v>30</v>
      </c>
      <c r="T230" s="6" t="s">
        <v>2273</v>
      </c>
      <c r="U230" s="8">
        <v>669797</v>
      </c>
      <c r="V230" s="6" t="s">
        <v>24</v>
      </c>
      <c r="W230" s="6" t="s">
        <v>25</v>
      </c>
      <c r="X230" s="6" t="s">
        <v>54</v>
      </c>
      <c r="Y230" s="8">
        <v>565079</v>
      </c>
      <c r="Z230" s="6">
        <v>12</v>
      </c>
      <c r="AA230" s="6">
        <v>14.37</v>
      </c>
      <c r="AB230" s="8">
        <f>-PMT((Table1[[#This Row],[Interest_Rate_%]]/100)/12,Table1[[#This Row],[Tenure_Months]],Table1[[#This Row],[Amount_Disbursed]])</f>
        <v>50835.24262876188</v>
      </c>
      <c r="AC230" s="7">
        <v>45286</v>
      </c>
      <c r="AD230" s="7">
        <f>EDATE(Table1[[#This Row],[Disbursement_Date]],Table1[[#This Row],[Tenure_Months]])</f>
        <v>45652</v>
      </c>
      <c r="AE230" s="6" t="s">
        <v>1265</v>
      </c>
    </row>
    <row r="231" spans="1:31" ht="36" customHeight="1" x14ac:dyDescent="0.6">
      <c r="A231" s="6" t="s">
        <v>1046</v>
      </c>
      <c r="B231" s="6" t="s">
        <v>2274</v>
      </c>
      <c r="C231" s="7">
        <v>24995</v>
      </c>
      <c r="D231" s="6">
        <f ca="1">DATEDIF(Table1[[#This Row],[Date_of_Birth]],TODAY(),"Y")</f>
        <v>58</v>
      </c>
      <c r="E231" s="6" t="s">
        <v>1267</v>
      </c>
      <c r="F231" s="6">
        <v>9285267560</v>
      </c>
      <c r="G231" s="6"/>
      <c r="H231" s="6" t="s">
        <v>2275</v>
      </c>
      <c r="I231" s="6" t="s">
        <v>25</v>
      </c>
      <c r="J231" s="6">
        <v>790</v>
      </c>
      <c r="K231" s="6">
        <v>462002</v>
      </c>
      <c r="L231" s="6" t="s">
        <v>2276</v>
      </c>
      <c r="M231" s="6" t="s">
        <v>2277</v>
      </c>
      <c r="N231" s="6" t="s">
        <v>1266</v>
      </c>
      <c r="O231" s="6" t="s">
        <v>1276</v>
      </c>
      <c r="P231" s="8">
        <v>25000</v>
      </c>
      <c r="Q231" s="6" t="s">
        <v>1309</v>
      </c>
      <c r="R231" s="6" t="s">
        <v>1352</v>
      </c>
      <c r="S231" s="6" t="s">
        <v>39</v>
      </c>
      <c r="T231" s="6" t="s">
        <v>2278</v>
      </c>
      <c r="U231" s="8">
        <v>1035631</v>
      </c>
      <c r="V231" s="6" t="s">
        <v>24</v>
      </c>
      <c r="W231" s="6" t="s">
        <v>25</v>
      </c>
      <c r="X231" s="6" t="s">
        <v>54</v>
      </c>
      <c r="Y231" s="8">
        <v>763631</v>
      </c>
      <c r="Z231" s="6">
        <v>18</v>
      </c>
      <c r="AA231" s="6">
        <v>13.14</v>
      </c>
      <c r="AB231" s="8">
        <f>-PMT((Table1[[#This Row],[Interest_Rate_%]]/100)/12,Table1[[#This Row],[Tenure_Months]],Table1[[#This Row],[Amount_Disbursed]])</f>
        <v>46973.181668852703</v>
      </c>
      <c r="AC231" s="7">
        <v>45258</v>
      </c>
      <c r="AD231" s="7">
        <f>EDATE(Table1[[#This Row],[Disbursement_Date]],Table1[[#This Row],[Tenure_Months]])</f>
        <v>45805</v>
      </c>
      <c r="AE231" s="6" t="s">
        <v>1265</v>
      </c>
    </row>
    <row r="232" spans="1:31" ht="36" customHeight="1" x14ac:dyDescent="0.6">
      <c r="A232" s="6" t="s">
        <v>1047</v>
      </c>
      <c r="B232" s="6" t="s">
        <v>230</v>
      </c>
      <c r="C232" s="7">
        <v>24878</v>
      </c>
      <c r="D232" s="6">
        <f ca="1">DATEDIF(Table1[[#This Row],[Date_of_Birth]],TODAY(),"Y")</f>
        <v>58</v>
      </c>
      <c r="E232" s="6" t="s">
        <v>1256</v>
      </c>
      <c r="F232" s="6">
        <v>9313502280</v>
      </c>
      <c r="G232" s="6">
        <v>9801963760</v>
      </c>
      <c r="H232" s="6" t="s">
        <v>2280</v>
      </c>
      <c r="I232" s="6" t="s">
        <v>34</v>
      </c>
      <c r="J232" s="6">
        <v>753</v>
      </c>
      <c r="K232" s="6">
        <v>486002</v>
      </c>
      <c r="L232" s="6" t="s">
        <v>2281</v>
      </c>
      <c r="M232" s="6" t="s">
        <v>2282</v>
      </c>
      <c r="N232" s="6" t="s">
        <v>1260</v>
      </c>
      <c r="O232" s="6" t="s">
        <v>1276</v>
      </c>
      <c r="P232" s="8">
        <v>25000</v>
      </c>
      <c r="Q232" s="6" t="s">
        <v>1269</v>
      </c>
      <c r="R232" s="6" t="s">
        <v>1290</v>
      </c>
      <c r="S232" s="6" t="s">
        <v>22</v>
      </c>
      <c r="T232" s="6" t="s">
        <v>2283</v>
      </c>
      <c r="U232" s="8">
        <v>677164</v>
      </c>
      <c r="V232" s="6" t="s">
        <v>33</v>
      </c>
      <c r="W232" s="6" t="s">
        <v>34</v>
      </c>
      <c r="X232" s="6" t="s">
        <v>74</v>
      </c>
      <c r="Y232" s="8">
        <v>525517</v>
      </c>
      <c r="Z232" s="6">
        <v>18</v>
      </c>
      <c r="AA232" s="6">
        <v>13.72</v>
      </c>
      <c r="AB232" s="8">
        <f>-PMT((Table1[[#This Row],[Interest_Rate_%]]/100)/12,Table1[[#This Row],[Tenure_Months]],Table1[[#This Row],[Amount_Disbursed]])</f>
        <v>32468.566674676742</v>
      </c>
      <c r="AC232" s="7">
        <v>45293</v>
      </c>
      <c r="AD232" s="7">
        <f>EDATE(Table1[[#This Row],[Disbursement_Date]],Table1[[#This Row],[Tenure_Months]])</f>
        <v>45840</v>
      </c>
      <c r="AE232" s="6" t="s">
        <v>1292</v>
      </c>
    </row>
    <row r="233" spans="1:31" ht="36" customHeight="1" x14ac:dyDescent="0.6">
      <c r="A233" s="6" t="s">
        <v>1048</v>
      </c>
      <c r="B233" s="6" t="s">
        <v>2284</v>
      </c>
      <c r="C233" s="7">
        <v>26420</v>
      </c>
      <c r="D233" s="6">
        <f ca="1">DATEDIF(Table1[[#This Row],[Date_of_Birth]],TODAY(),"Y")</f>
        <v>54</v>
      </c>
      <c r="E233" s="6" t="s">
        <v>1256</v>
      </c>
      <c r="F233" s="6">
        <v>9948081018</v>
      </c>
      <c r="G233" s="6">
        <v>9523895771</v>
      </c>
      <c r="H233" s="6" t="s">
        <v>2285</v>
      </c>
      <c r="I233" s="6" t="s">
        <v>25</v>
      </c>
      <c r="J233" s="6">
        <v>730</v>
      </c>
      <c r="K233" s="6">
        <v>462005</v>
      </c>
      <c r="L233" s="6" t="s">
        <v>2286</v>
      </c>
      <c r="M233" s="6" t="s">
        <v>2287</v>
      </c>
      <c r="N233" s="6" t="s">
        <v>1281</v>
      </c>
      <c r="O233" s="6" t="s">
        <v>1268</v>
      </c>
      <c r="P233" s="8">
        <v>50000</v>
      </c>
      <c r="Q233" s="6" t="s">
        <v>1282</v>
      </c>
      <c r="R233" s="6" t="s">
        <v>1283</v>
      </c>
      <c r="S233" s="6" t="s">
        <v>17</v>
      </c>
      <c r="T233" s="6" t="s">
        <v>2288</v>
      </c>
      <c r="U233" s="8">
        <v>50000</v>
      </c>
      <c r="V233" s="6" t="s">
        <v>24</v>
      </c>
      <c r="W233" s="6" t="s">
        <v>25</v>
      </c>
      <c r="X233" s="6" t="s">
        <v>54</v>
      </c>
      <c r="Y233" s="8">
        <v>40575</v>
      </c>
      <c r="Z233" s="6">
        <v>24</v>
      </c>
      <c r="AA233" s="6">
        <v>10.86</v>
      </c>
      <c r="AB233" s="8">
        <f>-PMT((Table1[[#This Row],[Interest_Rate_%]]/100)/12,Table1[[#This Row],[Tenure_Months]],Table1[[#This Row],[Amount_Disbursed]])</f>
        <v>1888.4768094876194</v>
      </c>
      <c r="AC233" s="7">
        <v>45052</v>
      </c>
      <c r="AD233" s="7">
        <f>EDATE(Table1[[#This Row],[Disbursement_Date]],Table1[[#This Row],[Tenure_Months]])</f>
        <v>45783</v>
      </c>
      <c r="AE233" s="6" t="s">
        <v>1292</v>
      </c>
    </row>
    <row r="234" spans="1:31" ht="36" customHeight="1" x14ac:dyDescent="0.6">
      <c r="A234" s="6" t="s">
        <v>1049</v>
      </c>
      <c r="B234" s="6" t="s">
        <v>148</v>
      </c>
      <c r="C234" s="7">
        <v>27481</v>
      </c>
      <c r="D234" s="6">
        <f ca="1">DATEDIF(Table1[[#This Row],[Date_of_Birth]],TODAY(),"Y")</f>
        <v>51</v>
      </c>
      <c r="E234" s="6" t="s">
        <v>1256</v>
      </c>
      <c r="F234" s="6">
        <v>9402149641</v>
      </c>
      <c r="G234" s="6">
        <v>9214932980</v>
      </c>
      <c r="H234" s="6" t="s">
        <v>2289</v>
      </c>
      <c r="I234" s="6" t="s">
        <v>34</v>
      </c>
      <c r="J234" s="6">
        <v>752</v>
      </c>
      <c r="K234" s="6">
        <v>486002</v>
      </c>
      <c r="L234" s="6" t="s">
        <v>2290</v>
      </c>
      <c r="M234" s="6" t="s">
        <v>2291</v>
      </c>
      <c r="N234" s="6" t="s">
        <v>1266</v>
      </c>
      <c r="O234" s="6" t="s">
        <v>1261</v>
      </c>
      <c r="P234" s="8">
        <v>60000</v>
      </c>
      <c r="Q234" s="6" t="s">
        <v>1309</v>
      </c>
      <c r="R234" s="6" t="s">
        <v>1352</v>
      </c>
      <c r="S234" s="6" t="s">
        <v>39</v>
      </c>
      <c r="T234" s="6" t="s">
        <v>2292</v>
      </c>
      <c r="U234" s="8">
        <v>1005468</v>
      </c>
      <c r="V234" s="6" t="s">
        <v>33</v>
      </c>
      <c r="W234" s="6" t="s">
        <v>34</v>
      </c>
      <c r="X234" s="6" t="s">
        <v>74</v>
      </c>
      <c r="Y234" s="8">
        <v>759363</v>
      </c>
      <c r="Z234" s="6">
        <v>12</v>
      </c>
      <c r="AA234" s="6">
        <v>13.43</v>
      </c>
      <c r="AB234" s="8">
        <f>-PMT((Table1[[#This Row],[Interest_Rate_%]]/100)/12,Table1[[#This Row],[Tenure_Months]],Table1[[#This Row],[Amount_Disbursed]])</f>
        <v>67977.524080716772</v>
      </c>
      <c r="AC234" s="7">
        <v>45794</v>
      </c>
      <c r="AD234" s="7">
        <f>EDATE(Table1[[#This Row],[Disbursement_Date]],Table1[[#This Row],[Tenure_Months]])</f>
        <v>46159</v>
      </c>
      <c r="AE234" s="6" t="s">
        <v>1271</v>
      </c>
    </row>
    <row r="235" spans="1:31" ht="36" customHeight="1" x14ac:dyDescent="0.6">
      <c r="A235" s="6" t="s">
        <v>1050</v>
      </c>
      <c r="B235" s="6" t="s">
        <v>85</v>
      </c>
      <c r="C235" s="7">
        <v>38014</v>
      </c>
      <c r="D235" s="6">
        <f ca="1">DATEDIF(Table1[[#This Row],[Date_of_Birth]],TODAY(),"Y")</f>
        <v>22</v>
      </c>
      <c r="E235" s="6" t="s">
        <v>1256</v>
      </c>
      <c r="F235" s="6">
        <v>9872871438</v>
      </c>
      <c r="G235" s="6"/>
      <c r="H235" s="6" t="s">
        <v>2293</v>
      </c>
      <c r="I235" s="6" t="s">
        <v>16</v>
      </c>
      <c r="J235" s="6">
        <v>799</v>
      </c>
      <c r="K235" s="6">
        <v>482005</v>
      </c>
      <c r="L235" s="6" t="s">
        <v>2294</v>
      </c>
      <c r="M235" s="6" t="s">
        <v>2295</v>
      </c>
      <c r="N235" s="6" t="s">
        <v>1281</v>
      </c>
      <c r="O235" s="6" t="s">
        <v>1261</v>
      </c>
      <c r="P235" s="8">
        <v>35000</v>
      </c>
      <c r="Q235" s="6" t="s">
        <v>1296</v>
      </c>
      <c r="R235" s="6" t="s">
        <v>1244</v>
      </c>
      <c r="S235" s="6" t="s">
        <v>22</v>
      </c>
      <c r="T235" s="6" t="s">
        <v>2296</v>
      </c>
      <c r="U235" s="8">
        <v>1189352</v>
      </c>
      <c r="V235" s="6" t="s">
        <v>15</v>
      </c>
      <c r="W235" s="6" t="s">
        <v>16</v>
      </c>
      <c r="X235" s="6" t="s">
        <v>26</v>
      </c>
      <c r="Y235" s="8">
        <v>1028359</v>
      </c>
      <c r="Z235" s="6">
        <v>12</v>
      </c>
      <c r="AA235" s="6">
        <v>12.62</v>
      </c>
      <c r="AB235" s="8">
        <f>-PMT((Table1[[#This Row],[Interest_Rate_%]]/100)/12,Table1[[#This Row],[Tenure_Months]],Table1[[#This Row],[Amount_Disbursed]])</f>
        <v>91666.986405970893</v>
      </c>
      <c r="AC235" s="7">
        <v>45058</v>
      </c>
      <c r="AD235" s="7">
        <f>EDATE(Table1[[#This Row],[Disbursement_Date]],Table1[[#This Row],[Tenure_Months]])</f>
        <v>45424</v>
      </c>
      <c r="AE235" s="6" t="s">
        <v>1271</v>
      </c>
    </row>
    <row r="236" spans="1:31" ht="36" customHeight="1" x14ac:dyDescent="0.6">
      <c r="A236" s="6" t="s">
        <v>1051</v>
      </c>
      <c r="B236" s="6" t="s">
        <v>1995</v>
      </c>
      <c r="C236" s="7">
        <v>33799</v>
      </c>
      <c r="D236" s="6">
        <f ca="1">DATEDIF(Table1[[#This Row],[Date_of_Birth]],TODAY(),"Y")</f>
        <v>33</v>
      </c>
      <c r="E236" s="6" t="s">
        <v>1256</v>
      </c>
      <c r="F236" s="6">
        <v>9207553685</v>
      </c>
      <c r="G236" s="6">
        <v>9454691010</v>
      </c>
      <c r="H236" s="6" t="s">
        <v>2297</v>
      </c>
      <c r="I236" s="6" t="s">
        <v>21</v>
      </c>
      <c r="J236" s="6">
        <v>632</v>
      </c>
      <c r="K236" s="6">
        <v>452001</v>
      </c>
      <c r="L236" s="6" t="s">
        <v>2298</v>
      </c>
      <c r="M236" s="6" t="s">
        <v>2299</v>
      </c>
      <c r="N236" s="6" t="s">
        <v>1281</v>
      </c>
      <c r="O236" s="6" t="s">
        <v>1261</v>
      </c>
      <c r="P236" s="8">
        <v>75000</v>
      </c>
      <c r="Q236" s="6" t="s">
        <v>1269</v>
      </c>
      <c r="R236" s="6" t="s">
        <v>1290</v>
      </c>
      <c r="S236" s="6" t="s">
        <v>22</v>
      </c>
      <c r="T236" s="6" t="s">
        <v>2300</v>
      </c>
      <c r="U236" s="8">
        <v>743703</v>
      </c>
      <c r="V236" s="6" t="s">
        <v>20</v>
      </c>
      <c r="W236" s="6" t="s">
        <v>21</v>
      </c>
      <c r="X236" s="6" t="s">
        <v>98</v>
      </c>
      <c r="Y236" s="8">
        <v>581707</v>
      </c>
      <c r="Z236" s="6">
        <v>36</v>
      </c>
      <c r="AA236" s="6">
        <v>16.23</v>
      </c>
      <c r="AB236" s="8">
        <f>-PMT((Table1[[#This Row],[Interest_Rate_%]]/100)/12,Table1[[#This Row],[Tenure_Months]],Table1[[#This Row],[Amount_Disbursed]])</f>
        <v>20517.207294257769</v>
      </c>
      <c r="AC236" s="7">
        <v>45231</v>
      </c>
      <c r="AD236" s="7">
        <f>EDATE(Table1[[#This Row],[Disbursement_Date]],Table1[[#This Row],[Tenure_Months]])</f>
        <v>46327</v>
      </c>
      <c r="AE236" s="6" t="s">
        <v>1265</v>
      </c>
    </row>
    <row r="237" spans="1:31" ht="36" customHeight="1" x14ac:dyDescent="0.6">
      <c r="A237" s="6" t="s">
        <v>1052</v>
      </c>
      <c r="B237" s="6" t="s">
        <v>1285</v>
      </c>
      <c r="C237" s="7">
        <v>29670</v>
      </c>
      <c r="D237" s="6">
        <f ca="1">DATEDIF(Table1[[#This Row],[Date_of_Birth]],TODAY(),"Y")</f>
        <v>45</v>
      </c>
      <c r="E237" s="6" t="s">
        <v>1267</v>
      </c>
      <c r="F237" s="6">
        <v>9446087975</v>
      </c>
      <c r="G237" s="6">
        <v>9326490179</v>
      </c>
      <c r="H237" s="6" t="s">
        <v>2301</v>
      </c>
      <c r="I237" s="6" t="s">
        <v>29</v>
      </c>
      <c r="J237" s="6">
        <v>638</v>
      </c>
      <c r="K237" s="6">
        <v>474001</v>
      </c>
      <c r="L237" s="6" t="s">
        <v>1928</v>
      </c>
      <c r="M237" s="6" t="s">
        <v>2302</v>
      </c>
      <c r="N237" s="6" t="s">
        <v>1281</v>
      </c>
      <c r="O237" s="6" t="s">
        <v>1276</v>
      </c>
      <c r="P237" s="8">
        <v>60000</v>
      </c>
      <c r="Q237" s="6" t="s">
        <v>1269</v>
      </c>
      <c r="R237" s="6" t="s">
        <v>1324</v>
      </c>
      <c r="S237" s="6" t="s">
        <v>30</v>
      </c>
      <c r="T237" s="6" t="s">
        <v>2303</v>
      </c>
      <c r="U237" s="8">
        <v>667576</v>
      </c>
      <c r="V237" s="6" t="s">
        <v>28</v>
      </c>
      <c r="W237" s="6" t="s">
        <v>29</v>
      </c>
      <c r="X237" s="6" t="s">
        <v>1380</v>
      </c>
      <c r="Y237" s="8">
        <v>564897</v>
      </c>
      <c r="Z237" s="6">
        <v>48</v>
      </c>
      <c r="AA237" s="6">
        <v>13.52</v>
      </c>
      <c r="AB237" s="8">
        <f>-PMT((Table1[[#This Row],[Interest_Rate_%]]/100)/12,Table1[[#This Row],[Tenure_Months]],Table1[[#This Row],[Amount_Disbursed]])</f>
        <v>15300.971673467084</v>
      </c>
      <c r="AC237" s="7">
        <v>45520</v>
      </c>
      <c r="AD237" s="7">
        <f>EDATE(Table1[[#This Row],[Disbursement_Date]],Table1[[#This Row],[Tenure_Months]])</f>
        <v>46981</v>
      </c>
      <c r="AE237" s="6" t="s">
        <v>1271</v>
      </c>
    </row>
    <row r="238" spans="1:31" ht="36" customHeight="1" x14ac:dyDescent="0.6">
      <c r="A238" s="6" t="s">
        <v>1053</v>
      </c>
      <c r="B238" s="6" t="s">
        <v>95</v>
      </c>
      <c r="C238" s="7">
        <v>27478</v>
      </c>
      <c r="D238" s="6">
        <f ca="1">DATEDIF(Table1[[#This Row],[Date_of_Birth]],TODAY(),"Y")</f>
        <v>51</v>
      </c>
      <c r="E238" s="6" t="s">
        <v>1256</v>
      </c>
      <c r="F238" s="6">
        <v>9229109818</v>
      </c>
      <c r="G238" s="6">
        <v>9482306700</v>
      </c>
      <c r="H238" s="6" t="s">
        <v>2304</v>
      </c>
      <c r="I238" s="6" t="s">
        <v>29</v>
      </c>
      <c r="J238" s="6">
        <v>665</v>
      </c>
      <c r="K238" s="6">
        <v>474005</v>
      </c>
      <c r="L238" s="6" t="s">
        <v>2305</v>
      </c>
      <c r="M238" s="6" t="s">
        <v>2306</v>
      </c>
      <c r="N238" s="6" t="s">
        <v>1281</v>
      </c>
      <c r="O238" s="6" t="s">
        <v>1268</v>
      </c>
      <c r="P238" s="8">
        <v>20000</v>
      </c>
      <c r="Q238" s="6" t="s">
        <v>1282</v>
      </c>
      <c r="R238" s="6" t="s">
        <v>1283</v>
      </c>
      <c r="S238" s="6" t="s">
        <v>17</v>
      </c>
      <c r="T238" s="6" t="s">
        <v>2307</v>
      </c>
      <c r="U238" s="8">
        <v>50000</v>
      </c>
      <c r="V238" s="6" t="s">
        <v>28</v>
      </c>
      <c r="W238" s="6" t="s">
        <v>29</v>
      </c>
      <c r="X238" s="6" t="s">
        <v>1380</v>
      </c>
      <c r="Y238" s="8">
        <v>42901</v>
      </c>
      <c r="Z238" s="6">
        <v>36</v>
      </c>
      <c r="AA238" s="6">
        <v>11.17</v>
      </c>
      <c r="AB238" s="8">
        <f>-PMT((Table1[[#This Row],[Interest_Rate_%]]/100)/12,Table1[[#This Row],[Tenure_Months]],Table1[[#This Row],[Amount_Disbursed]])</f>
        <v>1407.9800000823295</v>
      </c>
      <c r="AC238" s="7">
        <v>45801</v>
      </c>
      <c r="AD238" s="7">
        <f>EDATE(Table1[[#This Row],[Disbursement_Date]],Table1[[#This Row],[Tenure_Months]])</f>
        <v>46897</v>
      </c>
      <c r="AE238" s="6" t="s">
        <v>1265</v>
      </c>
    </row>
    <row r="239" spans="1:31" ht="36" customHeight="1" x14ac:dyDescent="0.6">
      <c r="A239" s="6" t="s">
        <v>1054</v>
      </c>
      <c r="B239" s="6" t="s">
        <v>2308</v>
      </c>
      <c r="C239" s="7">
        <v>29761</v>
      </c>
      <c r="D239" s="6">
        <f ca="1">DATEDIF(Table1[[#This Row],[Date_of_Birth]],TODAY(),"Y")</f>
        <v>44</v>
      </c>
      <c r="E239" s="6" t="s">
        <v>1267</v>
      </c>
      <c r="F239" s="6">
        <v>9505216032</v>
      </c>
      <c r="G239" s="6">
        <v>9936477825</v>
      </c>
      <c r="H239" s="6" t="s">
        <v>2309</v>
      </c>
      <c r="I239" s="6" t="s">
        <v>16</v>
      </c>
      <c r="J239" s="6">
        <v>648</v>
      </c>
      <c r="K239" s="6">
        <v>482006</v>
      </c>
      <c r="L239" s="6" t="s">
        <v>2310</v>
      </c>
      <c r="M239" s="6" t="s">
        <v>2311</v>
      </c>
      <c r="N239" s="6" t="s">
        <v>1281</v>
      </c>
      <c r="O239" s="6" t="s">
        <v>1268</v>
      </c>
      <c r="P239" s="8">
        <v>75000</v>
      </c>
      <c r="Q239" s="6" t="s">
        <v>1318</v>
      </c>
      <c r="R239" s="6" t="s">
        <v>1520</v>
      </c>
      <c r="S239" s="6" t="s">
        <v>39</v>
      </c>
      <c r="T239" s="6" t="s">
        <v>2312</v>
      </c>
      <c r="U239" s="8">
        <v>1369882</v>
      </c>
      <c r="V239" s="6" t="s">
        <v>15</v>
      </c>
      <c r="W239" s="6" t="s">
        <v>16</v>
      </c>
      <c r="X239" s="6" t="s">
        <v>157</v>
      </c>
      <c r="Y239" s="8">
        <v>1075333</v>
      </c>
      <c r="Z239" s="6">
        <v>48</v>
      </c>
      <c r="AA239" s="6">
        <v>15.5</v>
      </c>
      <c r="AB239" s="8">
        <f>-PMT((Table1[[#This Row],[Interest_Rate_%]]/100)/12,Table1[[#This Row],[Tenure_Months]],Table1[[#This Row],[Amount_Disbursed]])</f>
        <v>30200.575570193261</v>
      </c>
      <c r="AC239" s="7">
        <v>45109</v>
      </c>
      <c r="AD239" s="7">
        <f>EDATE(Table1[[#This Row],[Disbursement_Date]],Table1[[#This Row],[Tenure_Months]])</f>
        <v>46570</v>
      </c>
      <c r="AE239" s="6" t="s">
        <v>1292</v>
      </c>
    </row>
    <row r="240" spans="1:31" ht="36" customHeight="1" x14ac:dyDescent="0.6">
      <c r="A240" s="6" t="s">
        <v>1055</v>
      </c>
      <c r="B240" s="6" t="s">
        <v>1422</v>
      </c>
      <c r="C240" s="7">
        <v>30573</v>
      </c>
      <c r="D240" s="6">
        <f ca="1">DATEDIF(Table1[[#This Row],[Date_of_Birth]],TODAY(),"Y")</f>
        <v>42</v>
      </c>
      <c r="E240" s="6" t="s">
        <v>1256</v>
      </c>
      <c r="F240" s="6">
        <v>9761927655</v>
      </c>
      <c r="G240" s="6">
        <v>9762935351</v>
      </c>
      <c r="H240" s="6" t="s">
        <v>2313</v>
      </c>
      <c r="I240" s="6" t="s">
        <v>25</v>
      </c>
      <c r="J240" s="6">
        <v>665</v>
      </c>
      <c r="K240" s="6">
        <v>462005</v>
      </c>
      <c r="L240" s="6" t="s">
        <v>2314</v>
      </c>
      <c r="M240" s="6" t="s">
        <v>2315</v>
      </c>
      <c r="N240" s="6" t="s">
        <v>1281</v>
      </c>
      <c r="O240" s="6" t="s">
        <v>1268</v>
      </c>
      <c r="P240" s="8">
        <v>15000</v>
      </c>
      <c r="Q240" s="6" t="s">
        <v>1269</v>
      </c>
      <c r="R240" s="6" t="s">
        <v>1290</v>
      </c>
      <c r="S240" s="6" t="s">
        <v>22</v>
      </c>
      <c r="T240" s="6" t="s">
        <v>2316</v>
      </c>
      <c r="U240" s="8">
        <v>666268</v>
      </c>
      <c r="V240" s="6" t="s">
        <v>24</v>
      </c>
      <c r="W240" s="6" t="s">
        <v>25</v>
      </c>
      <c r="X240" s="6" t="s">
        <v>106</v>
      </c>
      <c r="Y240" s="8">
        <v>467410</v>
      </c>
      <c r="Z240" s="6">
        <v>12</v>
      </c>
      <c r="AA240" s="6">
        <v>14.06</v>
      </c>
      <c r="AB240" s="8">
        <f>-PMT((Table1[[#This Row],[Interest_Rate_%]]/100)/12,Table1[[#This Row],[Tenure_Months]],Table1[[#This Row],[Amount_Disbursed]])</f>
        <v>41980.593288442506</v>
      </c>
      <c r="AC240" s="7">
        <v>45543</v>
      </c>
      <c r="AD240" s="7">
        <f>EDATE(Table1[[#This Row],[Disbursement_Date]],Table1[[#This Row],[Tenure_Months]])</f>
        <v>45908</v>
      </c>
      <c r="AE240" s="6" t="s">
        <v>1265</v>
      </c>
    </row>
    <row r="241" spans="1:31" ht="36" customHeight="1" x14ac:dyDescent="0.6">
      <c r="A241" s="6" t="s">
        <v>1056</v>
      </c>
      <c r="B241" s="6" t="s">
        <v>170</v>
      </c>
      <c r="C241" s="7">
        <v>37543</v>
      </c>
      <c r="D241" s="6">
        <f ca="1">DATEDIF(Table1[[#This Row],[Date_of_Birth]],TODAY(),"Y")</f>
        <v>23</v>
      </c>
      <c r="E241" s="6" t="s">
        <v>1256</v>
      </c>
      <c r="F241" s="6">
        <v>9563147801</v>
      </c>
      <c r="G241" s="6">
        <v>9153689612</v>
      </c>
      <c r="H241" s="6" t="s">
        <v>2317</v>
      </c>
      <c r="I241" s="6" t="s">
        <v>16</v>
      </c>
      <c r="J241" s="6">
        <v>700</v>
      </c>
      <c r="K241" s="6">
        <v>482003</v>
      </c>
      <c r="L241" s="6" t="s">
        <v>2318</v>
      </c>
      <c r="M241" s="6" t="s">
        <v>2319</v>
      </c>
      <c r="N241" s="6" t="s">
        <v>1281</v>
      </c>
      <c r="O241" s="6" t="s">
        <v>1268</v>
      </c>
      <c r="P241" s="8">
        <v>30000</v>
      </c>
      <c r="Q241" s="6" t="s">
        <v>1318</v>
      </c>
      <c r="R241" s="6" t="s">
        <v>1319</v>
      </c>
      <c r="S241" s="6" t="s">
        <v>30</v>
      </c>
      <c r="T241" s="6" t="s">
        <v>2320</v>
      </c>
      <c r="U241" s="8">
        <v>766377</v>
      </c>
      <c r="V241" s="6" t="s">
        <v>15</v>
      </c>
      <c r="W241" s="6" t="s">
        <v>16</v>
      </c>
      <c r="X241" s="6" t="s">
        <v>26</v>
      </c>
      <c r="Y241" s="8">
        <v>684272</v>
      </c>
      <c r="Z241" s="6">
        <v>36</v>
      </c>
      <c r="AA241" s="6">
        <v>14.66</v>
      </c>
      <c r="AB241" s="8">
        <f>-PMT((Table1[[#This Row],[Interest_Rate_%]]/100)/12,Table1[[#This Row],[Tenure_Months]],Table1[[#This Row],[Amount_Disbursed]])</f>
        <v>23606.741267572506</v>
      </c>
      <c r="AC241" s="7">
        <v>45897</v>
      </c>
      <c r="AD241" s="7">
        <f>EDATE(Table1[[#This Row],[Disbursement_Date]],Table1[[#This Row],[Tenure_Months]])</f>
        <v>46993</v>
      </c>
      <c r="AE241" s="6" t="s">
        <v>1292</v>
      </c>
    </row>
    <row r="242" spans="1:31" ht="36" customHeight="1" x14ac:dyDescent="0.6">
      <c r="A242" s="6" t="s">
        <v>1057</v>
      </c>
      <c r="B242" s="6" t="s">
        <v>27</v>
      </c>
      <c r="C242" s="7">
        <v>26367</v>
      </c>
      <c r="D242" s="6">
        <f ca="1">DATEDIF(Table1[[#This Row],[Date_of_Birth]],TODAY(),"Y")</f>
        <v>54</v>
      </c>
      <c r="E242" s="6" t="s">
        <v>1256</v>
      </c>
      <c r="F242" s="6">
        <v>9861434312</v>
      </c>
      <c r="G242" s="6">
        <v>9199106536</v>
      </c>
      <c r="H242" s="6" t="s">
        <v>2321</v>
      </c>
      <c r="I242" s="6" t="s">
        <v>21</v>
      </c>
      <c r="J242" s="6">
        <v>791</v>
      </c>
      <c r="K242" s="6">
        <v>452006</v>
      </c>
      <c r="L242" s="6" t="s">
        <v>2322</v>
      </c>
      <c r="M242" s="6" t="s">
        <v>2323</v>
      </c>
      <c r="N242" s="6" t="s">
        <v>1260</v>
      </c>
      <c r="O242" s="6" t="s">
        <v>1261</v>
      </c>
      <c r="P242" s="8">
        <v>25000</v>
      </c>
      <c r="Q242" s="6" t="s">
        <v>1318</v>
      </c>
      <c r="R242" s="6" t="s">
        <v>1319</v>
      </c>
      <c r="S242" s="6" t="s">
        <v>30</v>
      </c>
      <c r="T242" s="6" t="s">
        <v>2324</v>
      </c>
      <c r="U242" s="8">
        <v>710372</v>
      </c>
      <c r="V242" s="6" t="s">
        <v>20</v>
      </c>
      <c r="W242" s="6" t="s">
        <v>21</v>
      </c>
      <c r="X242" s="6" t="s">
        <v>98</v>
      </c>
      <c r="Y242" s="8">
        <v>549614</v>
      </c>
      <c r="Z242" s="6">
        <v>24</v>
      </c>
      <c r="AA242" s="6">
        <v>16.190000000000001</v>
      </c>
      <c r="AB242" s="8">
        <f>-PMT((Table1[[#This Row],[Interest_Rate_%]]/100)/12,Table1[[#This Row],[Tenure_Months]],Table1[[#This Row],[Amount_Disbursed]])</f>
        <v>26960.733729071711</v>
      </c>
      <c r="AC242" s="7">
        <v>45285</v>
      </c>
      <c r="AD242" s="7">
        <f>EDATE(Table1[[#This Row],[Disbursement_Date]],Table1[[#This Row],[Tenure_Months]])</f>
        <v>46016</v>
      </c>
      <c r="AE242" s="6" t="s">
        <v>1292</v>
      </c>
    </row>
    <row r="243" spans="1:31" ht="36" customHeight="1" x14ac:dyDescent="0.6">
      <c r="A243" s="6" t="s">
        <v>1058</v>
      </c>
      <c r="B243" s="6" t="s">
        <v>2325</v>
      </c>
      <c r="C243" s="7">
        <v>32995</v>
      </c>
      <c r="D243" s="6">
        <f ca="1">DATEDIF(Table1[[#This Row],[Date_of_Birth]],TODAY(),"Y")</f>
        <v>36</v>
      </c>
      <c r="E243" s="6" t="s">
        <v>1267</v>
      </c>
      <c r="F243" s="6">
        <v>9133753643</v>
      </c>
      <c r="G243" s="6">
        <v>9560889992</v>
      </c>
      <c r="H243" s="6" t="s">
        <v>2326</v>
      </c>
      <c r="I243" s="6" t="s">
        <v>25</v>
      </c>
      <c r="J243" s="6">
        <v>704</v>
      </c>
      <c r="K243" s="6">
        <v>462003</v>
      </c>
      <c r="L243" s="6" t="s">
        <v>2327</v>
      </c>
      <c r="M243" s="6" t="s">
        <v>2328</v>
      </c>
      <c r="N243" s="6" t="s">
        <v>1266</v>
      </c>
      <c r="O243" s="6" t="s">
        <v>1261</v>
      </c>
      <c r="P243" s="8">
        <v>60000</v>
      </c>
      <c r="Q243" s="6" t="s">
        <v>1296</v>
      </c>
      <c r="R243" s="6" t="s">
        <v>1297</v>
      </c>
      <c r="S243" s="6" t="s">
        <v>17</v>
      </c>
      <c r="T243" s="6" t="s">
        <v>2329</v>
      </c>
      <c r="U243" s="8">
        <v>116368</v>
      </c>
      <c r="V243" s="6" t="s">
        <v>24</v>
      </c>
      <c r="W243" s="6" t="s">
        <v>25</v>
      </c>
      <c r="X243" s="6" t="s">
        <v>106</v>
      </c>
      <c r="Y243" s="8">
        <v>95628</v>
      </c>
      <c r="Z243" s="6">
        <v>18</v>
      </c>
      <c r="AA243" s="6">
        <v>12.45</v>
      </c>
      <c r="AB243" s="8">
        <f>-PMT((Table1[[#This Row],[Interest_Rate_%]]/100)/12,Table1[[#This Row],[Tenure_Months]],Table1[[#This Row],[Amount_Disbursed]])</f>
        <v>5851.6007764865344</v>
      </c>
      <c r="AC243" s="7">
        <v>45957</v>
      </c>
      <c r="AD243" s="7">
        <f>EDATE(Table1[[#This Row],[Disbursement_Date]],Table1[[#This Row],[Tenure_Months]])</f>
        <v>46504</v>
      </c>
      <c r="AE243" s="6" t="s">
        <v>1265</v>
      </c>
    </row>
    <row r="244" spans="1:31" ht="36" customHeight="1" x14ac:dyDescent="0.6">
      <c r="A244" s="6" t="s">
        <v>1059</v>
      </c>
      <c r="B244" s="6" t="s">
        <v>216</v>
      </c>
      <c r="C244" s="7">
        <v>26653</v>
      </c>
      <c r="D244" s="6">
        <f ca="1">DATEDIF(Table1[[#This Row],[Date_of_Birth]],TODAY(),"Y")</f>
        <v>53</v>
      </c>
      <c r="E244" s="6" t="s">
        <v>1256</v>
      </c>
      <c r="F244" s="6">
        <v>9680300568</v>
      </c>
      <c r="G244" s="6">
        <v>9509459106</v>
      </c>
      <c r="H244" s="6" t="s">
        <v>2330</v>
      </c>
      <c r="I244" s="6" t="s">
        <v>16</v>
      </c>
      <c r="J244" s="6">
        <v>680</v>
      </c>
      <c r="K244" s="6">
        <v>482005</v>
      </c>
      <c r="L244" s="6" t="s">
        <v>2331</v>
      </c>
      <c r="M244" s="6" t="s">
        <v>2332</v>
      </c>
      <c r="N244" s="6" t="s">
        <v>1266</v>
      </c>
      <c r="O244" s="6" t="s">
        <v>1268</v>
      </c>
      <c r="P244" s="8">
        <v>15000</v>
      </c>
      <c r="Q244" s="6" t="s">
        <v>1309</v>
      </c>
      <c r="R244" s="6" t="s">
        <v>1310</v>
      </c>
      <c r="S244" s="6" t="s">
        <v>30</v>
      </c>
      <c r="T244" s="6" t="s">
        <v>2333</v>
      </c>
      <c r="U244" s="8">
        <v>570593</v>
      </c>
      <c r="V244" s="6" t="s">
        <v>15</v>
      </c>
      <c r="W244" s="6" t="s">
        <v>16</v>
      </c>
      <c r="X244" s="6" t="s">
        <v>157</v>
      </c>
      <c r="Y244" s="8">
        <v>461922</v>
      </c>
      <c r="Z244" s="6">
        <v>24</v>
      </c>
      <c r="AA244" s="6">
        <v>11.64</v>
      </c>
      <c r="AB244" s="8">
        <f>-PMT((Table1[[#This Row],[Interest_Rate_%]]/100)/12,Table1[[#This Row],[Tenure_Months]],Table1[[#This Row],[Amount_Disbursed]])</f>
        <v>21666.696571793367</v>
      </c>
      <c r="AC244" s="7">
        <v>45712</v>
      </c>
      <c r="AD244" s="7">
        <f>EDATE(Table1[[#This Row],[Disbursement_Date]],Table1[[#This Row],[Tenure_Months]])</f>
        <v>46442</v>
      </c>
      <c r="AE244" s="6" t="s">
        <v>1265</v>
      </c>
    </row>
    <row r="245" spans="1:31" ht="36" customHeight="1" x14ac:dyDescent="0.6">
      <c r="A245" s="6" t="s">
        <v>1060</v>
      </c>
      <c r="B245" s="6" t="s">
        <v>2005</v>
      </c>
      <c r="C245" s="7">
        <v>26589</v>
      </c>
      <c r="D245" s="6">
        <f ca="1">DATEDIF(Table1[[#This Row],[Date_of_Birth]],TODAY(),"Y")</f>
        <v>53</v>
      </c>
      <c r="E245" s="6" t="s">
        <v>1256</v>
      </c>
      <c r="F245" s="6">
        <v>9910800871</v>
      </c>
      <c r="G245" s="6"/>
      <c r="H245" s="6" t="s">
        <v>2334</v>
      </c>
      <c r="I245" s="6" t="s">
        <v>16</v>
      </c>
      <c r="J245" s="6">
        <v>695</v>
      </c>
      <c r="K245" s="6">
        <v>482003</v>
      </c>
      <c r="L245" s="6" t="s">
        <v>2335</v>
      </c>
      <c r="M245" s="6" t="s">
        <v>2336</v>
      </c>
      <c r="N245" s="6" t="s">
        <v>1260</v>
      </c>
      <c r="O245" s="6" t="s">
        <v>1276</v>
      </c>
      <c r="P245" s="8">
        <v>40000</v>
      </c>
      <c r="Q245" s="6" t="s">
        <v>1282</v>
      </c>
      <c r="R245" s="6" t="s">
        <v>1283</v>
      </c>
      <c r="S245" s="6" t="s">
        <v>17</v>
      </c>
      <c r="T245" s="6" t="s">
        <v>2337</v>
      </c>
      <c r="U245" s="8">
        <v>61562</v>
      </c>
      <c r="V245" s="6" t="s">
        <v>15</v>
      </c>
      <c r="W245" s="6" t="s">
        <v>16</v>
      </c>
      <c r="X245" s="6" t="s">
        <v>26</v>
      </c>
      <c r="Y245" s="8">
        <v>43609</v>
      </c>
      <c r="Z245" s="6">
        <v>48</v>
      </c>
      <c r="AA245" s="6">
        <v>10.59</v>
      </c>
      <c r="AB245" s="8">
        <f>-PMT((Table1[[#This Row],[Interest_Rate_%]]/100)/12,Table1[[#This Row],[Tenure_Months]],Table1[[#This Row],[Amount_Disbursed]])</f>
        <v>1118.4341872754326</v>
      </c>
      <c r="AC245" s="7">
        <v>45325</v>
      </c>
      <c r="AD245" s="7">
        <f>EDATE(Table1[[#This Row],[Disbursement_Date]],Table1[[#This Row],[Tenure_Months]])</f>
        <v>46786</v>
      </c>
      <c r="AE245" s="6" t="s">
        <v>1292</v>
      </c>
    </row>
    <row r="246" spans="1:31" ht="36" customHeight="1" x14ac:dyDescent="0.6">
      <c r="A246" s="6" t="s">
        <v>1061</v>
      </c>
      <c r="B246" s="6" t="s">
        <v>83</v>
      </c>
      <c r="C246" s="7">
        <v>37907</v>
      </c>
      <c r="D246" s="6">
        <f ca="1">DATEDIF(Table1[[#This Row],[Date_of_Birth]],TODAY(),"Y")</f>
        <v>22</v>
      </c>
      <c r="E246" s="6" t="s">
        <v>1256</v>
      </c>
      <c r="F246" s="6">
        <v>9271053100</v>
      </c>
      <c r="G246" s="6">
        <v>9592969186</v>
      </c>
      <c r="H246" s="6" t="s">
        <v>2338</v>
      </c>
      <c r="I246" s="6" t="s">
        <v>25</v>
      </c>
      <c r="J246" s="6">
        <v>736</v>
      </c>
      <c r="K246" s="6">
        <v>462005</v>
      </c>
      <c r="L246" s="6" t="s">
        <v>2339</v>
      </c>
      <c r="M246" s="6" t="s">
        <v>2340</v>
      </c>
      <c r="N246" s="6" t="s">
        <v>1266</v>
      </c>
      <c r="O246" s="6" t="s">
        <v>1276</v>
      </c>
      <c r="P246" s="8">
        <v>15000</v>
      </c>
      <c r="Q246" s="6" t="s">
        <v>1309</v>
      </c>
      <c r="R246" s="6" t="s">
        <v>1352</v>
      </c>
      <c r="S246" s="6" t="s">
        <v>39</v>
      </c>
      <c r="T246" s="6" t="s">
        <v>2341</v>
      </c>
      <c r="U246" s="8">
        <v>1027510</v>
      </c>
      <c r="V246" s="6" t="s">
        <v>24</v>
      </c>
      <c r="W246" s="6" t="s">
        <v>25</v>
      </c>
      <c r="X246" s="6" t="s">
        <v>54</v>
      </c>
      <c r="Y246" s="8">
        <v>880363</v>
      </c>
      <c r="Z246" s="6">
        <v>24</v>
      </c>
      <c r="AA246" s="6">
        <v>12.51</v>
      </c>
      <c r="AB246" s="8">
        <f>-PMT((Table1[[#This Row],[Interest_Rate_%]]/100)/12,Table1[[#This Row],[Tenure_Months]],Table1[[#This Row],[Amount_Disbursed]])</f>
        <v>41651.727105100726</v>
      </c>
      <c r="AC246" s="7">
        <v>45570</v>
      </c>
      <c r="AD246" s="7">
        <f>EDATE(Table1[[#This Row],[Disbursement_Date]],Table1[[#This Row],[Tenure_Months]])</f>
        <v>46300</v>
      </c>
      <c r="AE246" s="6" t="s">
        <v>1265</v>
      </c>
    </row>
    <row r="247" spans="1:31" ht="36" customHeight="1" x14ac:dyDescent="0.6">
      <c r="A247" s="6" t="s">
        <v>1062</v>
      </c>
      <c r="B247" s="6" t="s">
        <v>102</v>
      </c>
      <c r="C247" s="7">
        <v>31248</v>
      </c>
      <c r="D247" s="6">
        <f ca="1">DATEDIF(Table1[[#This Row],[Date_of_Birth]],TODAY(),"Y")</f>
        <v>40</v>
      </c>
      <c r="E247" s="6" t="s">
        <v>1267</v>
      </c>
      <c r="F247" s="6">
        <v>9298511473</v>
      </c>
      <c r="G247" s="6">
        <v>9203693388</v>
      </c>
      <c r="H247" s="6" t="s">
        <v>2342</v>
      </c>
      <c r="I247" s="6" t="s">
        <v>21</v>
      </c>
      <c r="J247" s="6">
        <v>763</v>
      </c>
      <c r="K247" s="6">
        <v>452005</v>
      </c>
      <c r="L247" s="6" t="s">
        <v>2343</v>
      </c>
      <c r="M247" s="6" t="s">
        <v>2344</v>
      </c>
      <c r="N247" s="6" t="s">
        <v>1266</v>
      </c>
      <c r="O247" s="6" t="s">
        <v>1261</v>
      </c>
      <c r="P247" s="8">
        <v>20000</v>
      </c>
      <c r="Q247" s="6" t="s">
        <v>1296</v>
      </c>
      <c r="R247" s="6" t="s">
        <v>1244</v>
      </c>
      <c r="S247" s="6" t="s">
        <v>22</v>
      </c>
      <c r="T247" s="6" t="s">
        <v>2345</v>
      </c>
      <c r="U247" s="8">
        <v>1156998</v>
      </c>
      <c r="V247" s="6" t="s">
        <v>20</v>
      </c>
      <c r="W247" s="6" t="s">
        <v>21</v>
      </c>
      <c r="X247" s="6" t="s">
        <v>98</v>
      </c>
      <c r="Y247" s="8">
        <v>858786</v>
      </c>
      <c r="Z247" s="6">
        <v>18</v>
      </c>
      <c r="AA247" s="6">
        <v>12.17</v>
      </c>
      <c r="AB247" s="8">
        <f>-PMT((Table1[[#This Row],[Interest_Rate_%]]/100)/12,Table1[[#This Row],[Tenure_Months]],Table1[[#This Row],[Amount_Disbursed]])</f>
        <v>52438.372110490986</v>
      </c>
      <c r="AC247" s="7">
        <v>45889</v>
      </c>
      <c r="AD247" s="7">
        <f>EDATE(Table1[[#This Row],[Disbursement_Date]],Table1[[#This Row],[Tenure_Months]])</f>
        <v>46438</v>
      </c>
      <c r="AE247" s="6" t="s">
        <v>1265</v>
      </c>
    </row>
    <row r="248" spans="1:31" ht="36" customHeight="1" x14ac:dyDescent="0.6">
      <c r="A248" s="6" t="s">
        <v>1063</v>
      </c>
      <c r="B248" s="6" t="s">
        <v>2346</v>
      </c>
      <c r="C248" s="7">
        <v>25615</v>
      </c>
      <c r="D248" s="6">
        <f ca="1">DATEDIF(Table1[[#This Row],[Date_of_Birth]],TODAY(),"Y")</f>
        <v>56</v>
      </c>
      <c r="E248" s="6" t="s">
        <v>1267</v>
      </c>
      <c r="F248" s="6">
        <v>9658528979</v>
      </c>
      <c r="G248" s="6">
        <v>9977061402</v>
      </c>
      <c r="H248" s="6" t="s">
        <v>2347</v>
      </c>
      <c r="I248" s="6" t="s">
        <v>16</v>
      </c>
      <c r="J248" s="6">
        <v>785</v>
      </c>
      <c r="K248" s="6">
        <v>482002</v>
      </c>
      <c r="L248" s="6" t="s">
        <v>2348</v>
      </c>
      <c r="M248" s="6" t="s">
        <v>2349</v>
      </c>
      <c r="N248" s="6" t="s">
        <v>1260</v>
      </c>
      <c r="O248" s="6" t="s">
        <v>1276</v>
      </c>
      <c r="P248" s="8">
        <v>40000</v>
      </c>
      <c r="Q248" s="6" t="s">
        <v>1372</v>
      </c>
      <c r="R248" s="6" t="s">
        <v>1373</v>
      </c>
      <c r="S248" s="6" t="s">
        <v>48</v>
      </c>
      <c r="T248" s="6" t="s">
        <v>2350</v>
      </c>
      <c r="U248" s="8">
        <v>984080</v>
      </c>
      <c r="V248" s="6" t="s">
        <v>15</v>
      </c>
      <c r="W248" s="6" t="s">
        <v>16</v>
      </c>
      <c r="X248" s="6" t="s">
        <v>157</v>
      </c>
      <c r="Y248" s="8">
        <v>861514</v>
      </c>
      <c r="Z248" s="6">
        <v>48</v>
      </c>
      <c r="AA248" s="6">
        <v>15.21</v>
      </c>
      <c r="AB248" s="8">
        <f>-PMT((Table1[[#This Row],[Interest_Rate_%]]/100)/12,Table1[[#This Row],[Tenure_Months]],Table1[[#This Row],[Amount_Disbursed]])</f>
        <v>24068.387790038167</v>
      </c>
      <c r="AC248" s="7">
        <v>45597</v>
      </c>
      <c r="AD248" s="7">
        <f>EDATE(Table1[[#This Row],[Disbursement_Date]],Table1[[#This Row],[Tenure_Months]])</f>
        <v>47058</v>
      </c>
      <c r="AE248" s="6" t="s">
        <v>1271</v>
      </c>
    </row>
    <row r="249" spans="1:31" ht="36" customHeight="1" x14ac:dyDescent="0.6">
      <c r="A249" s="6" t="s">
        <v>1064</v>
      </c>
      <c r="B249" s="6" t="s">
        <v>2010</v>
      </c>
      <c r="C249" s="7">
        <v>38249</v>
      </c>
      <c r="D249" s="6">
        <f ca="1">DATEDIF(Table1[[#This Row],[Date_of_Birth]],TODAY(),"Y")</f>
        <v>21</v>
      </c>
      <c r="E249" s="6" t="s">
        <v>1267</v>
      </c>
      <c r="F249" s="6">
        <v>9329070517</v>
      </c>
      <c r="G249" s="6">
        <v>9542515870</v>
      </c>
      <c r="H249" s="6" t="s">
        <v>2351</v>
      </c>
      <c r="I249" s="6" t="s">
        <v>34</v>
      </c>
      <c r="J249" s="6">
        <v>717</v>
      </c>
      <c r="K249" s="6">
        <v>486001</v>
      </c>
      <c r="L249" s="6" t="s">
        <v>2352</v>
      </c>
      <c r="M249" s="6" t="s">
        <v>2353</v>
      </c>
      <c r="N249" s="6" t="s">
        <v>1266</v>
      </c>
      <c r="O249" s="6" t="s">
        <v>1276</v>
      </c>
      <c r="P249" s="8">
        <v>20000</v>
      </c>
      <c r="Q249" s="6" t="s">
        <v>1269</v>
      </c>
      <c r="R249" s="6" t="s">
        <v>1324</v>
      </c>
      <c r="S249" s="6" t="s">
        <v>30</v>
      </c>
      <c r="T249" s="6" t="s">
        <v>2354</v>
      </c>
      <c r="U249" s="8">
        <v>633792</v>
      </c>
      <c r="V249" s="6" t="s">
        <v>33</v>
      </c>
      <c r="W249" s="6" t="s">
        <v>34</v>
      </c>
      <c r="X249" s="6" t="s">
        <v>74</v>
      </c>
      <c r="Y249" s="8">
        <v>561659</v>
      </c>
      <c r="Z249" s="6">
        <v>48</v>
      </c>
      <c r="AA249" s="6">
        <v>11.67</v>
      </c>
      <c r="AB249" s="8">
        <f>-PMT((Table1[[#This Row],[Interest_Rate_%]]/100)/12,Table1[[#This Row],[Tenure_Months]],Table1[[#This Row],[Amount_Disbursed]])</f>
        <v>14699.795353290989</v>
      </c>
      <c r="AC249" s="7">
        <v>45548</v>
      </c>
      <c r="AD249" s="7">
        <f>EDATE(Table1[[#This Row],[Disbursement_Date]],Table1[[#This Row],[Tenure_Months]])</f>
        <v>47009</v>
      </c>
      <c r="AE249" s="6" t="s">
        <v>1265</v>
      </c>
    </row>
    <row r="250" spans="1:31" ht="36" customHeight="1" x14ac:dyDescent="0.6">
      <c r="A250" s="6" t="s">
        <v>1065</v>
      </c>
      <c r="B250" s="6" t="s">
        <v>103</v>
      </c>
      <c r="C250" s="7">
        <v>25730</v>
      </c>
      <c r="D250" s="6">
        <f ca="1">DATEDIF(Table1[[#This Row],[Date_of_Birth]],TODAY(),"Y")</f>
        <v>55</v>
      </c>
      <c r="E250" s="6" t="s">
        <v>1256</v>
      </c>
      <c r="F250" s="6">
        <v>9156986671</v>
      </c>
      <c r="G250" s="6">
        <v>9577099462</v>
      </c>
      <c r="H250" s="6" t="s">
        <v>2355</v>
      </c>
      <c r="I250" s="6" t="s">
        <v>16</v>
      </c>
      <c r="J250" s="6">
        <v>764</v>
      </c>
      <c r="K250" s="6">
        <v>482004</v>
      </c>
      <c r="L250" s="6" t="s">
        <v>2356</v>
      </c>
      <c r="M250" s="6" t="s">
        <v>2357</v>
      </c>
      <c r="N250" s="6" t="s">
        <v>1281</v>
      </c>
      <c r="O250" s="6" t="s">
        <v>1261</v>
      </c>
      <c r="P250" s="8">
        <v>40000</v>
      </c>
      <c r="Q250" s="6" t="s">
        <v>1262</v>
      </c>
      <c r="R250" s="6" t="s">
        <v>1263</v>
      </c>
      <c r="S250" s="6" t="s">
        <v>17</v>
      </c>
      <c r="T250" s="6" t="s">
        <v>2358</v>
      </c>
      <c r="U250" s="8">
        <v>112539</v>
      </c>
      <c r="V250" s="6" t="s">
        <v>15</v>
      </c>
      <c r="W250" s="6" t="s">
        <v>16</v>
      </c>
      <c r="X250" s="6" t="s">
        <v>157</v>
      </c>
      <c r="Y250" s="8">
        <v>94140</v>
      </c>
      <c r="Z250" s="6">
        <v>12</v>
      </c>
      <c r="AA250" s="6">
        <v>15.86</v>
      </c>
      <c r="AB250" s="8">
        <f>-PMT((Table1[[#This Row],[Interest_Rate_%]]/100)/12,Table1[[#This Row],[Tenure_Months]],Table1[[#This Row],[Amount_Disbursed]])</f>
        <v>8535.1673500990782</v>
      </c>
      <c r="AC250" s="7">
        <v>45203</v>
      </c>
      <c r="AD250" s="7">
        <f>EDATE(Table1[[#This Row],[Disbursement_Date]],Table1[[#This Row],[Tenure_Months]])</f>
        <v>45569</v>
      </c>
      <c r="AE250" s="6" t="s">
        <v>1265</v>
      </c>
    </row>
    <row r="251" spans="1:31" ht="36" customHeight="1" x14ac:dyDescent="0.6">
      <c r="A251" s="6" t="s">
        <v>1066</v>
      </c>
      <c r="B251" s="6" t="s">
        <v>174</v>
      </c>
      <c r="C251" s="7">
        <v>25610</v>
      </c>
      <c r="D251" s="6">
        <f ca="1">DATEDIF(Table1[[#This Row],[Date_of_Birth]],TODAY(),"Y")</f>
        <v>56</v>
      </c>
      <c r="E251" s="6" t="s">
        <v>1256</v>
      </c>
      <c r="F251" s="6">
        <v>9219178680</v>
      </c>
      <c r="G251" s="6">
        <v>9872529595</v>
      </c>
      <c r="H251" s="6" t="s">
        <v>2359</v>
      </c>
      <c r="I251" s="6" t="s">
        <v>21</v>
      </c>
      <c r="J251" s="6">
        <v>682</v>
      </c>
      <c r="K251" s="6">
        <v>452003</v>
      </c>
      <c r="L251" s="6" t="s">
        <v>2360</v>
      </c>
      <c r="M251" s="6" t="s">
        <v>2361</v>
      </c>
      <c r="N251" s="6" t="s">
        <v>1266</v>
      </c>
      <c r="O251" s="6" t="s">
        <v>1261</v>
      </c>
      <c r="P251" s="8">
        <v>15000</v>
      </c>
      <c r="Q251" s="6" t="s">
        <v>1309</v>
      </c>
      <c r="R251" s="6" t="s">
        <v>1352</v>
      </c>
      <c r="S251" s="6" t="s">
        <v>39</v>
      </c>
      <c r="T251" s="6" t="s">
        <v>2362</v>
      </c>
      <c r="U251" s="8">
        <v>1042837</v>
      </c>
      <c r="V251" s="6" t="s">
        <v>20</v>
      </c>
      <c r="W251" s="6" t="s">
        <v>21</v>
      </c>
      <c r="X251" s="6" t="s">
        <v>98</v>
      </c>
      <c r="Y251" s="8">
        <v>936568</v>
      </c>
      <c r="Z251" s="6">
        <v>24</v>
      </c>
      <c r="AA251" s="6">
        <v>15.78</v>
      </c>
      <c r="AB251" s="8">
        <f>-PMT((Table1[[#This Row],[Interest_Rate_%]]/100)/12,Table1[[#This Row],[Tenure_Months]],Table1[[#This Row],[Amount_Disbursed]])</f>
        <v>45758.893332376676</v>
      </c>
      <c r="AC251" s="7">
        <v>45283</v>
      </c>
      <c r="AD251" s="7">
        <f>EDATE(Table1[[#This Row],[Disbursement_Date]],Table1[[#This Row],[Tenure_Months]])</f>
        <v>46014</v>
      </c>
      <c r="AE251" s="6" t="s">
        <v>1271</v>
      </c>
    </row>
    <row r="252" spans="1:31" ht="36" customHeight="1" x14ac:dyDescent="0.6">
      <c r="A252" s="6" t="s">
        <v>1067</v>
      </c>
      <c r="B252" s="6" t="s">
        <v>143</v>
      </c>
      <c r="C252" s="7">
        <v>37642</v>
      </c>
      <c r="D252" s="6">
        <f ca="1">DATEDIF(Table1[[#This Row],[Date_of_Birth]],TODAY(),"Y")</f>
        <v>23</v>
      </c>
      <c r="E252" s="6" t="s">
        <v>1256</v>
      </c>
      <c r="F252" s="6">
        <v>9552855808</v>
      </c>
      <c r="G252" s="6">
        <v>9149816092</v>
      </c>
      <c r="H252" s="6" t="s">
        <v>2363</v>
      </c>
      <c r="I252" s="6" t="s">
        <v>21</v>
      </c>
      <c r="J252" s="6">
        <v>799</v>
      </c>
      <c r="K252" s="6">
        <v>452002</v>
      </c>
      <c r="L252" s="6" t="s">
        <v>2364</v>
      </c>
      <c r="M252" s="6" t="s">
        <v>2365</v>
      </c>
      <c r="N252" s="6" t="s">
        <v>1281</v>
      </c>
      <c r="O252" s="6" t="s">
        <v>1268</v>
      </c>
      <c r="P252" s="8">
        <v>40000</v>
      </c>
      <c r="Q252" s="6" t="s">
        <v>1262</v>
      </c>
      <c r="R252" s="6" t="s">
        <v>1263</v>
      </c>
      <c r="S252" s="6" t="s">
        <v>17</v>
      </c>
      <c r="T252" s="6" t="s">
        <v>2366</v>
      </c>
      <c r="U252" s="8">
        <v>143737</v>
      </c>
      <c r="V252" s="6" t="s">
        <v>20</v>
      </c>
      <c r="W252" s="6" t="s">
        <v>21</v>
      </c>
      <c r="X252" s="6" t="s">
        <v>144</v>
      </c>
      <c r="Y252" s="8">
        <v>124817</v>
      </c>
      <c r="Z252" s="6">
        <v>18</v>
      </c>
      <c r="AA252" s="6">
        <v>14.78</v>
      </c>
      <c r="AB252" s="8">
        <f>-PMT((Table1[[#This Row],[Interest_Rate_%]]/100)/12,Table1[[#This Row],[Tenure_Months]],Table1[[#This Row],[Amount_Disbursed]])</f>
        <v>7773.7647951649342</v>
      </c>
      <c r="AC252" s="7">
        <v>44939</v>
      </c>
      <c r="AD252" s="7">
        <f>EDATE(Table1[[#This Row],[Disbursement_Date]],Table1[[#This Row],[Tenure_Months]])</f>
        <v>45486</v>
      </c>
      <c r="AE252" s="6" t="s">
        <v>1265</v>
      </c>
    </row>
    <row r="253" spans="1:31" ht="36" customHeight="1" x14ac:dyDescent="0.6">
      <c r="A253" s="6" t="s">
        <v>1068</v>
      </c>
      <c r="B253" s="6" t="s">
        <v>2367</v>
      </c>
      <c r="C253" s="7">
        <v>26101</v>
      </c>
      <c r="D253" s="6">
        <f ca="1">DATEDIF(Table1[[#This Row],[Date_of_Birth]],TODAY(),"Y")</f>
        <v>54</v>
      </c>
      <c r="E253" s="6" t="s">
        <v>1267</v>
      </c>
      <c r="F253" s="6">
        <v>9943613555</v>
      </c>
      <c r="G253" s="6"/>
      <c r="H253" s="6" t="s">
        <v>2368</v>
      </c>
      <c r="I253" s="6" t="s">
        <v>21</v>
      </c>
      <c r="J253" s="6">
        <v>780</v>
      </c>
      <c r="K253" s="6">
        <v>452005</v>
      </c>
      <c r="L253" s="6" t="s">
        <v>2369</v>
      </c>
      <c r="M253" s="6" t="s">
        <v>2370</v>
      </c>
      <c r="N253" s="6" t="s">
        <v>1266</v>
      </c>
      <c r="O253" s="6" t="s">
        <v>1268</v>
      </c>
      <c r="P253" s="8">
        <v>100000</v>
      </c>
      <c r="Q253" s="6" t="s">
        <v>1344</v>
      </c>
      <c r="R253" s="6" t="s">
        <v>1345</v>
      </c>
      <c r="S253" s="6" t="s">
        <v>17</v>
      </c>
      <c r="T253" s="6" t="s">
        <v>2371</v>
      </c>
      <c r="U253" s="8">
        <v>100784</v>
      </c>
      <c r="V253" s="6" t="s">
        <v>20</v>
      </c>
      <c r="W253" s="6" t="s">
        <v>21</v>
      </c>
      <c r="X253" s="6" t="s">
        <v>144</v>
      </c>
      <c r="Y253" s="8">
        <v>73824</v>
      </c>
      <c r="Z253" s="6">
        <v>12</v>
      </c>
      <c r="AA253" s="6">
        <v>11.57</v>
      </c>
      <c r="AB253" s="8">
        <f>-PMT((Table1[[#This Row],[Interest_Rate_%]]/100)/12,Table1[[#This Row],[Tenure_Months]],Table1[[#This Row],[Amount_Disbursed]])</f>
        <v>6544.3319617590159</v>
      </c>
      <c r="AC253" s="7">
        <v>45364</v>
      </c>
      <c r="AD253" s="7">
        <f>EDATE(Table1[[#This Row],[Disbursement_Date]],Table1[[#This Row],[Tenure_Months]])</f>
        <v>45729</v>
      </c>
      <c r="AE253" s="6" t="s">
        <v>1271</v>
      </c>
    </row>
    <row r="254" spans="1:31" ht="36" customHeight="1" x14ac:dyDescent="0.6">
      <c r="A254" s="6" t="s">
        <v>1069</v>
      </c>
      <c r="B254" s="6" t="s">
        <v>2372</v>
      </c>
      <c r="C254" s="7">
        <v>30356</v>
      </c>
      <c r="D254" s="6">
        <f ca="1">DATEDIF(Table1[[#This Row],[Date_of_Birth]],TODAY(),"Y")</f>
        <v>43</v>
      </c>
      <c r="E254" s="6" t="s">
        <v>1267</v>
      </c>
      <c r="F254" s="6">
        <v>9399299747</v>
      </c>
      <c r="G254" s="6">
        <v>9399317479</v>
      </c>
      <c r="H254" s="6" t="s">
        <v>2373</v>
      </c>
      <c r="I254" s="6" t="s">
        <v>25</v>
      </c>
      <c r="J254" s="6">
        <v>653</v>
      </c>
      <c r="K254" s="6">
        <v>462006</v>
      </c>
      <c r="L254" s="6" t="s">
        <v>2374</v>
      </c>
      <c r="M254" s="6" t="s">
        <v>2375</v>
      </c>
      <c r="N254" s="6" t="s">
        <v>1281</v>
      </c>
      <c r="O254" s="6" t="s">
        <v>1261</v>
      </c>
      <c r="P254" s="8">
        <v>15000</v>
      </c>
      <c r="Q254" s="6" t="s">
        <v>1269</v>
      </c>
      <c r="R254" s="6" t="s">
        <v>1270</v>
      </c>
      <c r="S254" s="6" t="s">
        <v>39</v>
      </c>
      <c r="T254" s="6" t="s">
        <v>2376</v>
      </c>
      <c r="U254" s="8">
        <v>1054733</v>
      </c>
      <c r="V254" s="6" t="s">
        <v>24</v>
      </c>
      <c r="W254" s="6" t="s">
        <v>25</v>
      </c>
      <c r="X254" s="6" t="s">
        <v>106</v>
      </c>
      <c r="Y254" s="8">
        <v>835263</v>
      </c>
      <c r="Z254" s="6">
        <v>36</v>
      </c>
      <c r="AA254" s="6">
        <v>15.92</v>
      </c>
      <c r="AB254" s="8">
        <f>-PMT((Table1[[#This Row],[Interest_Rate_%]]/100)/12,Table1[[#This Row],[Tenure_Months]],Table1[[#This Row],[Amount_Disbursed]])</f>
        <v>29332.389856360565</v>
      </c>
      <c r="AC254" s="7">
        <v>45123</v>
      </c>
      <c r="AD254" s="7">
        <f>EDATE(Table1[[#This Row],[Disbursement_Date]],Table1[[#This Row],[Tenure_Months]])</f>
        <v>46219</v>
      </c>
      <c r="AE254" s="6" t="s">
        <v>1271</v>
      </c>
    </row>
    <row r="255" spans="1:31" ht="36" customHeight="1" x14ac:dyDescent="0.6">
      <c r="A255" s="6" t="s">
        <v>1070</v>
      </c>
      <c r="B255" s="6" t="s">
        <v>94</v>
      </c>
      <c r="C255" s="7">
        <v>26502</v>
      </c>
      <c r="D255" s="6">
        <f ca="1">DATEDIF(Table1[[#This Row],[Date_of_Birth]],TODAY(),"Y")</f>
        <v>53</v>
      </c>
      <c r="E255" s="6" t="s">
        <v>1267</v>
      </c>
      <c r="F255" s="6">
        <v>9972903432</v>
      </c>
      <c r="G255" s="6">
        <v>9897034641</v>
      </c>
      <c r="H255" s="6" t="s">
        <v>1418</v>
      </c>
      <c r="I255" s="6" t="s">
        <v>21</v>
      </c>
      <c r="J255" s="6">
        <v>774</v>
      </c>
      <c r="K255" s="6">
        <v>452005</v>
      </c>
      <c r="L255" s="6" t="s">
        <v>2377</v>
      </c>
      <c r="M255" s="6" t="s">
        <v>2378</v>
      </c>
      <c r="N255" s="6" t="s">
        <v>1266</v>
      </c>
      <c r="O255" s="6" t="s">
        <v>1268</v>
      </c>
      <c r="P255" s="8">
        <v>20000</v>
      </c>
      <c r="Q255" s="6" t="s">
        <v>1334</v>
      </c>
      <c r="R255" s="6" t="s">
        <v>1335</v>
      </c>
      <c r="S255" s="6" t="s">
        <v>30</v>
      </c>
      <c r="T255" s="6" t="s">
        <v>2379</v>
      </c>
      <c r="U255" s="8">
        <v>500737</v>
      </c>
      <c r="V255" s="6" t="s">
        <v>20</v>
      </c>
      <c r="W255" s="6" t="s">
        <v>21</v>
      </c>
      <c r="X255" s="6" t="s">
        <v>144</v>
      </c>
      <c r="Y255" s="8">
        <v>416215</v>
      </c>
      <c r="Z255" s="6">
        <v>36</v>
      </c>
      <c r="AA255" s="6">
        <v>16.29</v>
      </c>
      <c r="AB255" s="8">
        <f>-PMT((Table1[[#This Row],[Interest_Rate_%]]/100)/12,Table1[[#This Row],[Tenure_Months]],Table1[[#This Row],[Amount_Disbursed]])</f>
        <v>14692.545326163969</v>
      </c>
      <c r="AC255" s="7">
        <v>45728</v>
      </c>
      <c r="AD255" s="7">
        <f>EDATE(Table1[[#This Row],[Disbursement_Date]],Table1[[#This Row],[Tenure_Months]])</f>
        <v>46824</v>
      </c>
      <c r="AE255" s="6" t="s">
        <v>1265</v>
      </c>
    </row>
    <row r="256" spans="1:31" ht="36" customHeight="1" x14ac:dyDescent="0.6">
      <c r="A256" s="6" t="s">
        <v>1071</v>
      </c>
      <c r="B256" s="6" t="s">
        <v>131</v>
      </c>
      <c r="C256" s="7">
        <v>24613</v>
      </c>
      <c r="D256" s="6">
        <f ca="1">DATEDIF(Table1[[#This Row],[Date_of_Birth]],TODAY(),"Y")</f>
        <v>59</v>
      </c>
      <c r="E256" s="6" t="s">
        <v>1267</v>
      </c>
      <c r="F256" s="6">
        <v>9749096700</v>
      </c>
      <c r="G256" s="6">
        <v>9587065766</v>
      </c>
      <c r="H256" s="6" t="s">
        <v>2380</v>
      </c>
      <c r="I256" s="6" t="s">
        <v>25</v>
      </c>
      <c r="J256" s="6">
        <v>677</v>
      </c>
      <c r="K256" s="6">
        <v>462004</v>
      </c>
      <c r="L256" s="6" t="s">
        <v>2381</v>
      </c>
      <c r="M256" s="6" t="s">
        <v>2382</v>
      </c>
      <c r="N256" s="6" t="s">
        <v>1281</v>
      </c>
      <c r="O256" s="6" t="s">
        <v>1261</v>
      </c>
      <c r="P256" s="8">
        <v>40000</v>
      </c>
      <c r="Q256" s="6" t="s">
        <v>1296</v>
      </c>
      <c r="R256" s="6" t="s">
        <v>1297</v>
      </c>
      <c r="S256" s="6" t="s">
        <v>17</v>
      </c>
      <c r="T256" s="6" t="s">
        <v>2383</v>
      </c>
      <c r="U256" s="8">
        <v>107719</v>
      </c>
      <c r="V256" s="6" t="s">
        <v>24</v>
      </c>
      <c r="W256" s="6" t="s">
        <v>25</v>
      </c>
      <c r="X256" s="6" t="s">
        <v>106</v>
      </c>
      <c r="Y256" s="8">
        <v>96389</v>
      </c>
      <c r="Z256" s="6">
        <v>18</v>
      </c>
      <c r="AA256" s="6">
        <v>15.83</v>
      </c>
      <c r="AB256" s="8">
        <f>-PMT((Table1[[#This Row],[Interest_Rate_%]]/100)/12,Table1[[#This Row],[Tenure_Months]],Table1[[#This Row],[Amount_Disbursed]])</f>
        <v>6050.926166827936</v>
      </c>
      <c r="AC256" s="7">
        <v>45044</v>
      </c>
      <c r="AD256" s="7">
        <f>EDATE(Table1[[#This Row],[Disbursement_Date]],Table1[[#This Row],[Tenure_Months]])</f>
        <v>45593</v>
      </c>
      <c r="AE256" s="6" t="s">
        <v>1292</v>
      </c>
    </row>
    <row r="257" spans="1:31" ht="36" customHeight="1" x14ac:dyDescent="0.6">
      <c r="A257" s="6" t="s">
        <v>1072</v>
      </c>
      <c r="B257" s="6" t="s">
        <v>55</v>
      </c>
      <c r="C257" s="7">
        <v>25987</v>
      </c>
      <c r="D257" s="6">
        <f ca="1">DATEDIF(Table1[[#This Row],[Date_of_Birth]],TODAY(),"Y")</f>
        <v>55</v>
      </c>
      <c r="E257" s="6" t="s">
        <v>1256</v>
      </c>
      <c r="F257" s="6">
        <v>9995987979</v>
      </c>
      <c r="G257" s="6">
        <v>9817754648</v>
      </c>
      <c r="H257" s="6" t="s">
        <v>2384</v>
      </c>
      <c r="I257" s="6" t="s">
        <v>16</v>
      </c>
      <c r="J257" s="6">
        <v>697</v>
      </c>
      <c r="K257" s="6">
        <v>482003</v>
      </c>
      <c r="L257" s="6" t="s">
        <v>2385</v>
      </c>
      <c r="M257" s="6" t="s">
        <v>2386</v>
      </c>
      <c r="N257" s="6" t="s">
        <v>1266</v>
      </c>
      <c r="O257" s="6" t="s">
        <v>1261</v>
      </c>
      <c r="P257" s="8">
        <v>35000</v>
      </c>
      <c r="Q257" s="6" t="s">
        <v>1344</v>
      </c>
      <c r="R257" s="6" t="s">
        <v>1345</v>
      </c>
      <c r="S257" s="6" t="s">
        <v>17</v>
      </c>
      <c r="T257" s="6" t="s">
        <v>2387</v>
      </c>
      <c r="U257" s="8">
        <v>123326</v>
      </c>
      <c r="V257" s="6" t="s">
        <v>15</v>
      </c>
      <c r="W257" s="6" t="s">
        <v>16</v>
      </c>
      <c r="X257" s="6" t="s">
        <v>157</v>
      </c>
      <c r="Y257" s="8">
        <v>105084</v>
      </c>
      <c r="Z257" s="6">
        <v>48</v>
      </c>
      <c r="AA257" s="6">
        <v>11.36</v>
      </c>
      <c r="AB257" s="8">
        <f>-PMT((Table1[[#This Row],[Interest_Rate_%]]/100)/12,Table1[[#This Row],[Tenure_Months]],Table1[[#This Row],[Amount_Disbursed]])</f>
        <v>2734.3589769884588</v>
      </c>
      <c r="AC257" s="7">
        <v>45687</v>
      </c>
      <c r="AD257" s="7">
        <f>EDATE(Table1[[#This Row],[Disbursement_Date]],Table1[[#This Row],[Tenure_Months]])</f>
        <v>47148</v>
      </c>
      <c r="AE257" s="6" t="s">
        <v>1271</v>
      </c>
    </row>
    <row r="258" spans="1:31" ht="36" customHeight="1" x14ac:dyDescent="0.6">
      <c r="A258" s="6" t="s">
        <v>1073</v>
      </c>
      <c r="B258" s="6" t="s">
        <v>1838</v>
      </c>
      <c r="C258" s="7">
        <v>25189</v>
      </c>
      <c r="D258" s="6">
        <f ca="1">DATEDIF(Table1[[#This Row],[Date_of_Birth]],TODAY(),"Y")</f>
        <v>57</v>
      </c>
      <c r="E258" s="6" t="s">
        <v>1256</v>
      </c>
      <c r="F258" s="6">
        <v>9541224286</v>
      </c>
      <c r="G258" s="6">
        <v>9896686228</v>
      </c>
      <c r="H258" s="6" t="s">
        <v>2388</v>
      </c>
      <c r="I258" s="6" t="s">
        <v>29</v>
      </c>
      <c r="J258" s="6">
        <v>709</v>
      </c>
      <c r="K258" s="6">
        <v>474002</v>
      </c>
      <c r="L258" s="6" t="s">
        <v>2389</v>
      </c>
      <c r="M258" s="6" t="s">
        <v>2390</v>
      </c>
      <c r="N258" s="6" t="s">
        <v>1281</v>
      </c>
      <c r="O258" s="6" t="s">
        <v>1261</v>
      </c>
      <c r="P258" s="8">
        <v>40000</v>
      </c>
      <c r="Q258" s="6" t="s">
        <v>1282</v>
      </c>
      <c r="R258" s="6" t="s">
        <v>1283</v>
      </c>
      <c r="S258" s="6" t="s">
        <v>17</v>
      </c>
      <c r="T258" s="6" t="s">
        <v>2391</v>
      </c>
      <c r="U258" s="8">
        <v>50000</v>
      </c>
      <c r="V258" s="6" t="s">
        <v>28</v>
      </c>
      <c r="W258" s="6" t="s">
        <v>29</v>
      </c>
      <c r="X258" s="6" t="s">
        <v>1285</v>
      </c>
      <c r="Y258" s="8">
        <v>44934</v>
      </c>
      <c r="Z258" s="6">
        <v>12</v>
      </c>
      <c r="AA258" s="6">
        <v>11.69</v>
      </c>
      <c r="AB258" s="8">
        <f>-PMT((Table1[[#This Row],[Interest_Rate_%]]/100)/12,Table1[[#This Row],[Tenure_Months]],Table1[[#This Row],[Amount_Disbursed]])</f>
        <v>3985.8180373464124</v>
      </c>
      <c r="AC258" s="7">
        <v>45332</v>
      </c>
      <c r="AD258" s="7">
        <f>EDATE(Table1[[#This Row],[Disbursement_Date]],Table1[[#This Row],[Tenure_Months]])</f>
        <v>45698</v>
      </c>
      <c r="AE258" s="6" t="s">
        <v>1292</v>
      </c>
    </row>
    <row r="259" spans="1:31" ht="36" customHeight="1" x14ac:dyDescent="0.6">
      <c r="A259" s="6" t="s">
        <v>1074</v>
      </c>
      <c r="B259" s="6" t="s">
        <v>184</v>
      </c>
      <c r="C259" s="7">
        <v>25132</v>
      </c>
      <c r="D259" s="6">
        <f ca="1">DATEDIF(Table1[[#This Row],[Date_of_Birth]],TODAY(),"Y")</f>
        <v>57</v>
      </c>
      <c r="E259" s="6" t="s">
        <v>1267</v>
      </c>
      <c r="F259" s="6">
        <v>9300238920</v>
      </c>
      <c r="G259" s="6">
        <v>9777711057</v>
      </c>
      <c r="H259" s="6" t="s">
        <v>2392</v>
      </c>
      <c r="I259" s="6" t="s">
        <v>25</v>
      </c>
      <c r="J259" s="6">
        <v>790</v>
      </c>
      <c r="K259" s="6">
        <v>462005</v>
      </c>
      <c r="L259" s="6" t="s">
        <v>2393</v>
      </c>
      <c r="M259" s="6" t="s">
        <v>2394</v>
      </c>
      <c r="N259" s="6" t="s">
        <v>1266</v>
      </c>
      <c r="O259" s="6" t="s">
        <v>1276</v>
      </c>
      <c r="P259" s="8">
        <v>100000</v>
      </c>
      <c r="Q259" s="6" t="s">
        <v>1334</v>
      </c>
      <c r="R259" s="6" t="s">
        <v>1335</v>
      </c>
      <c r="S259" s="6" t="s">
        <v>30</v>
      </c>
      <c r="T259" s="6" t="s">
        <v>2395</v>
      </c>
      <c r="U259" s="8">
        <v>472846</v>
      </c>
      <c r="V259" s="6" t="s">
        <v>24</v>
      </c>
      <c r="W259" s="6" t="s">
        <v>25</v>
      </c>
      <c r="X259" s="6" t="s">
        <v>106</v>
      </c>
      <c r="Y259" s="8">
        <v>391971</v>
      </c>
      <c r="Z259" s="6">
        <v>48</v>
      </c>
      <c r="AA259" s="6">
        <v>11.83</v>
      </c>
      <c r="AB259" s="8">
        <f>-PMT((Table1[[#This Row],[Interest_Rate_%]]/100)/12,Table1[[#This Row],[Tenure_Months]],Table1[[#This Row],[Amount_Disbursed]])</f>
        <v>10289.412879925454</v>
      </c>
      <c r="AC259" s="7">
        <v>45301</v>
      </c>
      <c r="AD259" s="7">
        <f>EDATE(Table1[[#This Row],[Disbursement_Date]],Table1[[#This Row],[Tenure_Months]])</f>
        <v>46762</v>
      </c>
      <c r="AE259" s="6" t="s">
        <v>1271</v>
      </c>
    </row>
    <row r="260" spans="1:31" ht="36" customHeight="1" x14ac:dyDescent="0.6">
      <c r="A260" s="6" t="s">
        <v>1075</v>
      </c>
      <c r="B260" s="6" t="s">
        <v>118</v>
      </c>
      <c r="C260" s="7">
        <v>30513</v>
      </c>
      <c r="D260" s="6">
        <f ca="1">DATEDIF(Table1[[#This Row],[Date_of_Birth]],TODAY(),"Y")</f>
        <v>42</v>
      </c>
      <c r="E260" s="6" t="s">
        <v>1267</v>
      </c>
      <c r="F260" s="6">
        <v>9315074907</v>
      </c>
      <c r="G260" s="6">
        <v>9909334673</v>
      </c>
      <c r="H260" s="6" t="s">
        <v>2396</v>
      </c>
      <c r="I260" s="6" t="s">
        <v>29</v>
      </c>
      <c r="J260" s="6">
        <v>676</v>
      </c>
      <c r="K260" s="6">
        <v>474006</v>
      </c>
      <c r="L260" s="6" t="s">
        <v>2397</v>
      </c>
      <c r="M260" s="6" t="s">
        <v>2398</v>
      </c>
      <c r="N260" s="6" t="s">
        <v>1281</v>
      </c>
      <c r="O260" s="6" t="s">
        <v>1268</v>
      </c>
      <c r="P260" s="8">
        <v>75000</v>
      </c>
      <c r="Q260" s="6" t="s">
        <v>1296</v>
      </c>
      <c r="R260" s="6" t="s">
        <v>1297</v>
      </c>
      <c r="S260" s="6" t="s">
        <v>17</v>
      </c>
      <c r="T260" s="6" t="s">
        <v>2399</v>
      </c>
      <c r="U260" s="8">
        <v>132067</v>
      </c>
      <c r="V260" s="6" t="s">
        <v>28</v>
      </c>
      <c r="W260" s="6" t="s">
        <v>29</v>
      </c>
      <c r="X260" s="6" t="s">
        <v>1380</v>
      </c>
      <c r="Y260" s="8">
        <v>115077</v>
      </c>
      <c r="Z260" s="6">
        <v>24</v>
      </c>
      <c r="AA260" s="6">
        <v>15.13</v>
      </c>
      <c r="AB260" s="8">
        <f>-PMT((Table1[[#This Row],[Interest_Rate_%]]/100)/12,Table1[[#This Row],[Tenure_Months]],Table1[[#This Row],[Amount_Disbursed]])</f>
        <v>5586.8083410623667</v>
      </c>
      <c r="AC260" s="7">
        <v>45590</v>
      </c>
      <c r="AD260" s="7">
        <f>EDATE(Table1[[#This Row],[Disbursement_Date]],Table1[[#This Row],[Tenure_Months]])</f>
        <v>46320</v>
      </c>
      <c r="AE260" s="6" t="s">
        <v>1265</v>
      </c>
    </row>
    <row r="261" spans="1:31" ht="36" customHeight="1" x14ac:dyDescent="0.6">
      <c r="A261" s="6" t="s">
        <v>1076</v>
      </c>
      <c r="B261" s="6" t="s">
        <v>2400</v>
      </c>
      <c r="C261" s="7">
        <v>36302</v>
      </c>
      <c r="D261" s="6">
        <f ca="1">DATEDIF(Table1[[#This Row],[Date_of_Birth]],TODAY(),"Y")</f>
        <v>27</v>
      </c>
      <c r="E261" s="6" t="s">
        <v>1256</v>
      </c>
      <c r="F261" s="6">
        <v>9528741321</v>
      </c>
      <c r="G261" s="6"/>
      <c r="H261" s="6" t="s">
        <v>2401</v>
      </c>
      <c r="I261" s="6" t="s">
        <v>25</v>
      </c>
      <c r="J261" s="6">
        <v>756</v>
      </c>
      <c r="K261" s="6">
        <v>462003</v>
      </c>
      <c r="L261" s="6" t="s">
        <v>2402</v>
      </c>
      <c r="M261" s="6" t="s">
        <v>2403</v>
      </c>
      <c r="N261" s="6" t="s">
        <v>1281</v>
      </c>
      <c r="O261" s="6" t="s">
        <v>1268</v>
      </c>
      <c r="P261" s="8">
        <v>35000</v>
      </c>
      <c r="Q261" s="6" t="s">
        <v>1269</v>
      </c>
      <c r="R261" s="6" t="s">
        <v>1290</v>
      </c>
      <c r="S261" s="6" t="s">
        <v>22</v>
      </c>
      <c r="T261" s="6" t="s">
        <v>2404</v>
      </c>
      <c r="U261" s="8">
        <v>660157</v>
      </c>
      <c r="V261" s="6" t="s">
        <v>24</v>
      </c>
      <c r="W261" s="6" t="s">
        <v>25</v>
      </c>
      <c r="X261" s="6" t="s">
        <v>106</v>
      </c>
      <c r="Y261" s="8">
        <v>471786</v>
      </c>
      <c r="Z261" s="6">
        <v>18</v>
      </c>
      <c r="AA261" s="6">
        <v>13.93</v>
      </c>
      <c r="AB261" s="8">
        <f>-PMT((Table1[[#This Row],[Interest_Rate_%]]/100)/12,Table1[[#This Row],[Tenure_Months]],Table1[[#This Row],[Amount_Disbursed]])</f>
        <v>29195.239191734519</v>
      </c>
      <c r="AC261" s="7">
        <v>45807</v>
      </c>
      <c r="AD261" s="7">
        <f>EDATE(Table1[[#This Row],[Disbursement_Date]],Table1[[#This Row],[Tenure_Months]])</f>
        <v>46356</v>
      </c>
      <c r="AE261" s="6" t="s">
        <v>1271</v>
      </c>
    </row>
    <row r="262" spans="1:31" ht="36" customHeight="1" x14ac:dyDescent="0.6">
      <c r="A262" s="6" t="s">
        <v>1077</v>
      </c>
      <c r="B262" s="6" t="s">
        <v>35</v>
      </c>
      <c r="C262" s="7">
        <v>36745</v>
      </c>
      <c r="D262" s="6">
        <f ca="1">DATEDIF(Table1[[#This Row],[Date_of_Birth]],TODAY(),"Y")</f>
        <v>25</v>
      </c>
      <c r="E262" s="6" t="s">
        <v>1256</v>
      </c>
      <c r="F262" s="6">
        <v>9179664509</v>
      </c>
      <c r="G262" s="6"/>
      <c r="H262" s="6" t="s">
        <v>2405</v>
      </c>
      <c r="I262" s="6" t="s">
        <v>29</v>
      </c>
      <c r="J262" s="6">
        <v>759</v>
      </c>
      <c r="K262" s="6">
        <v>474002</v>
      </c>
      <c r="L262" s="6" t="s">
        <v>2406</v>
      </c>
      <c r="M262" s="6" t="s">
        <v>2407</v>
      </c>
      <c r="N262" s="6" t="s">
        <v>1266</v>
      </c>
      <c r="O262" s="6" t="s">
        <v>1268</v>
      </c>
      <c r="P262" s="8">
        <v>75000</v>
      </c>
      <c r="Q262" s="6" t="s">
        <v>1309</v>
      </c>
      <c r="R262" s="6" t="s">
        <v>1310</v>
      </c>
      <c r="S262" s="6" t="s">
        <v>30</v>
      </c>
      <c r="T262" s="6" t="s">
        <v>2408</v>
      </c>
      <c r="U262" s="8">
        <v>596191</v>
      </c>
      <c r="V262" s="6" t="s">
        <v>28</v>
      </c>
      <c r="W262" s="6" t="s">
        <v>29</v>
      </c>
      <c r="X262" s="6" t="s">
        <v>1380</v>
      </c>
      <c r="Y262" s="8">
        <v>502108</v>
      </c>
      <c r="Z262" s="6">
        <v>12</v>
      </c>
      <c r="AA262" s="6">
        <v>11.34</v>
      </c>
      <c r="AB262" s="8">
        <f>-PMT((Table1[[#This Row],[Interest_Rate_%]]/100)/12,Table1[[#This Row],[Tenure_Months]],Table1[[#This Row],[Amount_Disbursed]])</f>
        <v>44456.808221214036</v>
      </c>
      <c r="AC262" s="7">
        <v>45877</v>
      </c>
      <c r="AD262" s="7">
        <f>EDATE(Table1[[#This Row],[Disbursement_Date]],Table1[[#This Row],[Tenure_Months]])</f>
        <v>46242</v>
      </c>
      <c r="AE262" s="6" t="s">
        <v>1292</v>
      </c>
    </row>
    <row r="263" spans="1:31" ht="36" customHeight="1" x14ac:dyDescent="0.6">
      <c r="A263" s="6" t="s">
        <v>1078</v>
      </c>
      <c r="B263" s="6" t="s">
        <v>62</v>
      </c>
      <c r="C263" s="7">
        <v>37852</v>
      </c>
      <c r="D263" s="6">
        <f ca="1">DATEDIF(Table1[[#This Row],[Date_of_Birth]],TODAY(),"Y")</f>
        <v>22</v>
      </c>
      <c r="E263" s="6" t="s">
        <v>1256</v>
      </c>
      <c r="F263" s="6">
        <v>9583332987</v>
      </c>
      <c r="G263" s="6">
        <v>9195591888</v>
      </c>
      <c r="H263" s="6" t="s">
        <v>2409</v>
      </c>
      <c r="I263" s="6" t="s">
        <v>29</v>
      </c>
      <c r="J263" s="6">
        <v>687</v>
      </c>
      <c r="K263" s="6">
        <v>474004</v>
      </c>
      <c r="L263" s="6" t="s">
        <v>2410</v>
      </c>
      <c r="M263" s="6" t="s">
        <v>2411</v>
      </c>
      <c r="N263" s="6" t="s">
        <v>1281</v>
      </c>
      <c r="O263" s="6" t="s">
        <v>1261</v>
      </c>
      <c r="P263" s="8">
        <v>50000</v>
      </c>
      <c r="Q263" s="6" t="s">
        <v>1318</v>
      </c>
      <c r="R263" s="6" t="s">
        <v>1520</v>
      </c>
      <c r="S263" s="6" t="s">
        <v>39</v>
      </c>
      <c r="T263" s="6" t="s">
        <v>2412</v>
      </c>
      <c r="U263" s="8">
        <v>1424061</v>
      </c>
      <c r="V263" s="6" t="s">
        <v>28</v>
      </c>
      <c r="W263" s="6" t="s">
        <v>29</v>
      </c>
      <c r="X263" s="6" t="s">
        <v>1285</v>
      </c>
      <c r="Y263" s="8">
        <v>1096151</v>
      </c>
      <c r="Z263" s="6">
        <v>24</v>
      </c>
      <c r="AA263" s="6">
        <v>12.98</v>
      </c>
      <c r="AB263" s="8">
        <f>-PMT((Table1[[#This Row],[Interest_Rate_%]]/100)/12,Table1[[#This Row],[Tenure_Months]],Table1[[#This Row],[Amount_Disbursed]])</f>
        <v>52102.71958042062</v>
      </c>
      <c r="AC263" s="7">
        <v>45817</v>
      </c>
      <c r="AD263" s="7">
        <f>EDATE(Table1[[#This Row],[Disbursement_Date]],Table1[[#This Row],[Tenure_Months]])</f>
        <v>46547</v>
      </c>
      <c r="AE263" s="6" t="s">
        <v>1265</v>
      </c>
    </row>
    <row r="264" spans="1:31" ht="36" customHeight="1" x14ac:dyDescent="0.6">
      <c r="A264" s="6" t="s">
        <v>1079</v>
      </c>
      <c r="B264" s="6" t="s">
        <v>133</v>
      </c>
      <c r="C264" s="7">
        <v>31689</v>
      </c>
      <c r="D264" s="6">
        <f ca="1">DATEDIF(Table1[[#This Row],[Date_of_Birth]],TODAY(),"Y")</f>
        <v>39</v>
      </c>
      <c r="E264" s="6" t="s">
        <v>1256</v>
      </c>
      <c r="F264" s="6">
        <v>9524688436</v>
      </c>
      <c r="G264" s="6">
        <v>9747982381</v>
      </c>
      <c r="H264" s="6" t="s">
        <v>2413</v>
      </c>
      <c r="I264" s="6" t="s">
        <v>25</v>
      </c>
      <c r="J264" s="6">
        <v>717</v>
      </c>
      <c r="K264" s="6">
        <v>462003</v>
      </c>
      <c r="L264" s="6" t="s">
        <v>2414</v>
      </c>
      <c r="M264" s="6" t="s">
        <v>2415</v>
      </c>
      <c r="N264" s="6" t="s">
        <v>1281</v>
      </c>
      <c r="O264" s="6" t="s">
        <v>1276</v>
      </c>
      <c r="P264" s="8">
        <v>40000</v>
      </c>
      <c r="Q264" s="6" t="s">
        <v>1372</v>
      </c>
      <c r="R264" s="6" t="s">
        <v>1373</v>
      </c>
      <c r="S264" s="6" t="s">
        <v>48</v>
      </c>
      <c r="T264" s="6" t="s">
        <v>2416</v>
      </c>
      <c r="U264" s="8">
        <v>955067</v>
      </c>
      <c r="V264" s="6" t="s">
        <v>24</v>
      </c>
      <c r="W264" s="6" t="s">
        <v>25</v>
      </c>
      <c r="X264" s="6" t="s">
        <v>54</v>
      </c>
      <c r="Y264" s="8">
        <v>675670</v>
      </c>
      <c r="Z264" s="6">
        <v>12</v>
      </c>
      <c r="AA264" s="6">
        <v>10.76</v>
      </c>
      <c r="AB264" s="8">
        <f>-PMT((Table1[[#This Row],[Interest_Rate_%]]/100)/12,Table1[[#This Row],[Tenure_Months]],Table1[[#This Row],[Amount_Disbursed]])</f>
        <v>59641.221582927879</v>
      </c>
      <c r="AC264" s="7">
        <v>45496</v>
      </c>
      <c r="AD264" s="7">
        <f>EDATE(Table1[[#This Row],[Disbursement_Date]],Table1[[#This Row],[Tenure_Months]])</f>
        <v>45861</v>
      </c>
      <c r="AE264" s="6" t="s">
        <v>1271</v>
      </c>
    </row>
    <row r="265" spans="1:31" ht="36" customHeight="1" x14ac:dyDescent="0.6">
      <c r="A265" s="6" t="s">
        <v>1080</v>
      </c>
      <c r="B265" s="6" t="s">
        <v>1718</v>
      </c>
      <c r="C265" s="7">
        <v>37648</v>
      </c>
      <c r="D265" s="6">
        <f ca="1">DATEDIF(Table1[[#This Row],[Date_of_Birth]],TODAY(),"Y")</f>
        <v>23</v>
      </c>
      <c r="E265" s="6" t="s">
        <v>1267</v>
      </c>
      <c r="F265" s="6">
        <v>9129405302</v>
      </c>
      <c r="G265" s="6"/>
      <c r="H265" s="6" t="s">
        <v>2417</v>
      </c>
      <c r="I265" s="6" t="s">
        <v>25</v>
      </c>
      <c r="J265" s="6">
        <v>758</v>
      </c>
      <c r="K265" s="6">
        <v>462002</v>
      </c>
      <c r="L265" s="6" t="s">
        <v>2418</v>
      </c>
      <c r="M265" s="6" t="s">
        <v>2419</v>
      </c>
      <c r="N265" s="6" t="s">
        <v>1260</v>
      </c>
      <c r="O265" s="6" t="s">
        <v>1276</v>
      </c>
      <c r="P265" s="8">
        <v>50000</v>
      </c>
      <c r="Q265" s="6" t="s">
        <v>1262</v>
      </c>
      <c r="R265" s="6" t="s">
        <v>1263</v>
      </c>
      <c r="S265" s="6" t="s">
        <v>17</v>
      </c>
      <c r="T265" s="6" t="s">
        <v>2420</v>
      </c>
      <c r="U265" s="8">
        <v>80339</v>
      </c>
      <c r="V265" s="6" t="s">
        <v>24</v>
      </c>
      <c r="W265" s="6" t="s">
        <v>25</v>
      </c>
      <c r="X265" s="6" t="s">
        <v>54</v>
      </c>
      <c r="Y265" s="8">
        <v>61077</v>
      </c>
      <c r="Z265" s="6">
        <v>60</v>
      </c>
      <c r="AA265" s="6">
        <v>13.2</v>
      </c>
      <c r="AB265" s="8">
        <f>-PMT((Table1[[#This Row],[Interest_Rate_%]]/100)/12,Table1[[#This Row],[Tenure_Months]],Table1[[#This Row],[Amount_Disbursed]])</f>
        <v>1395.9506263371215</v>
      </c>
      <c r="AC265" s="7">
        <v>45778</v>
      </c>
      <c r="AD265" s="7">
        <f>EDATE(Table1[[#This Row],[Disbursement_Date]],Table1[[#This Row],[Tenure_Months]])</f>
        <v>47604</v>
      </c>
      <c r="AE265" s="6" t="s">
        <v>1271</v>
      </c>
    </row>
    <row r="266" spans="1:31" ht="36" customHeight="1" x14ac:dyDescent="0.6">
      <c r="A266" s="6" t="s">
        <v>1081</v>
      </c>
      <c r="B266" s="6" t="s">
        <v>122</v>
      </c>
      <c r="C266" s="7">
        <v>36197</v>
      </c>
      <c r="D266" s="6">
        <f ca="1">DATEDIF(Table1[[#This Row],[Date_of_Birth]],TODAY(),"Y")</f>
        <v>27</v>
      </c>
      <c r="E266" s="6" t="s">
        <v>1267</v>
      </c>
      <c r="F266" s="6">
        <v>9267022514</v>
      </c>
      <c r="G266" s="6">
        <v>9143060532</v>
      </c>
      <c r="H266" s="6" t="s">
        <v>2421</v>
      </c>
      <c r="I266" s="6" t="s">
        <v>29</v>
      </c>
      <c r="J266" s="6">
        <v>664</v>
      </c>
      <c r="K266" s="6">
        <v>474005</v>
      </c>
      <c r="L266" s="6" t="s">
        <v>2422</v>
      </c>
      <c r="M266" s="6" t="s">
        <v>2423</v>
      </c>
      <c r="N266" s="6" t="s">
        <v>1266</v>
      </c>
      <c r="O266" s="6" t="s">
        <v>1276</v>
      </c>
      <c r="P266" s="8">
        <v>20000</v>
      </c>
      <c r="Q266" s="6" t="s">
        <v>1269</v>
      </c>
      <c r="R266" s="6" t="s">
        <v>1270</v>
      </c>
      <c r="S266" s="6" t="s">
        <v>39</v>
      </c>
      <c r="T266" s="6" t="s">
        <v>2424</v>
      </c>
      <c r="U266" s="8">
        <v>1061080</v>
      </c>
      <c r="V266" s="6" t="s">
        <v>28</v>
      </c>
      <c r="W266" s="6" t="s">
        <v>29</v>
      </c>
      <c r="X266" s="6" t="s">
        <v>1380</v>
      </c>
      <c r="Y266" s="8">
        <v>869698</v>
      </c>
      <c r="Z266" s="6">
        <v>60</v>
      </c>
      <c r="AA266" s="6">
        <v>15.81</v>
      </c>
      <c r="AB266" s="8">
        <f>-PMT((Table1[[#This Row],[Interest_Rate_%]]/100)/12,Table1[[#This Row],[Tenure_Months]],Table1[[#This Row],[Amount_Disbursed]])</f>
        <v>21061.667274782365</v>
      </c>
      <c r="AC266" s="7">
        <v>45151</v>
      </c>
      <c r="AD266" s="7">
        <f>EDATE(Table1[[#This Row],[Disbursement_Date]],Table1[[#This Row],[Tenure_Months]])</f>
        <v>46978</v>
      </c>
      <c r="AE266" s="6" t="s">
        <v>1292</v>
      </c>
    </row>
    <row r="267" spans="1:31" ht="36" customHeight="1" x14ac:dyDescent="0.6">
      <c r="A267" s="6" t="s">
        <v>1082</v>
      </c>
      <c r="B267" s="6" t="s">
        <v>101</v>
      </c>
      <c r="C267" s="7">
        <v>29844</v>
      </c>
      <c r="D267" s="6">
        <f ca="1">DATEDIF(Table1[[#This Row],[Date_of_Birth]],TODAY(),"Y")</f>
        <v>44</v>
      </c>
      <c r="E267" s="6" t="s">
        <v>1256</v>
      </c>
      <c r="F267" s="6">
        <v>9295193275</v>
      </c>
      <c r="G267" s="6"/>
      <c r="H267" s="6" t="s">
        <v>2425</v>
      </c>
      <c r="I267" s="6" t="s">
        <v>29</v>
      </c>
      <c r="J267" s="6">
        <v>667</v>
      </c>
      <c r="K267" s="6">
        <v>474004</v>
      </c>
      <c r="L267" s="6" t="s">
        <v>2426</v>
      </c>
      <c r="M267" s="6" t="s">
        <v>2427</v>
      </c>
      <c r="N267" s="6" t="s">
        <v>1281</v>
      </c>
      <c r="O267" s="6" t="s">
        <v>1261</v>
      </c>
      <c r="P267" s="8">
        <v>75000</v>
      </c>
      <c r="Q267" s="6" t="s">
        <v>1282</v>
      </c>
      <c r="R267" s="6" t="s">
        <v>1283</v>
      </c>
      <c r="S267" s="6" t="s">
        <v>17</v>
      </c>
      <c r="T267" s="6" t="s">
        <v>2428</v>
      </c>
      <c r="U267" s="8">
        <v>50624</v>
      </c>
      <c r="V267" s="6" t="s">
        <v>28</v>
      </c>
      <c r="W267" s="6" t="s">
        <v>29</v>
      </c>
      <c r="X267" s="6" t="s">
        <v>1285</v>
      </c>
      <c r="Y267" s="8">
        <v>39761</v>
      </c>
      <c r="Z267" s="6">
        <v>60</v>
      </c>
      <c r="AA267" s="6">
        <v>11.76</v>
      </c>
      <c r="AB267" s="8">
        <f>-PMT((Table1[[#This Row],[Interest_Rate_%]]/100)/12,Table1[[#This Row],[Tenure_Months]],Table1[[#This Row],[Amount_Disbursed]])</f>
        <v>879.64683853155509</v>
      </c>
      <c r="AC267" s="7">
        <v>45575</v>
      </c>
      <c r="AD267" s="7">
        <f>EDATE(Table1[[#This Row],[Disbursement_Date]],Table1[[#This Row],[Tenure_Months]])</f>
        <v>47401</v>
      </c>
      <c r="AE267" s="6" t="s">
        <v>1292</v>
      </c>
    </row>
    <row r="268" spans="1:31" ht="36" customHeight="1" x14ac:dyDescent="0.6">
      <c r="A268" s="6" t="s">
        <v>1083</v>
      </c>
      <c r="B268" s="6" t="s">
        <v>115</v>
      </c>
      <c r="C268" s="7">
        <v>28533</v>
      </c>
      <c r="D268" s="6">
        <f ca="1">DATEDIF(Table1[[#This Row],[Date_of_Birth]],TODAY(),"Y")</f>
        <v>48</v>
      </c>
      <c r="E268" s="6" t="s">
        <v>1256</v>
      </c>
      <c r="F268" s="6">
        <v>9904429430</v>
      </c>
      <c r="G268" s="6"/>
      <c r="H268" s="6" t="s">
        <v>2429</v>
      </c>
      <c r="I268" s="6" t="s">
        <v>21</v>
      </c>
      <c r="J268" s="6">
        <v>631</v>
      </c>
      <c r="K268" s="6">
        <v>452004</v>
      </c>
      <c r="L268" s="6" t="s">
        <v>2430</v>
      </c>
      <c r="M268" s="6" t="s">
        <v>2431</v>
      </c>
      <c r="N268" s="6" t="s">
        <v>1281</v>
      </c>
      <c r="O268" s="6" t="s">
        <v>1268</v>
      </c>
      <c r="P268" s="8">
        <v>75000</v>
      </c>
      <c r="Q268" s="6" t="s">
        <v>1372</v>
      </c>
      <c r="R268" s="6" t="s">
        <v>1373</v>
      </c>
      <c r="S268" s="6" t="s">
        <v>48</v>
      </c>
      <c r="T268" s="6" t="s">
        <v>2432</v>
      </c>
      <c r="U268" s="8">
        <v>907666</v>
      </c>
      <c r="V268" s="6" t="s">
        <v>20</v>
      </c>
      <c r="W268" s="6" t="s">
        <v>21</v>
      </c>
      <c r="X268" s="6" t="s">
        <v>144</v>
      </c>
      <c r="Y268" s="8">
        <v>782165</v>
      </c>
      <c r="Z268" s="6">
        <v>18</v>
      </c>
      <c r="AA268" s="6">
        <v>10.95</v>
      </c>
      <c r="AB268" s="8">
        <f>-PMT((Table1[[#This Row],[Interest_Rate_%]]/100)/12,Table1[[#This Row],[Tenure_Months]],Table1[[#This Row],[Amount_Disbursed]])</f>
        <v>47317.400736548676</v>
      </c>
      <c r="AC268" s="7">
        <v>45301</v>
      </c>
      <c r="AD268" s="7">
        <f>EDATE(Table1[[#This Row],[Disbursement_Date]],Table1[[#This Row],[Tenure_Months]])</f>
        <v>45848</v>
      </c>
      <c r="AE268" s="6" t="s">
        <v>1265</v>
      </c>
    </row>
    <row r="269" spans="1:31" ht="36" customHeight="1" x14ac:dyDescent="0.6">
      <c r="A269" s="6" t="s">
        <v>1084</v>
      </c>
      <c r="B269" s="6" t="s">
        <v>118</v>
      </c>
      <c r="C269" s="7">
        <v>29261</v>
      </c>
      <c r="D269" s="6">
        <f ca="1">DATEDIF(Table1[[#This Row],[Date_of_Birth]],TODAY(),"Y")</f>
        <v>46</v>
      </c>
      <c r="E269" s="6" t="s">
        <v>1267</v>
      </c>
      <c r="F269" s="6">
        <v>9886772430</v>
      </c>
      <c r="G269" s="6">
        <v>9648767863</v>
      </c>
      <c r="H269" s="6" t="s">
        <v>2433</v>
      </c>
      <c r="I269" s="6" t="s">
        <v>25</v>
      </c>
      <c r="J269" s="6">
        <v>756</v>
      </c>
      <c r="K269" s="6">
        <v>462005</v>
      </c>
      <c r="L269" s="6" t="s">
        <v>2434</v>
      </c>
      <c r="M269" s="6" t="s">
        <v>2435</v>
      </c>
      <c r="N269" s="6" t="s">
        <v>1281</v>
      </c>
      <c r="O269" s="6" t="s">
        <v>1261</v>
      </c>
      <c r="P269" s="8">
        <v>30000</v>
      </c>
      <c r="Q269" s="6" t="s">
        <v>1269</v>
      </c>
      <c r="R269" s="6" t="s">
        <v>1290</v>
      </c>
      <c r="S269" s="6" t="s">
        <v>22</v>
      </c>
      <c r="T269" s="6" t="s">
        <v>2436</v>
      </c>
      <c r="U269" s="8">
        <v>746384</v>
      </c>
      <c r="V269" s="6" t="s">
        <v>24</v>
      </c>
      <c r="W269" s="6" t="s">
        <v>25</v>
      </c>
      <c r="X269" s="6" t="s">
        <v>106</v>
      </c>
      <c r="Y269" s="8">
        <v>648227</v>
      </c>
      <c r="Z269" s="6">
        <v>48</v>
      </c>
      <c r="AA269" s="6">
        <v>11.53</v>
      </c>
      <c r="AB269" s="8">
        <f>-PMT((Table1[[#This Row],[Interest_Rate_%]]/100)/12,Table1[[#This Row],[Tenure_Months]],Table1[[#This Row],[Amount_Disbursed]])</f>
        <v>16921.097687456837</v>
      </c>
      <c r="AC269" s="7">
        <v>45054</v>
      </c>
      <c r="AD269" s="7">
        <f>EDATE(Table1[[#This Row],[Disbursement_Date]],Table1[[#This Row],[Tenure_Months]])</f>
        <v>46515</v>
      </c>
      <c r="AE269" s="6" t="s">
        <v>1265</v>
      </c>
    </row>
    <row r="270" spans="1:31" ht="36" customHeight="1" x14ac:dyDescent="0.6">
      <c r="A270" s="6" t="s">
        <v>1085</v>
      </c>
      <c r="B270" s="6" t="s">
        <v>159</v>
      </c>
      <c r="C270" s="7">
        <v>30047</v>
      </c>
      <c r="D270" s="6">
        <f ca="1">DATEDIF(Table1[[#This Row],[Date_of_Birth]],TODAY(),"Y")</f>
        <v>44</v>
      </c>
      <c r="E270" s="6" t="s">
        <v>1256</v>
      </c>
      <c r="F270" s="6">
        <v>9696796440</v>
      </c>
      <c r="G270" s="6">
        <v>9322059604</v>
      </c>
      <c r="H270" s="6" t="s">
        <v>2437</v>
      </c>
      <c r="I270" s="6" t="s">
        <v>29</v>
      </c>
      <c r="J270" s="6">
        <v>782</v>
      </c>
      <c r="K270" s="6">
        <v>474002</v>
      </c>
      <c r="L270" s="6" t="s">
        <v>2438</v>
      </c>
      <c r="M270" s="6" t="s">
        <v>2439</v>
      </c>
      <c r="N270" s="6" t="s">
        <v>1260</v>
      </c>
      <c r="O270" s="6" t="s">
        <v>1276</v>
      </c>
      <c r="P270" s="8">
        <v>60000</v>
      </c>
      <c r="Q270" s="6" t="s">
        <v>1269</v>
      </c>
      <c r="R270" s="6" t="s">
        <v>1290</v>
      </c>
      <c r="S270" s="6" t="s">
        <v>22</v>
      </c>
      <c r="T270" s="6" t="s">
        <v>2440</v>
      </c>
      <c r="U270" s="8">
        <v>682483</v>
      </c>
      <c r="V270" s="6" t="s">
        <v>28</v>
      </c>
      <c r="W270" s="6" t="s">
        <v>29</v>
      </c>
      <c r="X270" s="6" t="s">
        <v>1285</v>
      </c>
      <c r="Y270" s="8">
        <v>530377</v>
      </c>
      <c r="Z270" s="6">
        <v>60</v>
      </c>
      <c r="AA270" s="6">
        <v>10.76</v>
      </c>
      <c r="AB270" s="8">
        <f>-PMT((Table1[[#This Row],[Interest_Rate_%]]/100)/12,Table1[[#This Row],[Tenure_Months]],Table1[[#This Row],[Amount_Disbursed]])</f>
        <v>11468.301813054431</v>
      </c>
      <c r="AC270" s="7">
        <v>45685</v>
      </c>
      <c r="AD270" s="7">
        <f>EDATE(Table1[[#This Row],[Disbursement_Date]],Table1[[#This Row],[Tenure_Months]])</f>
        <v>47511</v>
      </c>
      <c r="AE270" s="6" t="s">
        <v>1271</v>
      </c>
    </row>
    <row r="271" spans="1:31" ht="36" customHeight="1" x14ac:dyDescent="0.6">
      <c r="A271" s="6" t="s">
        <v>1086</v>
      </c>
      <c r="B271" s="6" t="s">
        <v>2441</v>
      </c>
      <c r="C271" s="7">
        <v>30002</v>
      </c>
      <c r="D271" s="6">
        <f ca="1">DATEDIF(Table1[[#This Row],[Date_of_Birth]],TODAY(),"Y")</f>
        <v>44</v>
      </c>
      <c r="E271" s="6" t="s">
        <v>1256</v>
      </c>
      <c r="F271" s="6">
        <v>9236832997</v>
      </c>
      <c r="G271" s="6">
        <v>9577379903</v>
      </c>
      <c r="H271" s="6" t="s">
        <v>2442</v>
      </c>
      <c r="I271" s="6" t="s">
        <v>34</v>
      </c>
      <c r="J271" s="6">
        <v>744</v>
      </c>
      <c r="K271" s="6">
        <v>486006</v>
      </c>
      <c r="L271" s="6" t="s">
        <v>2443</v>
      </c>
      <c r="M271" s="6" t="s">
        <v>2444</v>
      </c>
      <c r="N271" s="6" t="s">
        <v>1260</v>
      </c>
      <c r="O271" s="6" t="s">
        <v>1276</v>
      </c>
      <c r="P271" s="8">
        <v>25000</v>
      </c>
      <c r="Q271" s="6" t="s">
        <v>1344</v>
      </c>
      <c r="R271" s="6" t="s">
        <v>1345</v>
      </c>
      <c r="S271" s="6" t="s">
        <v>17</v>
      </c>
      <c r="T271" s="6" t="s">
        <v>2445</v>
      </c>
      <c r="U271" s="8">
        <v>91221</v>
      </c>
      <c r="V271" s="6" t="s">
        <v>33</v>
      </c>
      <c r="W271" s="6" t="s">
        <v>34</v>
      </c>
      <c r="X271" s="6" t="s">
        <v>74</v>
      </c>
      <c r="Y271" s="8">
        <v>71572</v>
      </c>
      <c r="Z271" s="6">
        <v>24</v>
      </c>
      <c r="AA271" s="6">
        <v>10.88</v>
      </c>
      <c r="AB271" s="8">
        <f>-PMT((Table1[[#This Row],[Interest_Rate_%]]/100)/12,Table1[[#This Row],[Tenure_Months]],Table1[[#This Row],[Amount_Disbursed]])</f>
        <v>3331.8301169388933</v>
      </c>
      <c r="AC271" s="7">
        <v>45823</v>
      </c>
      <c r="AD271" s="7">
        <f>EDATE(Table1[[#This Row],[Disbursement_Date]],Table1[[#This Row],[Tenure_Months]])</f>
        <v>46553</v>
      </c>
      <c r="AE271" s="6" t="s">
        <v>1271</v>
      </c>
    </row>
    <row r="272" spans="1:31" ht="36" customHeight="1" x14ac:dyDescent="0.6">
      <c r="A272" s="6" t="s">
        <v>1087</v>
      </c>
      <c r="B272" s="6" t="s">
        <v>2308</v>
      </c>
      <c r="C272" s="7">
        <v>30244</v>
      </c>
      <c r="D272" s="6">
        <f ca="1">DATEDIF(Table1[[#This Row],[Date_of_Birth]],TODAY(),"Y")</f>
        <v>43</v>
      </c>
      <c r="E272" s="6" t="s">
        <v>1267</v>
      </c>
      <c r="F272" s="6">
        <v>9891233200</v>
      </c>
      <c r="G272" s="6">
        <v>9994864548</v>
      </c>
      <c r="H272" s="6" t="s">
        <v>2446</v>
      </c>
      <c r="I272" s="6" t="s">
        <v>16</v>
      </c>
      <c r="J272" s="6">
        <v>720</v>
      </c>
      <c r="K272" s="6">
        <v>482001</v>
      </c>
      <c r="L272" s="6" t="s">
        <v>2447</v>
      </c>
      <c r="M272" s="6" t="s">
        <v>2448</v>
      </c>
      <c r="N272" s="6" t="s">
        <v>1260</v>
      </c>
      <c r="O272" s="6" t="s">
        <v>1276</v>
      </c>
      <c r="P272" s="8">
        <v>100000</v>
      </c>
      <c r="Q272" s="6" t="s">
        <v>1309</v>
      </c>
      <c r="R272" s="6" t="s">
        <v>1352</v>
      </c>
      <c r="S272" s="6" t="s">
        <v>39</v>
      </c>
      <c r="T272" s="6" t="s">
        <v>2449</v>
      </c>
      <c r="U272" s="8">
        <v>1034547</v>
      </c>
      <c r="V272" s="6" t="s">
        <v>15</v>
      </c>
      <c r="W272" s="6" t="s">
        <v>16</v>
      </c>
      <c r="X272" s="6" t="s">
        <v>157</v>
      </c>
      <c r="Y272" s="8">
        <v>771963</v>
      </c>
      <c r="Z272" s="6">
        <v>24</v>
      </c>
      <c r="AA272" s="6">
        <v>12.32</v>
      </c>
      <c r="AB272" s="8">
        <f>-PMT((Table1[[#This Row],[Interest_Rate_%]]/100)/12,Table1[[#This Row],[Tenure_Months]],Table1[[#This Row],[Amount_Disbursed]])</f>
        <v>36454.446642330127</v>
      </c>
      <c r="AC272" s="7">
        <v>45443</v>
      </c>
      <c r="AD272" s="7">
        <f>EDATE(Table1[[#This Row],[Disbursement_Date]],Table1[[#This Row],[Tenure_Months]])</f>
        <v>46173</v>
      </c>
      <c r="AE272" s="6" t="s">
        <v>1265</v>
      </c>
    </row>
    <row r="273" spans="1:31" ht="36" customHeight="1" x14ac:dyDescent="0.6">
      <c r="A273" s="6" t="s">
        <v>1088</v>
      </c>
      <c r="B273" s="6" t="s">
        <v>1399</v>
      </c>
      <c r="C273" s="7">
        <v>28331</v>
      </c>
      <c r="D273" s="6">
        <f ca="1">DATEDIF(Table1[[#This Row],[Date_of_Birth]],TODAY(),"Y")</f>
        <v>48</v>
      </c>
      <c r="E273" s="6" t="s">
        <v>1267</v>
      </c>
      <c r="F273" s="6">
        <v>9390661851</v>
      </c>
      <c r="G273" s="6">
        <v>9685809705</v>
      </c>
      <c r="H273" s="6" t="s">
        <v>2450</v>
      </c>
      <c r="I273" s="6" t="s">
        <v>25</v>
      </c>
      <c r="J273" s="6">
        <v>676</v>
      </c>
      <c r="K273" s="6">
        <v>462006</v>
      </c>
      <c r="L273" s="6" t="s">
        <v>2451</v>
      </c>
      <c r="M273" s="6" t="s">
        <v>2452</v>
      </c>
      <c r="N273" s="6" t="s">
        <v>1281</v>
      </c>
      <c r="O273" s="6" t="s">
        <v>1276</v>
      </c>
      <c r="P273" s="8">
        <v>20000</v>
      </c>
      <c r="Q273" s="6" t="s">
        <v>1372</v>
      </c>
      <c r="R273" s="6" t="s">
        <v>1373</v>
      </c>
      <c r="S273" s="6" t="s">
        <v>48</v>
      </c>
      <c r="T273" s="6" t="s">
        <v>2453</v>
      </c>
      <c r="U273" s="8">
        <v>942951</v>
      </c>
      <c r="V273" s="6" t="s">
        <v>24</v>
      </c>
      <c r="W273" s="6" t="s">
        <v>25</v>
      </c>
      <c r="X273" s="6" t="s">
        <v>54</v>
      </c>
      <c r="Y273" s="8">
        <v>709091</v>
      </c>
      <c r="Z273" s="6">
        <v>48</v>
      </c>
      <c r="AA273" s="6">
        <v>11.72</v>
      </c>
      <c r="AB273" s="8">
        <f>-PMT((Table1[[#This Row],[Interest_Rate_%]]/100)/12,Table1[[#This Row],[Tenure_Months]],Table1[[#This Row],[Amount_Disbursed]])</f>
        <v>18575.750354085842</v>
      </c>
      <c r="AC273" s="7">
        <v>45609</v>
      </c>
      <c r="AD273" s="7">
        <f>EDATE(Table1[[#This Row],[Disbursement_Date]],Table1[[#This Row],[Tenure_Months]])</f>
        <v>47070</v>
      </c>
      <c r="AE273" s="6" t="s">
        <v>1265</v>
      </c>
    </row>
    <row r="274" spans="1:31" ht="36" customHeight="1" x14ac:dyDescent="0.6">
      <c r="A274" s="6" t="s">
        <v>1089</v>
      </c>
      <c r="B274" s="6" t="s">
        <v>2185</v>
      </c>
      <c r="C274" s="7">
        <v>26352</v>
      </c>
      <c r="D274" s="6">
        <f ca="1">DATEDIF(Table1[[#This Row],[Date_of_Birth]],TODAY(),"Y")</f>
        <v>54</v>
      </c>
      <c r="E274" s="6" t="s">
        <v>1267</v>
      </c>
      <c r="F274" s="6">
        <v>9315864244</v>
      </c>
      <c r="G274" s="6"/>
      <c r="H274" s="6" t="s">
        <v>2454</v>
      </c>
      <c r="I274" s="6" t="s">
        <v>21</v>
      </c>
      <c r="J274" s="6">
        <v>716</v>
      </c>
      <c r="K274" s="6">
        <v>452005</v>
      </c>
      <c r="L274" s="6" t="s">
        <v>2455</v>
      </c>
      <c r="M274" s="6" t="s">
        <v>2456</v>
      </c>
      <c r="N274" s="6" t="s">
        <v>1260</v>
      </c>
      <c r="O274" s="6" t="s">
        <v>1276</v>
      </c>
      <c r="P274" s="8">
        <v>35000</v>
      </c>
      <c r="Q274" s="6" t="s">
        <v>1282</v>
      </c>
      <c r="R274" s="6" t="s">
        <v>1283</v>
      </c>
      <c r="S274" s="6" t="s">
        <v>17</v>
      </c>
      <c r="T274" s="6" t="s">
        <v>2457</v>
      </c>
      <c r="U274" s="8">
        <v>97725</v>
      </c>
      <c r="V274" s="6" t="s">
        <v>20</v>
      </c>
      <c r="W274" s="6" t="s">
        <v>21</v>
      </c>
      <c r="X274" s="6" t="s">
        <v>98</v>
      </c>
      <c r="Y274" s="8">
        <v>87697</v>
      </c>
      <c r="Z274" s="6">
        <v>18</v>
      </c>
      <c r="AA274" s="6">
        <v>11.76</v>
      </c>
      <c r="AB274" s="8">
        <f>-PMT((Table1[[#This Row],[Interest_Rate_%]]/100)/12,Table1[[#This Row],[Tenure_Months]],Table1[[#This Row],[Amount_Disbursed]])</f>
        <v>5338.1707994642748</v>
      </c>
      <c r="AC274" s="7">
        <v>45738</v>
      </c>
      <c r="AD274" s="7">
        <f>EDATE(Table1[[#This Row],[Disbursement_Date]],Table1[[#This Row],[Tenure_Months]])</f>
        <v>46287</v>
      </c>
      <c r="AE274" s="6" t="s">
        <v>1265</v>
      </c>
    </row>
    <row r="275" spans="1:31" ht="36" customHeight="1" x14ac:dyDescent="0.6">
      <c r="A275" s="6" t="s">
        <v>1090</v>
      </c>
      <c r="B275" s="6" t="s">
        <v>197</v>
      </c>
      <c r="C275" s="7">
        <v>38279</v>
      </c>
      <c r="D275" s="6">
        <f ca="1">DATEDIF(Table1[[#This Row],[Date_of_Birth]],TODAY(),"Y")</f>
        <v>21</v>
      </c>
      <c r="E275" s="6" t="s">
        <v>1256</v>
      </c>
      <c r="F275" s="6">
        <v>9948574533</v>
      </c>
      <c r="G275" s="6"/>
      <c r="H275" s="6" t="s">
        <v>2458</v>
      </c>
      <c r="I275" s="6" t="s">
        <v>29</v>
      </c>
      <c r="J275" s="6">
        <v>655</v>
      </c>
      <c r="K275" s="6">
        <v>474005</v>
      </c>
      <c r="L275" s="6" t="s">
        <v>2459</v>
      </c>
      <c r="M275" s="6" t="s">
        <v>2460</v>
      </c>
      <c r="N275" s="6" t="s">
        <v>1281</v>
      </c>
      <c r="O275" s="6" t="s">
        <v>1261</v>
      </c>
      <c r="P275" s="8">
        <v>20000</v>
      </c>
      <c r="Q275" s="6" t="s">
        <v>1372</v>
      </c>
      <c r="R275" s="6" t="s">
        <v>1373</v>
      </c>
      <c r="S275" s="6" t="s">
        <v>48</v>
      </c>
      <c r="T275" s="6" t="s">
        <v>2461</v>
      </c>
      <c r="U275" s="8">
        <v>977915</v>
      </c>
      <c r="V275" s="6" t="s">
        <v>28</v>
      </c>
      <c r="W275" s="6" t="s">
        <v>29</v>
      </c>
      <c r="X275" s="6" t="s">
        <v>1380</v>
      </c>
      <c r="Y275" s="8">
        <v>712598</v>
      </c>
      <c r="Z275" s="6">
        <v>36</v>
      </c>
      <c r="AA275" s="6">
        <v>14.97</v>
      </c>
      <c r="AB275" s="8">
        <f>-PMT((Table1[[#This Row],[Interest_Rate_%]]/100)/12,Table1[[#This Row],[Tenure_Months]],Table1[[#This Row],[Amount_Disbursed]])</f>
        <v>24691.976178477056</v>
      </c>
      <c r="AC275" s="7">
        <v>45874</v>
      </c>
      <c r="AD275" s="7">
        <f>EDATE(Table1[[#This Row],[Disbursement_Date]],Table1[[#This Row],[Tenure_Months]])</f>
        <v>46970</v>
      </c>
      <c r="AE275" s="6" t="s">
        <v>1271</v>
      </c>
    </row>
    <row r="276" spans="1:31" ht="36" customHeight="1" x14ac:dyDescent="0.6">
      <c r="A276" s="6" t="s">
        <v>1091</v>
      </c>
      <c r="B276" s="6" t="s">
        <v>215</v>
      </c>
      <c r="C276" s="7">
        <v>34745</v>
      </c>
      <c r="D276" s="6">
        <f ca="1">DATEDIF(Table1[[#This Row],[Date_of_Birth]],TODAY(),"Y")</f>
        <v>31</v>
      </c>
      <c r="E276" s="6" t="s">
        <v>1267</v>
      </c>
      <c r="F276" s="6">
        <v>9115449752</v>
      </c>
      <c r="G276" s="6">
        <v>9905964314</v>
      </c>
      <c r="H276" s="6" t="s">
        <v>2462</v>
      </c>
      <c r="I276" s="6" t="s">
        <v>34</v>
      </c>
      <c r="J276" s="6">
        <v>749</v>
      </c>
      <c r="K276" s="6">
        <v>486001</v>
      </c>
      <c r="L276" s="6" t="s">
        <v>2463</v>
      </c>
      <c r="M276" s="6" t="s">
        <v>2464</v>
      </c>
      <c r="N276" s="6" t="s">
        <v>1281</v>
      </c>
      <c r="O276" s="6" t="s">
        <v>1276</v>
      </c>
      <c r="P276" s="8">
        <v>30000</v>
      </c>
      <c r="Q276" s="6" t="s">
        <v>1296</v>
      </c>
      <c r="R276" s="6" t="s">
        <v>1297</v>
      </c>
      <c r="S276" s="6" t="s">
        <v>17</v>
      </c>
      <c r="T276" s="6" t="s">
        <v>2465</v>
      </c>
      <c r="U276" s="8">
        <v>50000</v>
      </c>
      <c r="V276" s="6" t="s">
        <v>33</v>
      </c>
      <c r="W276" s="6" t="s">
        <v>34</v>
      </c>
      <c r="X276" s="6" t="s">
        <v>74</v>
      </c>
      <c r="Y276" s="8">
        <v>40852</v>
      </c>
      <c r="Z276" s="6">
        <v>18</v>
      </c>
      <c r="AA276" s="6">
        <v>15.44</v>
      </c>
      <c r="AB276" s="8">
        <f>-PMT((Table1[[#This Row],[Interest_Rate_%]]/100)/12,Table1[[#This Row],[Tenure_Months]],Table1[[#This Row],[Amount_Disbursed]])</f>
        <v>2557.0108316606611</v>
      </c>
      <c r="AC276" s="7">
        <v>45692</v>
      </c>
      <c r="AD276" s="7">
        <f>EDATE(Table1[[#This Row],[Disbursement_Date]],Table1[[#This Row],[Tenure_Months]])</f>
        <v>46238</v>
      </c>
      <c r="AE276" s="6" t="s">
        <v>1265</v>
      </c>
    </row>
    <row r="277" spans="1:31" ht="36" customHeight="1" x14ac:dyDescent="0.6">
      <c r="A277" s="6" t="s">
        <v>1092</v>
      </c>
      <c r="B277" s="6" t="s">
        <v>2466</v>
      </c>
      <c r="C277" s="7">
        <v>31872</v>
      </c>
      <c r="D277" s="6">
        <f ca="1">DATEDIF(Table1[[#This Row],[Date_of_Birth]],TODAY(),"Y")</f>
        <v>39</v>
      </c>
      <c r="E277" s="6" t="s">
        <v>1267</v>
      </c>
      <c r="F277" s="6">
        <v>9822987465</v>
      </c>
      <c r="G277" s="6">
        <v>9901149698</v>
      </c>
      <c r="H277" s="6" t="s">
        <v>2467</v>
      </c>
      <c r="I277" s="6" t="s">
        <v>21</v>
      </c>
      <c r="J277" s="6">
        <v>642</v>
      </c>
      <c r="K277" s="6">
        <v>452001</v>
      </c>
      <c r="L277" s="6" t="s">
        <v>1437</v>
      </c>
      <c r="M277" s="6" t="s">
        <v>2468</v>
      </c>
      <c r="N277" s="6" t="s">
        <v>1281</v>
      </c>
      <c r="O277" s="6" t="s">
        <v>1276</v>
      </c>
      <c r="P277" s="8">
        <v>15000</v>
      </c>
      <c r="Q277" s="6" t="s">
        <v>1334</v>
      </c>
      <c r="R277" s="6" t="s">
        <v>1335</v>
      </c>
      <c r="S277" s="6" t="s">
        <v>30</v>
      </c>
      <c r="T277" s="6" t="s">
        <v>2469</v>
      </c>
      <c r="U277" s="8">
        <v>457742</v>
      </c>
      <c r="V277" s="6" t="s">
        <v>20</v>
      </c>
      <c r="W277" s="6" t="s">
        <v>21</v>
      </c>
      <c r="X277" s="6" t="s">
        <v>144</v>
      </c>
      <c r="Y277" s="8">
        <v>370272</v>
      </c>
      <c r="Z277" s="6">
        <v>36</v>
      </c>
      <c r="AA277" s="6">
        <v>11.04</v>
      </c>
      <c r="AB277" s="8">
        <f>-PMT((Table1[[#This Row],[Interest_Rate_%]]/100)/12,Table1[[#This Row],[Tenure_Months]],Table1[[#This Row],[Amount_Disbursed]])</f>
        <v>12129.245359469014</v>
      </c>
      <c r="AC277" s="7">
        <v>45524</v>
      </c>
      <c r="AD277" s="7">
        <f>EDATE(Table1[[#This Row],[Disbursement_Date]],Table1[[#This Row],[Tenure_Months]])</f>
        <v>46619</v>
      </c>
      <c r="AE277" s="6" t="s">
        <v>1292</v>
      </c>
    </row>
    <row r="278" spans="1:31" ht="36" customHeight="1" x14ac:dyDescent="0.6">
      <c r="A278" s="6" t="s">
        <v>1093</v>
      </c>
      <c r="B278" s="6" t="s">
        <v>123</v>
      </c>
      <c r="C278" s="7">
        <v>38218</v>
      </c>
      <c r="D278" s="6">
        <f ca="1">DATEDIF(Table1[[#This Row],[Date_of_Birth]],TODAY(),"Y")</f>
        <v>21</v>
      </c>
      <c r="E278" s="6" t="s">
        <v>1256</v>
      </c>
      <c r="F278" s="6">
        <v>9299648752</v>
      </c>
      <c r="G278" s="6">
        <v>9948099169</v>
      </c>
      <c r="H278" s="6" t="s">
        <v>2470</v>
      </c>
      <c r="I278" s="6" t="s">
        <v>16</v>
      </c>
      <c r="J278" s="6">
        <v>728</v>
      </c>
      <c r="K278" s="6">
        <v>482004</v>
      </c>
      <c r="L278" s="6" t="s">
        <v>2471</v>
      </c>
      <c r="M278" s="6" t="s">
        <v>2472</v>
      </c>
      <c r="N278" s="6" t="s">
        <v>1281</v>
      </c>
      <c r="O278" s="6" t="s">
        <v>1276</v>
      </c>
      <c r="P278" s="8">
        <v>100000</v>
      </c>
      <c r="Q278" s="6" t="s">
        <v>1309</v>
      </c>
      <c r="R278" s="6" t="s">
        <v>1310</v>
      </c>
      <c r="S278" s="6" t="s">
        <v>30</v>
      </c>
      <c r="T278" s="6" t="s">
        <v>2473</v>
      </c>
      <c r="U278" s="8">
        <v>635217</v>
      </c>
      <c r="V278" s="6" t="s">
        <v>15</v>
      </c>
      <c r="W278" s="6" t="s">
        <v>16</v>
      </c>
      <c r="X278" s="6" t="s">
        <v>157</v>
      </c>
      <c r="Y278" s="8">
        <v>506955</v>
      </c>
      <c r="Z278" s="6">
        <v>18</v>
      </c>
      <c r="AA278" s="6">
        <v>10.55</v>
      </c>
      <c r="AB278" s="8">
        <f>-PMT((Table1[[#This Row],[Interest_Rate_%]]/100)/12,Table1[[#This Row],[Tenure_Months]],Table1[[#This Row],[Amount_Disbursed]])</f>
        <v>30574.776071931989</v>
      </c>
      <c r="AC278" s="7">
        <v>45219</v>
      </c>
      <c r="AD278" s="7">
        <f>EDATE(Table1[[#This Row],[Disbursement_Date]],Table1[[#This Row],[Tenure_Months]])</f>
        <v>45767</v>
      </c>
      <c r="AE278" s="6" t="s">
        <v>1292</v>
      </c>
    </row>
    <row r="279" spans="1:31" ht="36" customHeight="1" x14ac:dyDescent="0.6">
      <c r="A279" s="6" t="s">
        <v>1094</v>
      </c>
      <c r="B279" s="6" t="s">
        <v>1653</v>
      </c>
      <c r="C279" s="7">
        <v>30898</v>
      </c>
      <c r="D279" s="6">
        <f ca="1">DATEDIF(Table1[[#This Row],[Date_of_Birth]],TODAY(),"Y")</f>
        <v>41</v>
      </c>
      <c r="E279" s="6" t="s">
        <v>1256</v>
      </c>
      <c r="F279" s="6">
        <v>9667868274</v>
      </c>
      <c r="G279" s="6">
        <v>9346871212</v>
      </c>
      <c r="H279" s="6" t="s">
        <v>2474</v>
      </c>
      <c r="I279" s="6" t="s">
        <v>34</v>
      </c>
      <c r="J279" s="6">
        <v>672</v>
      </c>
      <c r="K279" s="6">
        <v>486005</v>
      </c>
      <c r="L279" s="6" t="s">
        <v>2475</v>
      </c>
      <c r="M279" s="6" t="s">
        <v>2476</v>
      </c>
      <c r="N279" s="6" t="s">
        <v>1281</v>
      </c>
      <c r="O279" s="6" t="s">
        <v>1276</v>
      </c>
      <c r="P279" s="8">
        <v>75000</v>
      </c>
      <c r="Q279" s="6" t="s">
        <v>1262</v>
      </c>
      <c r="R279" s="6" t="s">
        <v>1263</v>
      </c>
      <c r="S279" s="6" t="s">
        <v>17</v>
      </c>
      <c r="T279" s="6" t="s">
        <v>2477</v>
      </c>
      <c r="U279" s="8">
        <v>106466</v>
      </c>
      <c r="V279" s="6" t="s">
        <v>33</v>
      </c>
      <c r="W279" s="6" t="s">
        <v>34</v>
      </c>
      <c r="X279" s="6" t="s">
        <v>125</v>
      </c>
      <c r="Y279" s="8">
        <v>81022</v>
      </c>
      <c r="Z279" s="6">
        <v>18</v>
      </c>
      <c r="AA279" s="6">
        <v>14.04</v>
      </c>
      <c r="AB279" s="8">
        <f>-PMT((Table1[[#This Row],[Interest_Rate_%]]/100)/12,Table1[[#This Row],[Tenure_Months]],Table1[[#This Row],[Amount_Disbursed]])</f>
        <v>5018.0100307965586</v>
      </c>
      <c r="AC279" s="7">
        <v>45997</v>
      </c>
      <c r="AD279" s="7">
        <f>EDATE(Table1[[#This Row],[Disbursement_Date]],Table1[[#This Row],[Tenure_Months]])</f>
        <v>46544</v>
      </c>
      <c r="AE279" s="6" t="s">
        <v>1265</v>
      </c>
    </row>
    <row r="280" spans="1:31" ht="36" customHeight="1" x14ac:dyDescent="0.6">
      <c r="A280" s="6" t="s">
        <v>1095</v>
      </c>
      <c r="B280" s="6" t="s">
        <v>2478</v>
      </c>
      <c r="C280" s="7">
        <v>36274</v>
      </c>
      <c r="D280" s="6">
        <f ca="1">DATEDIF(Table1[[#This Row],[Date_of_Birth]],TODAY(),"Y")</f>
        <v>27</v>
      </c>
      <c r="E280" s="6" t="s">
        <v>1256</v>
      </c>
      <c r="F280" s="6">
        <v>9351294700</v>
      </c>
      <c r="G280" s="6"/>
      <c r="H280" s="6" t="s">
        <v>2479</v>
      </c>
      <c r="I280" s="6" t="s">
        <v>29</v>
      </c>
      <c r="J280" s="6">
        <v>690</v>
      </c>
      <c r="K280" s="6">
        <v>474001</v>
      </c>
      <c r="L280" s="6" t="s">
        <v>2480</v>
      </c>
      <c r="M280" s="6" t="s">
        <v>2481</v>
      </c>
      <c r="N280" s="6" t="s">
        <v>1260</v>
      </c>
      <c r="O280" s="6" t="s">
        <v>1276</v>
      </c>
      <c r="P280" s="8">
        <v>75000</v>
      </c>
      <c r="Q280" s="6" t="s">
        <v>1269</v>
      </c>
      <c r="R280" s="6" t="s">
        <v>1270</v>
      </c>
      <c r="S280" s="6" t="s">
        <v>39</v>
      </c>
      <c r="T280" s="6" t="s">
        <v>2482</v>
      </c>
      <c r="U280" s="8">
        <v>1101891</v>
      </c>
      <c r="V280" s="6" t="s">
        <v>28</v>
      </c>
      <c r="W280" s="6" t="s">
        <v>29</v>
      </c>
      <c r="X280" s="6" t="s">
        <v>1380</v>
      </c>
      <c r="Y280" s="8">
        <v>908263</v>
      </c>
      <c r="Z280" s="6">
        <v>60</v>
      </c>
      <c r="AA280" s="6">
        <v>14.2</v>
      </c>
      <c r="AB280" s="8">
        <f>-PMT((Table1[[#This Row],[Interest_Rate_%]]/100)/12,Table1[[#This Row],[Tenure_Months]],Table1[[#This Row],[Amount_Disbursed]])</f>
        <v>21227.984835350344</v>
      </c>
      <c r="AC280" s="7">
        <v>45129</v>
      </c>
      <c r="AD280" s="7">
        <f>EDATE(Table1[[#This Row],[Disbursement_Date]],Table1[[#This Row],[Tenure_Months]])</f>
        <v>46956</v>
      </c>
      <c r="AE280" s="6" t="s">
        <v>1271</v>
      </c>
    </row>
    <row r="281" spans="1:31" ht="36" customHeight="1" x14ac:dyDescent="0.6">
      <c r="A281" s="6" t="s">
        <v>1096</v>
      </c>
      <c r="B281" s="6" t="s">
        <v>141</v>
      </c>
      <c r="C281" s="7">
        <v>35513</v>
      </c>
      <c r="D281" s="6">
        <f ca="1">DATEDIF(Table1[[#This Row],[Date_of_Birth]],TODAY(),"Y")</f>
        <v>29</v>
      </c>
      <c r="E281" s="6" t="s">
        <v>1256</v>
      </c>
      <c r="F281" s="6">
        <v>9518517277</v>
      </c>
      <c r="G281" s="6">
        <v>9716688859</v>
      </c>
      <c r="H281" s="6" t="s">
        <v>2483</v>
      </c>
      <c r="I281" s="6" t="s">
        <v>29</v>
      </c>
      <c r="J281" s="6">
        <v>705</v>
      </c>
      <c r="K281" s="6">
        <v>474004</v>
      </c>
      <c r="L281" s="6" t="s">
        <v>1782</v>
      </c>
      <c r="M281" s="6" t="s">
        <v>2484</v>
      </c>
      <c r="N281" s="6" t="s">
        <v>1260</v>
      </c>
      <c r="O281" s="6" t="s">
        <v>1276</v>
      </c>
      <c r="P281" s="8">
        <v>75000</v>
      </c>
      <c r="Q281" s="6" t="s">
        <v>1282</v>
      </c>
      <c r="R281" s="6" t="s">
        <v>1283</v>
      </c>
      <c r="S281" s="6" t="s">
        <v>17</v>
      </c>
      <c r="T281" s="6" t="s">
        <v>2485</v>
      </c>
      <c r="U281" s="8">
        <v>106508</v>
      </c>
      <c r="V281" s="6" t="s">
        <v>28</v>
      </c>
      <c r="W281" s="6" t="s">
        <v>29</v>
      </c>
      <c r="X281" s="6" t="s">
        <v>1285</v>
      </c>
      <c r="Y281" s="8">
        <v>84690</v>
      </c>
      <c r="Z281" s="6">
        <v>24</v>
      </c>
      <c r="AA281" s="6">
        <v>10.68</v>
      </c>
      <c r="AB281" s="8">
        <f>-PMT((Table1[[#This Row],[Interest_Rate_%]]/100)/12,Table1[[#This Row],[Tenure_Months]],Table1[[#This Row],[Amount_Disbursed]])</f>
        <v>3934.6474291878376</v>
      </c>
      <c r="AC281" s="7">
        <v>45123</v>
      </c>
      <c r="AD281" s="7">
        <f>EDATE(Table1[[#This Row],[Disbursement_Date]],Table1[[#This Row],[Tenure_Months]])</f>
        <v>45854</v>
      </c>
      <c r="AE281" s="6" t="s">
        <v>1292</v>
      </c>
    </row>
    <row r="282" spans="1:31" ht="36" customHeight="1" x14ac:dyDescent="0.6">
      <c r="A282" s="6" t="s">
        <v>1097</v>
      </c>
      <c r="B282" s="6" t="s">
        <v>2160</v>
      </c>
      <c r="C282" s="7">
        <v>35102</v>
      </c>
      <c r="D282" s="6">
        <f ca="1">DATEDIF(Table1[[#This Row],[Date_of_Birth]],TODAY(),"Y")</f>
        <v>30</v>
      </c>
      <c r="E282" s="6" t="s">
        <v>1256</v>
      </c>
      <c r="F282" s="6">
        <v>9908135928</v>
      </c>
      <c r="G282" s="6">
        <v>9802601350</v>
      </c>
      <c r="H282" s="6" t="s">
        <v>2486</v>
      </c>
      <c r="I282" s="6" t="s">
        <v>21</v>
      </c>
      <c r="J282" s="6">
        <v>741</v>
      </c>
      <c r="K282" s="6">
        <v>452005</v>
      </c>
      <c r="L282" s="6" t="s">
        <v>2487</v>
      </c>
      <c r="M282" s="6" t="s">
        <v>2488</v>
      </c>
      <c r="N282" s="6" t="s">
        <v>1281</v>
      </c>
      <c r="O282" s="6" t="s">
        <v>1276</v>
      </c>
      <c r="P282" s="8">
        <v>40000</v>
      </c>
      <c r="Q282" s="6" t="s">
        <v>1282</v>
      </c>
      <c r="R282" s="6" t="s">
        <v>1283</v>
      </c>
      <c r="S282" s="6" t="s">
        <v>17</v>
      </c>
      <c r="T282" s="6" t="s">
        <v>2489</v>
      </c>
      <c r="U282" s="8">
        <v>118053</v>
      </c>
      <c r="V282" s="6" t="s">
        <v>20</v>
      </c>
      <c r="W282" s="6" t="s">
        <v>21</v>
      </c>
      <c r="X282" s="6" t="s">
        <v>98</v>
      </c>
      <c r="Y282" s="8">
        <v>105169</v>
      </c>
      <c r="Z282" s="6">
        <v>60</v>
      </c>
      <c r="AA282" s="6">
        <v>14.88</v>
      </c>
      <c r="AB282" s="8">
        <f>-PMT((Table1[[#This Row],[Interest_Rate_%]]/100)/12,Table1[[#This Row],[Tenure_Months]],Table1[[#This Row],[Amount_Disbursed]])</f>
        <v>2495.3435014071042</v>
      </c>
      <c r="AC282" s="7">
        <v>45483</v>
      </c>
      <c r="AD282" s="7">
        <f>EDATE(Table1[[#This Row],[Disbursement_Date]],Table1[[#This Row],[Tenure_Months]])</f>
        <v>47309</v>
      </c>
      <c r="AE282" s="6" t="s">
        <v>1292</v>
      </c>
    </row>
    <row r="283" spans="1:31" ht="36" customHeight="1" x14ac:dyDescent="0.6">
      <c r="A283" s="6" t="s">
        <v>1098</v>
      </c>
      <c r="B283" s="6" t="s">
        <v>63</v>
      </c>
      <c r="C283" s="7">
        <v>37683</v>
      </c>
      <c r="D283" s="6">
        <f ca="1">DATEDIF(Table1[[#This Row],[Date_of_Birth]],TODAY(),"Y")</f>
        <v>23</v>
      </c>
      <c r="E283" s="6" t="s">
        <v>1256</v>
      </c>
      <c r="F283" s="6">
        <v>9569421905</v>
      </c>
      <c r="G283" s="6">
        <v>9154064947</v>
      </c>
      <c r="H283" s="6" t="s">
        <v>2490</v>
      </c>
      <c r="I283" s="6" t="s">
        <v>34</v>
      </c>
      <c r="J283" s="6">
        <v>723</v>
      </c>
      <c r="K283" s="6">
        <v>486006</v>
      </c>
      <c r="L283" s="6" t="s">
        <v>2491</v>
      </c>
      <c r="M283" s="6" t="s">
        <v>2492</v>
      </c>
      <c r="N283" s="6" t="s">
        <v>1260</v>
      </c>
      <c r="O283" s="6" t="s">
        <v>1276</v>
      </c>
      <c r="P283" s="8">
        <v>25000</v>
      </c>
      <c r="Q283" s="6" t="s">
        <v>1269</v>
      </c>
      <c r="R283" s="6" t="s">
        <v>1290</v>
      </c>
      <c r="S283" s="6" t="s">
        <v>22</v>
      </c>
      <c r="T283" s="6" t="s">
        <v>2493</v>
      </c>
      <c r="U283" s="8">
        <v>679360</v>
      </c>
      <c r="V283" s="6" t="s">
        <v>33</v>
      </c>
      <c r="W283" s="6" t="s">
        <v>34</v>
      </c>
      <c r="X283" s="6" t="s">
        <v>125</v>
      </c>
      <c r="Y283" s="8">
        <v>476008</v>
      </c>
      <c r="Z283" s="6">
        <v>48</v>
      </c>
      <c r="AA283" s="6">
        <v>13.93</v>
      </c>
      <c r="AB283" s="8">
        <f>-PMT((Table1[[#This Row],[Interest_Rate_%]]/100)/12,Table1[[#This Row],[Tenure_Months]],Table1[[#This Row],[Amount_Disbursed]])</f>
        <v>12990.912964728943</v>
      </c>
      <c r="AC283" s="7">
        <v>45111</v>
      </c>
      <c r="AD283" s="7">
        <f>EDATE(Table1[[#This Row],[Disbursement_Date]],Table1[[#This Row],[Tenure_Months]])</f>
        <v>46572</v>
      </c>
      <c r="AE283" s="6" t="s">
        <v>1265</v>
      </c>
    </row>
    <row r="284" spans="1:31" ht="36" customHeight="1" x14ac:dyDescent="0.6">
      <c r="A284" s="6" t="s">
        <v>1099</v>
      </c>
      <c r="B284" s="6" t="s">
        <v>227</v>
      </c>
      <c r="C284" s="7">
        <v>37976</v>
      </c>
      <c r="D284" s="6">
        <f ca="1">DATEDIF(Table1[[#This Row],[Date_of_Birth]],TODAY(),"Y")</f>
        <v>22</v>
      </c>
      <c r="E284" s="6" t="s">
        <v>1267</v>
      </c>
      <c r="F284" s="6">
        <v>9263496643</v>
      </c>
      <c r="G284" s="6">
        <v>9249103783</v>
      </c>
      <c r="H284" s="6" t="s">
        <v>2494</v>
      </c>
      <c r="I284" s="6" t="s">
        <v>21</v>
      </c>
      <c r="J284" s="6">
        <v>691</v>
      </c>
      <c r="K284" s="6">
        <v>452006</v>
      </c>
      <c r="L284" s="6" t="s">
        <v>2495</v>
      </c>
      <c r="M284" s="6" t="s">
        <v>2496</v>
      </c>
      <c r="N284" s="6" t="s">
        <v>1266</v>
      </c>
      <c r="O284" s="6" t="s">
        <v>1276</v>
      </c>
      <c r="P284" s="8">
        <v>50000</v>
      </c>
      <c r="Q284" s="6" t="s">
        <v>1296</v>
      </c>
      <c r="R284" s="6" t="s">
        <v>1244</v>
      </c>
      <c r="S284" s="6" t="s">
        <v>22</v>
      </c>
      <c r="T284" s="6" t="s">
        <v>2497</v>
      </c>
      <c r="U284" s="8">
        <v>1183818</v>
      </c>
      <c r="V284" s="6" t="s">
        <v>20</v>
      </c>
      <c r="W284" s="6" t="s">
        <v>21</v>
      </c>
      <c r="X284" s="6" t="s">
        <v>98</v>
      </c>
      <c r="Y284" s="8">
        <v>979235</v>
      </c>
      <c r="Z284" s="6">
        <v>60</v>
      </c>
      <c r="AA284" s="6">
        <v>10.57</v>
      </c>
      <c r="AB284" s="8">
        <f>-PMT((Table1[[#This Row],[Interest_Rate_%]]/100)/12,Table1[[#This Row],[Tenure_Months]],Table1[[#This Row],[Amount_Disbursed]])</f>
        <v>21081.552082005008</v>
      </c>
      <c r="AC284" s="7">
        <v>45670</v>
      </c>
      <c r="AD284" s="7">
        <f>EDATE(Table1[[#This Row],[Disbursement_Date]],Table1[[#This Row],[Tenure_Months]])</f>
        <v>47496</v>
      </c>
      <c r="AE284" s="6" t="s">
        <v>1265</v>
      </c>
    </row>
    <row r="285" spans="1:31" ht="36" customHeight="1" x14ac:dyDescent="0.6">
      <c r="A285" s="6" t="s">
        <v>1100</v>
      </c>
      <c r="B285" s="6" t="s">
        <v>53</v>
      </c>
      <c r="C285" s="7">
        <v>33531</v>
      </c>
      <c r="D285" s="6">
        <f ca="1">DATEDIF(Table1[[#This Row],[Date_of_Birth]],TODAY(),"Y")</f>
        <v>34</v>
      </c>
      <c r="E285" s="6" t="s">
        <v>1256</v>
      </c>
      <c r="F285" s="6">
        <v>9741271309</v>
      </c>
      <c r="G285" s="6"/>
      <c r="H285" s="6" t="s">
        <v>2498</v>
      </c>
      <c r="I285" s="6" t="s">
        <v>29</v>
      </c>
      <c r="J285" s="6">
        <v>795</v>
      </c>
      <c r="K285" s="6">
        <v>474004</v>
      </c>
      <c r="L285" s="6" t="s">
        <v>2499</v>
      </c>
      <c r="M285" s="6" t="s">
        <v>2500</v>
      </c>
      <c r="N285" s="6" t="s">
        <v>1281</v>
      </c>
      <c r="O285" s="6" t="s">
        <v>1261</v>
      </c>
      <c r="P285" s="8">
        <v>75000</v>
      </c>
      <c r="Q285" s="6" t="s">
        <v>1269</v>
      </c>
      <c r="R285" s="6" t="s">
        <v>1290</v>
      </c>
      <c r="S285" s="6" t="s">
        <v>22</v>
      </c>
      <c r="T285" s="6" t="s">
        <v>2501</v>
      </c>
      <c r="U285" s="8">
        <v>740271</v>
      </c>
      <c r="V285" s="6" t="s">
        <v>28</v>
      </c>
      <c r="W285" s="6" t="s">
        <v>29</v>
      </c>
      <c r="X285" s="6" t="s">
        <v>1380</v>
      </c>
      <c r="Y285" s="8">
        <v>609947</v>
      </c>
      <c r="Z285" s="6">
        <v>48</v>
      </c>
      <c r="AA285" s="6">
        <v>16.2</v>
      </c>
      <c r="AB285" s="8">
        <f>-PMT((Table1[[#This Row],[Interest_Rate_%]]/100)/12,Table1[[#This Row],[Tenure_Months]],Table1[[#This Row],[Amount_Disbursed]])</f>
        <v>17348.610187111175</v>
      </c>
      <c r="AC285" s="7">
        <v>45606</v>
      </c>
      <c r="AD285" s="7">
        <f>EDATE(Table1[[#This Row],[Disbursement_Date]],Table1[[#This Row],[Tenure_Months]])</f>
        <v>47067</v>
      </c>
      <c r="AE285" s="6" t="s">
        <v>1265</v>
      </c>
    </row>
    <row r="286" spans="1:31" ht="36" customHeight="1" x14ac:dyDescent="0.6">
      <c r="A286" s="6" t="s">
        <v>1101</v>
      </c>
      <c r="B286" s="6" t="s">
        <v>89</v>
      </c>
      <c r="C286" s="7">
        <v>32782</v>
      </c>
      <c r="D286" s="6">
        <f ca="1">DATEDIF(Table1[[#This Row],[Date_of_Birth]],TODAY(),"Y")</f>
        <v>36</v>
      </c>
      <c r="E286" s="6" t="s">
        <v>1267</v>
      </c>
      <c r="F286" s="6">
        <v>9408018616</v>
      </c>
      <c r="G286" s="6">
        <v>9526901220</v>
      </c>
      <c r="H286" s="6" t="s">
        <v>2502</v>
      </c>
      <c r="I286" s="6" t="s">
        <v>21</v>
      </c>
      <c r="J286" s="6">
        <v>713</v>
      </c>
      <c r="K286" s="6">
        <v>452004</v>
      </c>
      <c r="L286" s="6" t="s">
        <v>2503</v>
      </c>
      <c r="M286" s="6" t="s">
        <v>2504</v>
      </c>
      <c r="N286" s="6" t="s">
        <v>1281</v>
      </c>
      <c r="O286" s="6" t="s">
        <v>1268</v>
      </c>
      <c r="P286" s="8">
        <v>20000</v>
      </c>
      <c r="Q286" s="6" t="s">
        <v>1269</v>
      </c>
      <c r="R286" s="6" t="s">
        <v>1324</v>
      </c>
      <c r="S286" s="6" t="s">
        <v>30</v>
      </c>
      <c r="T286" s="6" t="s">
        <v>2505</v>
      </c>
      <c r="U286" s="8">
        <v>611761</v>
      </c>
      <c r="V286" s="6" t="s">
        <v>20</v>
      </c>
      <c r="W286" s="6" t="s">
        <v>21</v>
      </c>
      <c r="X286" s="6" t="s">
        <v>144</v>
      </c>
      <c r="Y286" s="8">
        <v>529199</v>
      </c>
      <c r="Z286" s="6">
        <v>12</v>
      </c>
      <c r="AA286" s="6">
        <v>11.14</v>
      </c>
      <c r="AB286" s="8">
        <f>-PMT((Table1[[#This Row],[Interest_Rate_%]]/100)/12,Table1[[#This Row],[Tenure_Months]],Table1[[#This Row],[Amount_Disbursed]])</f>
        <v>46806.050715150297</v>
      </c>
      <c r="AC286" s="7">
        <v>45107</v>
      </c>
      <c r="AD286" s="7">
        <f>EDATE(Table1[[#This Row],[Disbursement_Date]],Table1[[#This Row],[Tenure_Months]])</f>
        <v>45473</v>
      </c>
      <c r="AE286" s="6" t="s">
        <v>1292</v>
      </c>
    </row>
    <row r="287" spans="1:31" ht="36" customHeight="1" x14ac:dyDescent="0.6">
      <c r="A287" s="6" t="s">
        <v>1102</v>
      </c>
      <c r="B287" s="6" t="s">
        <v>2506</v>
      </c>
      <c r="C287" s="7">
        <v>27888</v>
      </c>
      <c r="D287" s="6">
        <f ca="1">DATEDIF(Table1[[#This Row],[Date_of_Birth]],TODAY(),"Y")</f>
        <v>50</v>
      </c>
      <c r="E287" s="6" t="s">
        <v>1267</v>
      </c>
      <c r="F287" s="6">
        <v>9475511492</v>
      </c>
      <c r="G287" s="6">
        <v>9552964165</v>
      </c>
      <c r="H287" s="6" t="s">
        <v>2507</v>
      </c>
      <c r="I287" s="6" t="s">
        <v>25</v>
      </c>
      <c r="J287" s="6">
        <v>727</v>
      </c>
      <c r="K287" s="6">
        <v>462002</v>
      </c>
      <c r="L287" s="6" t="s">
        <v>2508</v>
      </c>
      <c r="M287" s="6" t="s">
        <v>2509</v>
      </c>
      <c r="N287" s="6" t="s">
        <v>1266</v>
      </c>
      <c r="O287" s="6" t="s">
        <v>1268</v>
      </c>
      <c r="P287" s="8">
        <v>50000</v>
      </c>
      <c r="Q287" s="6" t="s">
        <v>1344</v>
      </c>
      <c r="R287" s="6" t="s">
        <v>1345</v>
      </c>
      <c r="S287" s="6" t="s">
        <v>17</v>
      </c>
      <c r="T287" s="6" t="s">
        <v>2510</v>
      </c>
      <c r="U287" s="8">
        <v>90780</v>
      </c>
      <c r="V287" s="6" t="s">
        <v>24</v>
      </c>
      <c r="W287" s="6" t="s">
        <v>25</v>
      </c>
      <c r="X287" s="6" t="s">
        <v>54</v>
      </c>
      <c r="Y287" s="8">
        <v>65825</v>
      </c>
      <c r="Z287" s="6">
        <v>24</v>
      </c>
      <c r="AA287" s="6">
        <v>15.68</v>
      </c>
      <c r="AB287" s="8">
        <f>-PMT((Table1[[#This Row],[Interest_Rate_%]]/100)/12,Table1[[#This Row],[Tenure_Months]],Table1[[#This Row],[Amount_Disbursed]])</f>
        <v>3212.9412503178755</v>
      </c>
      <c r="AC287" s="7">
        <v>45356</v>
      </c>
      <c r="AD287" s="7">
        <f>EDATE(Table1[[#This Row],[Disbursement_Date]],Table1[[#This Row],[Tenure_Months]])</f>
        <v>46086</v>
      </c>
      <c r="AE287" s="6" t="s">
        <v>1292</v>
      </c>
    </row>
    <row r="288" spans="1:31" ht="36" customHeight="1" x14ac:dyDescent="0.6">
      <c r="A288" s="6" t="s">
        <v>1103</v>
      </c>
      <c r="B288" s="6" t="s">
        <v>119</v>
      </c>
      <c r="C288" s="7">
        <v>31709</v>
      </c>
      <c r="D288" s="6">
        <f ca="1">DATEDIF(Table1[[#This Row],[Date_of_Birth]],TODAY(),"Y")</f>
        <v>39</v>
      </c>
      <c r="E288" s="6" t="s">
        <v>1267</v>
      </c>
      <c r="F288" s="6">
        <v>9666820349</v>
      </c>
      <c r="G288" s="6">
        <v>9984543831</v>
      </c>
      <c r="H288" s="6" t="s">
        <v>2511</v>
      </c>
      <c r="I288" s="6" t="s">
        <v>21</v>
      </c>
      <c r="J288" s="6">
        <v>677</v>
      </c>
      <c r="K288" s="6">
        <v>452004</v>
      </c>
      <c r="L288" s="6" t="s">
        <v>2512</v>
      </c>
      <c r="M288" s="6" t="s">
        <v>2513</v>
      </c>
      <c r="N288" s="6" t="s">
        <v>1281</v>
      </c>
      <c r="O288" s="6" t="s">
        <v>1268</v>
      </c>
      <c r="P288" s="8">
        <v>15000</v>
      </c>
      <c r="Q288" s="6" t="s">
        <v>1269</v>
      </c>
      <c r="R288" s="6" t="s">
        <v>1324</v>
      </c>
      <c r="S288" s="6" t="s">
        <v>30</v>
      </c>
      <c r="T288" s="6" t="s">
        <v>2514</v>
      </c>
      <c r="U288" s="8">
        <v>627506</v>
      </c>
      <c r="V288" s="6" t="s">
        <v>20</v>
      </c>
      <c r="W288" s="6" t="s">
        <v>21</v>
      </c>
      <c r="X288" s="6" t="s">
        <v>144</v>
      </c>
      <c r="Y288" s="8">
        <v>548105</v>
      </c>
      <c r="Z288" s="6">
        <v>12</v>
      </c>
      <c r="AA288" s="6">
        <v>14.27</v>
      </c>
      <c r="AB288" s="8">
        <f>-PMT((Table1[[#This Row],[Interest_Rate_%]]/100)/12,Table1[[#This Row],[Tenure_Months]],Table1[[#This Row],[Amount_Disbursed]])</f>
        <v>49282.426401984972</v>
      </c>
      <c r="AC288" s="7">
        <v>45084</v>
      </c>
      <c r="AD288" s="7">
        <f>EDATE(Table1[[#This Row],[Disbursement_Date]],Table1[[#This Row],[Tenure_Months]])</f>
        <v>45450</v>
      </c>
      <c r="AE288" s="6" t="s">
        <v>1265</v>
      </c>
    </row>
    <row r="289" spans="1:31" ht="36" customHeight="1" x14ac:dyDescent="0.6">
      <c r="A289" s="6" t="s">
        <v>1104</v>
      </c>
      <c r="B289" s="6" t="s">
        <v>164</v>
      </c>
      <c r="C289" s="7">
        <v>35507</v>
      </c>
      <c r="D289" s="6">
        <f ca="1">DATEDIF(Table1[[#This Row],[Date_of_Birth]],TODAY(),"Y")</f>
        <v>29</v>
      </c>
      <c r="E289" s="6" t="s">
        <v>1256</v>
      </c>
      <c r="F289" s="6">
        <v>9667455943</v>
      </c>
      <c r="G289" s="6">
        <v>9998851802</v>
      </c>
      <c r="H289" s="6" t="s">
        <v>2515</v>
      </c>
      <c r="I289" s="6" t="s">
        <v>34</v>
      </c>
      <c r="J289" s="6">
        <v>718</v>
      </c>
      <c r="K289" s="6">
        <v>486004</v>
      </c>
      <c r="L289" s="6" t="s">
        <v>2516</v>
      </c>
      <c r="M289" s="6" t="s">
        <v>2517</v>
      </c>
      <c r="N289" s="6" t="s">
        <v>1266</v>
      </c>
      <c r="O289" s="6" t="s">
        <v>1268</v>
      </c>
      <c r="P289" s="8">
        <v>25000</v>
      </c>
      <c r="Q289" s="6" t="s">
        <v>1269</v>
      </c>
      <c r="R289" s="6" t="s">
        <v>1270</v>
      </c>
      <c r="S289" s="6" t="s">
        <v>39</v>
      </c>
      <c r="T289" s="6" t="s">
        <v>2518</v>
      </c>
      <c r="U289" s="8">
        <v>1076581</v>
      </c>
      <c r="V289" s="6" t="s">
        <v>33</v>
      </c>
      <c r="W289" s="6" t="s">
        <v>34</v>
      </c>
      <c r="X289" s="6" t="s">
        <v>125</v>
      </c>
      <c r="Y289" s="8">
        <v>942296</v>
      </c>
      <c r="Z289" s="6">
        <v>18</v>
      </c>
      <c r="AA289" s="6">
        <v>11.47</v>
      </c>
      <c r="AB289" s="8">
        <f>-PMT((Table1[[#This Row],[Interest_Rate_%]]/100)/12,Table1[[#This Row],[Tenure_Months]],Table1[[#This Row],[Amount_Disbursed]])</f>
        <v>57231.417737833472</v>
      </c>
      <c r="AC289" s="7">
        <v>45175</v>
      </c>
      <c r="AD289" s="7">
        <f>EDATE(Table1[[#This Row],[Disbursement_Date]],Table1[[#This Row],[Tenure_Months]])</f>
        <v>45722</v>
      </c>
      <c r="AE289" s="6" t="s">
        <v>1292</v>
      </c>
    </row>
    <row r="290" spans="1:31" ht="36" customHeight="1" x14ac:dyDescent="0.6">
      <c r="A290" s="6" t="s">
        <v>1105</v>
      </c>
      <c r="B290" s="6" t="s">
        <v>105</v>
      </c>
      <c r="C290" s="7">
        <v>30519</v>
      </c>
      <c r="D290" s="6">
        <f ca="1">DATEDIF(Table1[[#This Row],[Date_of_Birth]],TODAY(),"Y")</f>
        <v>42</v>
      </c>
      <c r="E290" s="6" t="s">
        <v>1267</v>
      </c>
      <c r="F290" s="6">
        <v>9606977733</v>
      </c>
      <c r="G290" s="6"/>
      <c r="H290" s="6" t="s">
        <v>2519</v>
      </c>
      <c r="I290" s="6" t="s">
        <v>29</v>
      </c>
      <c r="J290" s="6">
        <v>741</v>
      </c>
      <c r="K290" s="6">
        <v>474005</v>
      </c>
      <c r="L290" s="6" t="s">
        <v>2520</v>
      </c>
      <c r="M290" s="6" t="s">
        <v>2521</v>
      </c>
      <c r="N290" s="6" t="s">
        <v>1281</v>
      </c>
      <c r="O290" s="6" t="s">
        <v>1276</v>
      </c>
      <c r="P290" s="8">
        <v>50000</v>
      </c>
      <c r="Q290" s="6" t="s">
        <v>1318</v>
      </c>
      <c r="R290" s="6" t="s">
        <v>1520</v>
      </c>
      <c r="S290" s="6" t="s">
        <v>39</v>
      </c>
      <c r="T290" s="6" t="s">
        <v>2522</v>
      </c>
      <c r="U290" s="8">
        <v>1369030</v>
      </c>
      <c r="V290" s="6" t="s">
        <v>28</v>
      </c>
      <c r="W290" s="6" t="s">
        <v>29</v>
      </c>
      <c r="X290" s="6" t="s">
        <v>1380</v>
      </c>
      <c r="Y290" s="8">
        <v>1044951</v>
      </c>
      <c r="Z290" s="6">
        <v>18</v>
      </c>
      <c r="AA290" s="6">
        <v>10.78</v>
      </c>
      <c r="AB290" s="8">
        <f>-PMT((Table1[[#This Row],[Interest_Rate_%]]/100)/12,Table1[[#This Row],[Tenure_Months]],Table1[[#This Row],[Amount_Disbursed]])</f>
        <v>63132.642842604611</v>
      </c>
      <c r="AC290" s="7">
        <v>45133</v>
      </c>
      <c r="AD290" s="7">
        <f>EDATE(Table1[[#This Row],[Disbursement_Date]],Table1[[#This Row],[Tenure_Months]])</f>
        <v>45683</v>
      </c>
      <c r="AE290" s="6" t="s">
        <v>1292</v>
      </c>
    </row>
    <row r="291" spans="1:31" ht="36" customHeight="1" x14ac:dyDescent="0.6">
      <c r="A291" s="6" t="s">
        <v>1106</v>
      </c>
      <c r="B291" s="6" t="s">
        <v>2523</v>
      </c>
      <c r="C291" s="7">
        <v>31251</v>
      </c>
      <c r="D291" s="6">
        <f ca="1">DATEDIF(Table1[[#This Row],[Date_of_Birth]],TODAY(),"Y")</f>
        <v>40</v>
      </c>
      <c r="E291" s="6" t="s">
        <v>1267</v>
      </c>
      <c r="F291" s="6">
        <v>9952752789</v>
      </c>
      <c r="G291" s="6"/>
      <c r="H291" s="6" t="s">
        <v>2524</v>
      </c>
      <c r="I291" s="6" t="s">
        <v>16</v>
      </c>
      <c r="J291" s="6">
        <v>739</v>
      </c>
      <c r="K291" s="6">
        <v>482005</v>
      </c>
      <c r="L291" s="6" t="s">
        <v>2525</v>
      </c>
      <c r="M291" s="6" t="s">
        <v>2526</v>
      </c>
      <c r="N291" s="6" t="s">
        <v>1281</v>
      </c>
      <c r="O291" s="6" t="s">
        <v>1268</v>
      </c>
      <c r="P291" s="8">
        <v>75000</v>
      </c>
      <c r="Q291" s="6" t="s">
        <v>1282</v>
      </c>
      <c r="R291" s="6" t="s">
        <v>1283</v>
      </c>
      <c r="S291" s="6" t="s">
        <v>17</v>
      </c>
      <c r="T291" s="6" t="s">
        <v>2527</v>
      </c>
      <c r="U291" s="8">
        <v>101704</v>
      </c>
      <c r="V291" s="6" t="s">
        <v>15</v>
      </c>
      <c r="W291" s="6" t="s">
        <v>16</v>
      </c>
      <c r="X291" s="6" t="s">
        <v>157</v>
      </c>
      <c r="Y291" s="8">
        <v>74315</v>
      </c>
      <c r="Z291" s="6">
        <v>24</v>
      </c>
      <c r="AA291" s="6">
        <v>13.11</v>
      </c>
      <c r="AB291" s="8">
        <f>-PMT((Table1[[#This Row],[Interest_Rate_%]]/100)/12,Table1[[#This Row],[Tenure_Months]],Table1[[#This Row],[Amount_Disbursed]])</f>
        <v>3536.911450728634</v>
      </c>
      <c r="AC291" s="7">
        <v>45684</v>
      </c>
      <c r="AD291" s="7">
        <f>EDATE(Table1[[#This Row],[Disbursement_Date]],Table1[[#This Row],[Tenure_Months]])</f>
        <v>46414</v>
      </c>
      <c r="AE291" s="6" t="s">
        <v>1292</v>
      </c>
    </row>
    <row r="292" spans="1:31" ht="36" customHeight="1" x14ac:dyDescent="0.6">
      <c r="A292" s="6" t="s">
        <v>1107</v>
      </c>
      <c r="B292" s="6" t="s">
        <v>66</v>
      </c>
      <c r="C292" s="7">
        <v>26679</v>
      </c>
      <c r="D292" s="6">
        <f ca="1">DATEDIF(Table1[[#This Row],[Date_of_Birth]],TODAY(),"Y")</f>
        <v>53</v>
      </c>
      <c r="E292" s="6" t="s">
        <v>1256</v>
      </c>
      <c r="F292" s="6">
        <v>9318586138</v>
      </c>
      <c r="G292" s="6"/>
      <c r="H292" s="6" t="s">
        <v>2528</v>
      </c>
      <c r="I292" s="6" t="s">
        <v>21</v>
      </c>
      <c r="J292" s="6">
        <v>711</v>
      </c>
      <c r="K292" s="6">
        <v>452006</v>
      </c>
      <c r="L292" s="6" t="s">
        <v>2529</v>
      </c>
      <c r="M292" s="6" t="s">
        <v>2530</v>
      </c>
      <c r="N292" s="6" t="s">
        <v>1281</v>
      </c>
      <c r="O292" s="6" t="s">
        <v>1276</v>
      </c>
      <c r="P292" s="8">
        <v>15000</v>
      </c>
      <c r="Q292" s="6" t="s">
        <v>1262</v>
      </c>
      <c r="R292" s="6" t="s">
        <v>1263</v>
      </c>
      <c r="S292" s="6" t="s">
        <v>17</v>
      </c>
      <c r="T292" s="6" t="s">
        <v>2531</v>
      </c>
      <c r="U292" s="8">
        <v>94341</v>
      </c>
      <c r="V292" s="6" t="s">
        <v>20</v>
      </c>
      <c r="W292" s="6" t="s">
        <v>21</v>
      </c>
      <c r="X292" s="6" t="s">
        <v>98</v>
      </c>
      <c r="Y292" s="8">
        <v>83832</v>
      </c>
      <c r="Z292" s="6">
        <v>18</v>
      </c>
      <c r="AA292" s="6">
        <v>14.86</v>
      </c>
      <c r="AB292" s="8">
        <f>-PMT((Table1[[#This Row],[Interest_Rate_%]]/100)/12,Table1[[#This Row],[Tenure_Months]],Table1[[#This Row],[Amount_Disbursed]])</f>
        <v>5224.3196355590471</v>
      </c>
      <c r="AC292" s="7">
        <v>45748</v>
      </c>
      <c r="AD292" s="7">
        <f>EDATE(Table1[[#This Row],[Disbursement_Date]],Table1[[#This Row],[Tenure_Months]])</f>
        <v>46296</v>
      </c>
      <c r="AE292" s="6" t="s">
        <v>1292</v>
      </c>
    </row>
    <row r="293" spans="1:31" ht="36" customHeight="1" x14ac:dyDescent="0.6">
      <c r="A293" s="6" t="s">
        <v>1108</v>
      </c>
      <c r="B293" s="6" t="s">
        <v>191</v>
      </c>
      <c r="C293" s="7">
        <v>36392</v>
      </c>
      <c r="D293" s="6">
        <f ca="1">DATEDIF(Table1[[#This Row],[Date_of_Birth]],TODAY(),"Y")</f>
        <v>26</v>
      </c>
      <c r="E293" s="6" t="s">
        <v>1256</v>
      </c>
      <c r="F293" s="6">
        <v>9155961512</v>
      </c>
      <c r="G293" s="6">
        <v>9821363297</v>
      </c>
      <c r="H293" s="6" t="s">
        <v>2532</v>
      </c>
      <c r="I293" s="6" t="s">
        <v>25</v>
      </c>
      <c r="J293" s="6">
        <v>743</v>
      </c>
      <c r="K293" s="6">
        <v>462002</v>
      </c>
      <c r="L293" s="6" t="s">
        <v>2533</v>
      </c>
      <c r="M293" s="6" t="s">
        <v>2534</v>
      </c>
      <c r="N293" s="6" t="s">
        <v>1281</v>
      </c>
      <c r="O293" s="6" t="s">
        <v>1268</v>
      </c>
      <c r="P293" s="8">
        <v>30000</v>
      </c>
      <c r="Q293" s="6" t="s">
        <v>1334</v>
      </c>
      <c r="R293" s="6" t="s">
        <v>1335</v>
      </c>
      <c r="S293" s="6" t="s">
        <v>30</v>
      </c>
      <c r="T293" s="6" t="s">
        <v>2535</v>
      </c>
      <c r="U293" s="8">
        <v>504803</v>
      </c>
      <c r="V293" s="6" t="s">
        <v>24</v>
      </c>
      <c r="W293" s="6" t="s">
        <v>25</v>
      </c>
      <c r="X293" s="6" t="s">
        <v>106</v>
      </c>
      <c r="Y293" s="8">
        <v>426926</v>
      </c>
      <c r="Z293" s="6">
        <v>18</v>
      </c>
      <c r="AA293" s="6">
        <v>10.86</v>
      </c>
      <c r="AB293" s="8">
        <f>-PMT((Table1[[#This Row],[Interest_Rate_%]]/100)/12,Table1[[#This Row],[Tenure_Months]],Table1[[#This Row],[Amount_Disbursed]])</f>
        <v>25809.305238630142</v>
      </c>
      <c r="AC293" s="7">
        <v>45287</v>
      </c>
      <c r="AD293" s="7">
        <f>EDATE(Table1[[#This Row],[Disbursement_Date]],Table1[[#This Row],[Tenure_Months]])</f>
        <v>45835</v>
      </c>
      <c r="AE293" s="6" t="s">
        <v>1265</v>
      </c>
    </row>
    <row r="294" spans="1:31" ht="36" customHeight="1" x14ac:dyDescent="0.6">
      <c r="A294" s="6" t="s">
        <v>1109</v>
      </c>
      <c r="B294" s="6" t="s">
        <v>202</v>
      </c>
      <c r="C294" s="7">
        <v>35996</v>
      </c>
      <c r="D294" s="6">
        <f ca="1">DATEDIF(Table1[[#This Row],[Date_of_Birth]],TODAY(),"Y")</f>
        <v>27</v>
      </c>
      <c r="E294" s="6" t="s">
        <v>1256</v>
      </c>
      <c r="F294" s="6">
        <v>9229592059</v>
      </c>
      <c r="G294" s="6">
        <v>9214469419</v>
      </c>
      <c r="H294" s="6" t="s">
        <v>2536</v>
      </c>
      <c r="I294" s="6" t="s">
        <v>21</v>
      </c>
      <c r="J294" s="6">
        <v>666</v>
      </c>
      <c r="K294" s="6">
        <v>452005</v>
      </c>
      <c r="L294" s="6" t="s">
        <v>2537</v>
      </c>
      <c r="M294" s="6" t="s">
        <v>2538</v>
      </c>
      <c r="N294" s="6" t="s">
        <v>1260</v>
      </c>
      <c r="O294" s="6" t="s">
        <v>1261</v>
      </c>
      <c r="P294" s="8">
        <v>15000</v>
      </c>
      <c r="Q294" s="6" t="s">
        <v>1318</v>
      </c>
      <c r="R294" s="6" t="s">
        <v>1319</v>
      </c>
      <c r="S294" s="6" t="s">
        <v>30</v>
      </c>
      <c r="T294" s="6" t="s">
        <v>2539</v>
      </c>
      <c r="U294" s="8">
        <v>776613</v>
      </c>
      <c r="V294" s="6" t="s">
        <v>20</v>
      </c>
      <c r="W294" s="6" t="s">
        <v>21</v>
      </c>
      <c r="X294" s="6" t="s">
        <v>98</v>
      </c>
      <c r="Y294" s="8">
        <v>689843</v>
      </c>
      <c r="Z294" s="6">
        <v>24</v>
      </c>
      <c r="AA294" s="6">
        <v>14</v>
      </c>
      <c r="AB294" s="8">
        <f>-PMT((Table1[[#This Row],[Interest_Rate_%]]/100)/12,Table1[[#This Row],[Tenure_Months]],Table1[[#This Row],[Amount_Disbursed]])</f>
        <v>33121.351432514668</v>
      </c>
      <c r="AC294" s="7">
        <v>45354</v>
      </c>
      <c r="AD294" s="7">
        <f>EDATE(Table1[[#This Row],[Disbursement_Date]],Table1[[#This Row],[Tenure_Months]])</f>
        <v>46084</v>
      </c>
      <c r="AE294" s="6" t="s">
        <v>1265</v>
      </c>
    </row>
    <row r="295" spans="1:31" ht="36" customHeight="1" x14ac:dyDescent="0.6">
      <c r="A295" s="6" t="s">
        <v>1110</v>
      </c>
      <c r="B295" s="6" t="s">
        <v>171</v>
      </c>
      <c r="C295" s="7">
        <v>36903</v>
      </c>
      <c r="D295" s="6">
        <f ca="1">DATEDIF(Table1[[#This Row],[Date_of_Birth]],TODAY(),"Y")</f>
        <v>25</v>
      </c>
      <c r="E295" s="6" t="s">
        <v>1256</v>
      </c>
      <c r="F295" s="6">
        <v>9705945411</v>
      </c>
      <c r="G295" s="6">
        <v>9678065892</v>
      </c>
      <c r="H295" s="6" t="s">
        <v>2540</v>
      </c>
      <c r="I295" s="6" t="s">
        <v>34</v>
      </c>
      <c r="J295" s="6">
        <v>650</v>
      </c>
      <c r="K295" s="6">
        <v>486003</v>
      </c>
      <c r="L295" s="6" t="s">
        <v>2541</v>
      </c>
      <c r="M295" s="6" t="s">
        <v>2542</v>
      </c>
      <c r="N295" s="6" t="s">
        <v>1281</v>
      </c>
      <c r="O295" s="6" t="s">
        <v>1276</v>
      </c>
      <c r="P295" s="8">
        <v>60000</v>
      </c>
      <c r="Q295" s="6" t="s">
        <v>1309</v>
      </c>
      <c r="R295" s="6" t="s">
        <v>1310</v>
      </c>
      <c r="S295" s="6" t="s">
        <v>30</v>
      </c>
      <c r="T295" s="6" t="s">
        <v>2543</v>
      </c>
      <c r="U295" s="8">
        <v>575963</v>
      </c>
      <c r="V295" s="6" t="s">
        <v>33</v>
      </c>
      <c r="W295" s="6" t="s">
        <v>34</v>
      </c>
      <c r="X295" s="6" t="s">
        <v>74</v>
      </c>
      <c r="Y295" s="8">
        <v>432188</v>
      </c>
      <c r="Z295" s="6">
        <v>12</v>
      </c>
      <c r="AA295" s="6">
        <v>15.88</v>
      </c>
      <c r="AB295" s="8">
        <f>-PMT((Table1[[#This Row],[Interest_Rate_%]]/100)/12,Table1[[#This Row],[Tenure_Months]],Table1[[#This Row],[Amount_Disbursed]])</f>
        <v>39188.249781803635</v>
      </c>
      <c r="AC295" s="7">
        <v>45217</v>
      </c>
      <c r="AD295" s="7">
        <f>EDATE(Table1[[#This Row],[Disbursement_Date]],Table1[[#This Row],[Tenure_Months]])</f>
        <v>45583</v>
      </c>
      <c r="AE295" s="6" t="s">
        <v>1271</v>
      </c>
    </row>
    <row r="296" spans="1:31" ht="36" customHeight="1" x14ac:dyDescent="0.6">
      <c r="A296" s="6" t="s">
        <v>1111</v>
      </c>
      <c r="B296" s="6" t="s">
        <v>73</v>
      </c>
      <c r="C296" s="7">
        <v>38068</v>
      </c>
      <c r="D296" s="6">
        <f ca="1">DATEDIF(Table1[[#This Row],[Date_of_Birth]],TODAY(),"Y")</f>
        <v>22</v>
      </c>
      <c r="E296" s="6" t="s">
        <v>1256</v>
      </c>
      <c r="F296" s="6">
        <v>9896530346</v>
      </c>
      <c r="G296" s="6">
        <v>9388385251</v>
      </c>
      <c r="H296" s="6" t="s">
        <v>2544</v>
      </c>
      <c r="I296" s="6" t="s">
        <v>25</v>
      </c>
      <c r="J296" s="6">
        <v>710</v>
      </c>
      <c r="K296" s="6">
        <v>462002</v>
      </c>
      <c r="L296" s="6" t="s">
        <v>2545</v>
      </c>
      <c r="M296" s="6" t="s">
        <v>2546</v>
      </c>
      <c r="N296" s="6" t="s">
        <v>1281</v>
      </c>
      <c r="O296" s="6" t="s">
        <v>1276</v>
      </c>
      <c r="P296" s="8">
        <v>20000</v>
      </c>
      <c r="Q296" s="6" t="s">
        <v>1318</v>
      </c>
      <c r="R296" s="6" t="s">
        <v>1520</v>
      </c>
      <c r="S296" s="6" t="s">
        <v>39</v>
      </c>
      <c r="T296" s="6" t="s">
        <v>2547</v>
      </c>
      <c r="U296" s="8">
        <v>1381164</v>
      </c>
      <c r="V296" s="6" t="s">
        <v>24</v>
      </c>
      <c r="W296" s="6" t="s">
        <v>25</v>
      </c>
      <c r="X296" s="6" t="s">
        <v>106</v>
      </c>
      <c r="Y296" s="8">
        <v>1195953</v>
      </c>
      <c r="Z296" s="6">
        <v>18</v>
      </c>
      <c r="AA296" s="6">
        <v>16.27</v>
      </c>
      <c r="AB296" s="8">
        <f>-PMT((Table1[[#This Row],[Interest_Rate_%]]/100)/12,Table1[[#This Row],[Tenure_Months]],Table1[[#This Row],[Amount_Disbursed]])</f>
        <v>75326.046565016542</v>
      </c>
      <c r="AC296" s="7">
        <v>45407</v>
      </c>
      <c r="AD296" s="7">
        <f>EDATE(Table1[[#This Row],[Disbursement_Date]],Table1[[#This Row],[Tenure_Months]])</f>
        <v>45955</v>
      </c>
      <c r="AE296" s="6" t="s">
        <v>1265</v>
      </c>
    </row>
    <row r="297" spans="1:31" ht="36" customHeight="1" x14ac:dyDescent="0.6">
      <c r="A297" s="6" t="s">
        <v>1112</v>
      </c>
      <c r="B297" s="6" t="s">
        <v>196</v>
      </c>
      <c r="C297" s="7">
        <v>37700</v>
      </c>
      <c r="D297" s="6">
        <f ca="1">DATEDIF(Table1[[#This Row],[Date_of_Birth]],TODAY(),"Y")</f>
        <v>23</v>
      </c>
      <c r="E297" s="6" t="s">
        <v>1256</v>
      </c>
      <c r="F297" s="6">
        <v>9112288623</v>
      </c>
      <c r="G297" s="6">
        <v>9750134068</v>
      </c>
      <c r="H297" s="6" t="s">
        <v>2548</v>
      </c>
      <c r="I297" s="6" t="s">
        <v>16</v>
      </c>
      <c r="J297" s="6">
        <v>622</v>
      </c>
      <c r="K297" s="6">
        <v>482001</v>
      </c>
      <c r="L297" s="6" t="s">
        <v>2549</v>
      </c>
      <c r="M297" s="6" t="s">
        <v>2550</v>
      </c>
      <c r="N297" s="6" t="s">
        <v>1281</v>
      </c>
      <c r="O297" s="6" t="s">
        <v>1276</v>
      </c>
      <c r="P297" s="8">
        <v>60000</v>
      </c>
      <c r="Q297" s="6" t="s">
        <v>1282</v>
      </c>
      <c r="R297" s="6" t="s">
        <v>1283</v>
      </c>
      <c r="S297" s="6" t="s">
        <v>17</v>
      </c>
      <c r="T297" s="6" t="s">
        <v>2551</v>
      </c>
      <c r="U297" s="8">
        <v>62360</v>
      </c>
      <c r="V297" s="6" t="s">
        <v>15</v>
      </c>
      <c r="W297" s="6" t="s">
        <v>16</v>
      </c>
      <c r="X297" s="6" t="s">
        <v>157</v>
      </c>
      <c r="Y297" s="8">
        <v>49563</v>
      </c>
      <c r="Z297" s="6">
        <v>36</v>
      </c>
      <c r="AA297" s="6">
        <v>15.72</v>
      </c>
      <c r="AB297" s="8">
        <f>-PMT((Table1[[#This Row],[Interest_Rate_%]]/100)/12,Table1[[#This Row],[Tenure_Months]],Table1[[#This Row],[Amount_Disbursed]])</f>
        <v>1735.6443619598447</v>
      </c>
      <c r="AC297" s="7">
        <v>45727</v>
      </c>
      <c r="AD297" s="7">
        <f>EDATE(Table1[[#This Row],[Disbursement_Date]],Table1[[#This Row],[Tenure_Months]])</f>
        <v>46823</v>
      </c>
      <c r="AE297" s="6" t="s">
        <v>1292</v>
      </c>
    </row>
    <row r="298" spans="1:31" ht="36" customHeight="1" x14ac:dyDescent="0.6">
      <c r="A298" s="6" t="s">
        <v>1113</v>
      </c>
      <c r="B298" s="6" t="s">
        <v>2039</v>
      </c>
      <c r="C298" s="7">
        <v>28589</v>
      </c>
      <c r="D298" s="6">
        <f ca="1">DATEDIF(Table1[[#This Row],[Date_of_Birth]],TODAY(),"Y")</f>
        <v>48</v>
      </c>
      <c r="E298" s="6" t="s">
        <v>1256</v>
      </c>
      <c r="F298" s="6">
        <v>9554900661</v>
      </c>
      <c r="G298" s="6"/>
      <c r="H298" s="6" t="s">
        <v>2552</v>
      </c>
      <c r="I298" s="6" t="s">
        <v>34</v>
      </c>
      <c r="J298" s="6">
        <v>630</v>
      </c>
      <c r="K298" s="6">
        <v>486006</v>
      </c>
      <c r="L298" s="6" t="s">
        <v>2553</v>
      </c>
      <c r="M298" s="6" t="s">
        <v>2554</v>
      </c>
      <c r="N298" s="6" t="s">
        <v>1281</v>
      </c>
      <c r="O298" s="6" t="s">
        <v>1268</v>
      </c>
      <c r="P298" s="8">
        <v>35000</v>
      </c>
      <c r="Q298" s="6" t="s">
        <v>1269</v>
      </c>
      <c r="R298" s="6" t="s">
        <v>1270</v>
      </c>
      <c r="S298" s="6" t="s">
        <v>39</v>
      </c>
      <c r="T298" s="6" t="s">
        <v>2555</v>
      </c>
      <c r="U298" s="8">
        <v>1076220</v>
      </c>
      <c r="V298" s="6" t="s">
        <v>33</v>
      </c>
      <c r="W298" s="6" t="s">
        <v>34</v>
      </c>
      <c r="X298" s="6" t="s">
        <v>125</v>
      </c>
      <c r="Y298" s="8">
        <v>968168</v>
      </c>
      <c r="Z298" s="6">
        <v>36</v>
      </c>
      <c r="AA298" s="6">
        <v>14.22</v>
      </c>
      <c r="AB298" s="8">
        <f>-PMT((Table1[[#This Row],[Interest_Rate_%]]/100)/12,Table1[[#This Row],[Tenure_Months]],Table1[[#This Row],[Amount_Disbursed]])</f>
        <v>33193.232283124904</v>
      </c>
      <c r="AC298" s="7">
        <v>45313</v>
      </c>
      <c r="AD298" s="7">
        <f>EDATE(Table1[[#This Row],[Disbursement_Date]],Table1[[#This Row],[Tenure_Months]])</f>
        <v>46409</v>
      </c>
      <c r="AE298" s="6" t="s">
        <v>1265</v>
      </c>
    </row>
    <row r="299" spans="1:31" ht="36" customHeight="1" x14ac:dyDescent="0.6">
      <c r="A299" s="6" t="s">
        <v>1114</v>
      </c>
      <c r="B299" s="6" t="s">
        <v>149</v>
      </c>
      <c r="C299" s="7">
        <v>31557</v>
      </c>
      <c r="D299" s="6">
        <f ca="1">DATEDIF(Table1[[#This Row],[Date_of_Birth]],TODAY(),"Y")</f>
        <v>40</v>
      </c>
      <c r="E299" s="6" t="s">
        <v>1267</v>
      </c>
      <c r="F299" s="6">
        <v>9387031688</v>
      </c>
      <c r="G299" s="6"/>
      <c r="H299" s="6" t="s">
        <v>2556</v>
      </c>
      <c r="I299" s="6" t="s">
        <v>16</v>
      </c>
      <c r="J299" s="6">
        <v>644</v>
      </c>
      <c r="K299" s="6">
        <v>482003</v>
      </c>
      <c r="L299" s="6" t="s">
        <v>2557</v>
      </c>
      <c r="M299" s="6" t="s">
        <v>2558</v>
      </c>
      <c r="N299" s="6" t="s">
        <v>1281</v>
      </c>
      <c r="O299" s="6" t="s">
        <v>1261</v>
      </c>
      <c r="P299" s="8">
        <v>40000</v>
      </c>
      <c r="Q299" s="6" t="s">
        <v>1344</v>
      </c>
      <c r="R299" s="6" t="s">
        <v>1345</v>
      </c>
      <c r="S299" s="6" t="s">
        <v>17</v>
      </c>
      <c r="T299" s="6" t="s">
        <v>2559</v>
      </c>
      <c r="U299" s="8">
        <v>69542</v>
      </c>
      <c r="V299" s="6" t="s">
        <v>15</v>
      </c>
      <c r="W299" s="6" t="s">
        <v>16</v>
      </c>
      <c r="X299" s="6" t="s">
        <v>26</v>
      </c>
      <c r="Y299" s="8">
        <v>56101</v>
      </c>
      <c r="Z299" s="6">
        <v>24</v>
      </c>
      <c r="AA299" s="6">
        <v>14.53</v>
      </c>
      <c r="AB299" s="8">
        <f>-PMT((Table1[[#This Row],[Interest_Rate_%]]/100)/12,Table1[[#This Row],[Tenure_Months]],Table1[[#This Row],[Amount_Disbursed]])</f>
        <v>2707.6385915148239</v>
      </c>
      <c r="AC299" s="7">
        <v>45029</v>
      </c>
      <c r="AD299" s="7">
        <f>EDATE(Table1[[#This Row],[Disbursement_Date]],Table1[[#This Row],[Tenure_Months]])</f>
        <v>45760</v>
      </c>
      <c r="AE299" s="6" t="s">
        <v>1292</v>
      </c>
    </row>
    <row r="300" spans="1:31" ht="36" customHeight="1" x14ac:dyDescent="0.6">
      <c r="A300" s="6" t="s">
        <v>1115</v>
      </c>
      <c r="B300" s="6" t="s">
        <v>129</v>
      </c>
      <c r="C300" s="7">
        <v>28685</v>
      </c>
      <c r="D300" s="6">
        <f ca="1">DATEDIF(Table1[[#This Row],[Date_of_Birth]],TODAY(),"Y")</f>
        <v>47</v>
      </c>
      <c r="E300" s="6" t="s">
        <v>1267</v>
      </c>
      <c r="F300" s="6">
        <v>9610429896</v>
      </c>
      <c r="G300" s="6">
        <v>9789742847</v>
      </c>
      <c r="H300" s="6" t="s">
        <v>2560</v>
      </c>
      <c r="I300" s="6" t="s">
        <v>21</v>
      </c>
      <c r="J300" s="6">
        <v>750</v>
      </c>
      <c r="K300" s="6">
        <v>452004</v>
      </c>
      <c r="L300" s="6" t="s">
        <v>2561</v>
      </c>
      <c r="M300" s="6" t="s">
        <v>2562</v>
      </c>
      <c r="N300" s="6" t="s">
        <v>1260</v>
      </c>
      <c r="O300" s="6" t="s">
        <v>1276</v>
      </c>
      <c r="P300" s="8">
        <v>50000</v>
      </c>
      <c r="Q300" s="6" t="s">
        <v>1318</v>
      </c>
      <c r="R300" s="6" t="s">
        <v>1319</v>
      </c>
      <c r="S300" s="6" t="s">
        <v>30</v>
      </c>
      <c r="T300" s="6" t="s">
        <v>2563</v>
      </c>
      <c r="U300" s="8">
        <v>739935</v>
      </c>
      <c r="V300" s="6" t="s">
        <v>20</v>
      </c>
      <c r="W300" s="6" t="s">
        <v>21</v>
      </c>
      <c r="X300" s="6" t="s">
        <v>144</v>
      </c>
      <c r="Y300" s="8">
        <v>630869</v>
      </c>
      <c r="Z300" s="6">
        <v>48</v>
      </c>
      <c r="AA300" s="6">
        <v>16.09</v>
      </c>
      <c r="AB300" s="8">
        <f>-PMT((Table1[[#This Row],[Interest_Rate_%]]/100)/12,Table1[[#This Row],[Tenure_Months]],Table1[[#This Row],[Amount_Disbursed]])</f>
        <v>17908.097067489278</v>
      </c>
      <c r="AC300" s="7">
        <v>44957</v>
      </c>
      <c r="AD300" s="7">
        <f>EDATE(Table1[[#This Row],[Disbursement_Date]],Table1[[#This Row],[Tenure_Months]])</f>
        <v>46418</v>
      </c>
      <c r="AE300" s="6" t="s">
        <v>1292</v>
      </c>
    </row>
    <row r="301" spans="1:31" ht="36" customHeight="1" x14ac:dyDescent="0.6">
      <c r="A301" s="6" t="s">
        <v>1116</v>
      </c>
      <c r="B301" s="6" t="s">
        <v>2564</v>
      </c>
      <c r="C301" s="7">
        <v>28341</v>
      </c>
      <c r="D301" s="6">
        <f ca="1">DATEDIF(Table1[[#This Row],[Date_of_Birth]],TODAY(),"Y")</f>
        <v>48</v>
      </c>
      <c r="E301" s="6" t="s">
        <v>1267</v>
      </c>
      <c r="F301" s="6">
        <v>9703284296</v>
      </c>
      <c r="G301" s="6"/>
      <c r="H301" s="6" t="s">
        <v>2565</v>
      </c>
      <c r="I301" s="6" t="s">
        <v>21</v>
      </c>
      <c r="J301" s="6">
        <v>726</v>
      </c>
      <c r="K301" s="6">
        <v>452004</v>
      </c>
      <c r="L301" s="6" t="s">
        <v>2566</v>
      </c>
      <c r="M301" s="6" t="s">
        <v>2567</v>
      </c>
      <c r="N301" s="6" t="s">
        <v>1260</v>
      </c>
      <c r="O301" s="6" t="s">
        <v>1261</v>
      </c>
      <c r="P301" s="8">
        <v>35000</v>
      </c>
      <c r="Q301" s="6" t="s">
        <v>1269</v>
      </c>
      <c r="R301" s="6" t="s">
        <v>1270</v>
      </c>
      <c r="S301" s="6" t="s">
        <v>39</v>
      </c>
      <c r="T301" s="6" t="s">
        <v>2568</v>
      </c>
      <c r="U301" s="8">
        <v>1053959</v>
      </c>
      <c r="V301" s="6" t="s">
        <v>20</v>
      </c>
      <c r="W301" s="6" t="s">
        <v>21</v>
      </c>
      <c r="X301" s="6" t="s">
        <v>98</v>
      </c>
      <c r="Y301" s="8">
        <v>908875</v>
      </c>
      <c r="Z301" s="6">
        <v>60</v>
      </c>
      <c r="AA301" s="6">
        <v>11.38</v>
      </c>
      <c r="AB301" s="8">
        <f>-PMT((Table1[[#This Row],[Interest_Rate_%]]/100)/12,Table1[[#This Row],[Tenure_Months]],Table1[[#This Row],[Amount_Disbursed]])</f>
        <v>19933.820865947746</v>
      </c>
      <c r="AC301" s="7">
        <v>45081</v>
      </c>
      <c r="AD301" s="7">
        <f>EDATE(Table1[[#This Row],[Disbursement_Date]],Table1[[#This Row],[Tenure_Months]])</f>
        <v>46908</v>
      </c>
      <c r="AE301" s="6" t="s">
        <v>1292</v>
      </c>
    </row>
    <row r="302" spans="1:31" ht="36" customHeight="1" x14ac:dyDescent="0.6">
      <c r="A302" s="6" t="s">
        <v>1117</v>
      </c>
      <c r="B302" s="6" t="s">
        <v>152</v>
      </c>
      <c r="C302" s="7">
        <v>30994</v>
      </c>
      <c r="D302" s="6">
        <f ca="1">DATEDIF(Table1[[#This Row],[Date_of_Birth]],TODAY(),"Y")</f>
        <v>41</v>
      </c>
      <c r="E302" s="6" t="s">
        <v>1256</v>
      </c>
      <c r="F302" s="6">
        <v>9827783103</v>
      </c>
      <c r="G302" s="6"/>
      <c r="H302" s="6" t="s">
        <v>2569</v>
      </c>
      <c r="I302" s="6" t="s">
        <v>34</v>
      </c>
      <c r="J302" s="6">
        <v>781</v>
      </c>
      <c r="K302" s="6">
        <v>486006</v>
      </c>
      <c r="L302" s="6" t="s">
        <v>2570</v>
      </c>
      <c r="M302" s="6" t="s">
        <v>2571</v>
      </c>
      <c r="N302" s="6" t="s">
        <v>1281</v>
      </c>
      <c r="O302" s="6" t="s">
        <v>1276</v>
      </c>
      <c r="P302" s="8">
        <v>60000</v>
      </c>
      <c r="Q302" s="6" t="s">
        <v>1262</v>
      </c>
      <c r="R302" s="6" t="s">
        <v>1263</v>
      </c>
      <c r="S302" s="6" t="s">
        <v>17</v>
      </c>
      <c r="T302" s="6" t="s">
        <v>2572</v>
      </c>
      <c r="U302" s="8">
        <v>76079</v>
      </c>
      <c r="V302" s="6" t="s">
        <v>33</v>
      </c>
      <c r="W302" s="6" t="s">
        <v>34</v>
      </c>
      <c r="X302" s="6" t="s">
        <v>74</v>
      </c>
      <c r="Y302" s="8">
        <v>55496</v>
      </c>
      <c r="Z302" s="6">
        <v>48</v>
      </c>
      <c r="AA302" s="6">
        <v>14.46</v>
      </c>
      <c r="AB302" s="8">
        <f>-PMT((Table1[[#This Row],[Interest_Rate_%]]/100)/12,Table1[[#This Row],[Tenure_Months]],Table1[[#This Row],[Amount_Disbursed]])</f>
        <v>1529.3469002518757</v>
      </c>
      <c r="AC302" s="7">
        <v>45621</v>
      </c>
      <c r="AD302" s="7">
        <f>EDATE(Table1[[#This Row],[Disbursement_Date]],Table1[[#This Row],[Tenure_Months]])</f>
        <v>47082</v>
      </c>
      <c r="AE302" s="6" t="s">
        <v>1271</v>
      </c>
    </row>
    <row r="303" spans="1:31" ht="36" customHeight="1" x14ac:dyDescent="0.6">
      <c r="A303" s="6" t="s">
        <v>1118</v>
      </c>
      <c r="B303" s="6" t="s">
        <v>1413</v>
      </c>
      <c r="C303" s="7">
        <v>24672</v>
      </c>
      <c r="D303" s="6">
        <f ca="1">DATEDIF(Table1[[#This Row],[Date_of_Birth]],TODAY(),"Y")</f>
        <v>58</v>
      </c>
      <c r="E303" s="6" t="s">
        <v>1256</v>
      </c>
      <c r="F303" s="6">
        <v>9835967305</v>
      </c>
      <c r="G303" s="6"/>
      <c r="H303" s="6" t="s">
        <v>2573</v>
      </c>
      <c r="I303" s="6" t="s">
        <v>21</v>
      </c>
      <c r="J303" s="6">
        <v>776</v>
      </c>
      <c r="K303" s="6">
        <v>452004</v>
      </c>
      <c r="L303" s="6" t="s">
        <v>2574</v>
      </c>
      <c r="M303" s="6" t="s">
        <v>2575</v>
      </c>
      <c r="N303" s="6" t="s">
        <v>1281</v>
      </c>
      <c r="O303" s="6" t="s">
        <v>1268</v>
      </c>
      <c r="P303" s="8">
        <v>30000</v>
      </c>
      <c r="Q303" s="6" t="s">
        <v>1296</v>
      </c>
      <c r="R303" s="6" t="s">
        <v>1297</v>
      </c>
      <c r="S303" s="6" t="s">
        <v>17</v>
      </c>
      <c r="T303" s="6" t="s">
        <v>2576</v>
      </c>
      <c r="U303" s="8">
        <v>69676</v>
      </c>
      <c r="V303" s="6" t="s">
        <v>20</v>
      </c>
      <c r="W303" s="6" t="s">
        <v>21</v>
      </c>
      <c r="X303" s="6" t="s">
        <v>98</v>
      </c>
      <c r="Y303" s="8">
        <v>56455</v>
      </c>
      <c r="Z303" s="6">
        <v>24</v>
      </c>
      <c r="AA303" s="6">
        <v>13.92</v>
      </c>
      <c r="AB303" s="8">
        <f>-PMT((Table1[[#This Row],[Interest_Rate_%]]/100)/12,Table1[[#This Row],[Tenure_Months]],Table1[[#This Row],[Amount_Disbursed]])</f>
        <v>2708.434203860309</v>
      </c>
      <c r="AC303" s="7">
        <v>45756</v>
      </c>
      <c r="AD303" s="7">
        <f>EDATE(Table1[[#This Row],[Disbursement_Date]],Table1[[#This Row],[Tenure_Months]])</f>
        <v>46486</v>
      </c>
      <c r="AE303" s="6" t="s">
        <v>1271</v>
      </c>
    </row>
    <row r="304" spans="1:31" ht="36" customHeight="1" x14ac:dyDescent="0.6">
      <c r="A304" s="6" t="s">
        <v>1119</v>
      </c>
      <c r="B304" s="6" t="s">
        <v>92</v>
      </c>
      <c r="C304" s="7">
        <v>30143</v>
      </c>
      <c r="D304" s="6">
        <f ca="1">DATEDIF(Table1[[#This Row],[Date_of_Birth]],TODAY(),"Y")</f>
        <v>43</v>
      </c>
      <c r="E304" s="6" t="s">
        <v>1256</v>
      </c>
      <c r="F304" s="6">
        <v>9242762145</v>
      </c>
      <c r="G304" s="6">
        <v>9840565956</v>
      </c>
      <c r="H304" s="6" t="s">
        <v>2577</v>
      </c>
      <c r="I304" s="6" t="s">
        <v>29</v>
      </c>
      <c r="J304" s="6">
        <v>725</v>
      </c>
      <c r="K304" s="6">
        <v>474003</v>
      </c>
      <c r="L304" s="6" t="s">
        <v>2578</v>
      </c>
      <c r="M304" s="6" t="s">
        <v>2579</v>
      </c>
      <c r="N304" s="6" t="s">
        <v>1260</v>
      </c>
      <c r="O304" s="6" t="s">
        <v>1261</v>
      </c>
      <c r="P304" s="8">
        <v>35000</v>
      </c>
      <c r="Q304" s="6" t="s">
        <v>1282</v>
      </c>
      <c r="R304" s="6" t="s">
        <v>1283</v>
      </c>
      <c r="S304" s="6" t="s">
        <v>17</v>
      </c>
      <c r="T304" s="6" t="s">
        <v>2580</v>
      </c>
      <c r="U304" s="8">
        <v>91849</v>
      </c>
      <c r="V304" s="6" t="s">
        <v>28</v>
      </c>
      <c r="W304" s="6" t="s">
        <v>29</v>
      </c>
      <c r="X304" s="6" t="s">
        <v>1380</v>
      </c>
      <c r="Y304" s="8">
        <v>78043</v>
      </c>
      <c r="Z304" s="6">
        <v>24</v>
      </c>
      <c r="AA304" s="6">
        <v>11.62</v>
      </c>
      <c r="AB304" s="8">
        <f>-PMT((Table1[[#This Row],[Interest_Rate_%]]/100)/12,Table1[[#This Row],[Tenure_Months]],Table1[[#This Row],[Amount_Disbursed]])</f>
        <v>3659.9209941575805</v>
      </c>
      <c r="AC304" s="7">
        <v>46001</v>
      </c>
      <c r="AD304" s="7">
        <f>EDATE(Table1[[#This Row],[Disbursement_Date]],Table1[[#This Row],[Tenure_Months]])</f>
        <v>46731</v>
      </c>
      <c r="AE304" s="6" t="s">
        <v>1292</v>
      </c>
    </row>
    <row r="305" spans="1:31" ht="36" customHeight="1" x14ac:dyDescent="0.6">
      <c r="A305" s="6" t="s">
        <v>1120</v>
      </c>
      <c r="B305" s="6" t="s">
        <v>196</v>
      </c>
      <c r="C305" s="7">
        <v>26033</v>
      </c>
      <c r="D305" s="6">
        <f ca="1">DATEDIF(Table1[[#This Row],[Date_of_Birth]],TODAY(),"Y")</f>
        <v>55</v>
      </c>
      <c r="E305" s="6" t="s">
        <v>1256</v>
      </c>
      <c r="F305" s="6">
        <v>9226925707</v>
      </c>
      <c r="G305" s="6"/>
      <c r="H305" s="6" t="s">
        <v>2581</v>
      </c>
      <c r="I305" s="6" t="s">
        <v>25</v>
      </c>
      <c r="J305" s="6">
        <v>724</v>
      </c>
      <c r="K305" s="6">
        <v>462006</v>
      </c>
      <c r="L305" s="6" t="s">
        <v>2582</v>
      </c>
      <c r="M305" s="6" t="s">
        <v>2583</v>
      </c>
      <c r="N305" s="6" t="s">
        <v>1281</v>
      </c>
      <c r="O305" s="6" t="s">
        <v>1261</v>
      </c>
      <c r="P305" s="8">
        <v>25000</v>
      </c>
      <c r="Q305" s="6" t="s">
        <v>1318</v>
      </c>
      <c r="R305" s="6" t="s">
        <v>1520</v>
      </c>
      <c r="S305" s="6" t="s">
        <v>39</v>
      </c>
      <c r="T305" s="6" t="s">
        <v>2584</v>
      </c>
      <c r="U305" s="8">
        <v>1351488</v>
      </c>
      <c r="V305" s="6" t="s">
        <v>24</v>
      </c>
      <c r="W305" s="6" t="s">
        <v>25</v>
      </c>
      <c r="X305" s="6" t="s">
        <v>54</v>
      </c>
      <c r="Y305" s="8">
        <v>1074124</v>
      </c>
      <c r="Z305" s="6">
        <v>24</v>
      </c>
      <c r="AA305" s="6">
        <v>11.98</v>
      </c>
      <c r="AB305" s="8">
        <f>-PMT((Table1[[#This Row],[Interest_Rate_%]]/100)/12,Table1[[#This Row],[Tenure_Months]],Table1[[#This Row],[Amount_Disbursed]])</f>
        <v>50552.714690160195</v>
      </c>
      <c r="AC305" s="7">
        <v>44932</v>
      </c>
      <c r="AD305" s="7">
        <f>EDATE(Table1[[#This Row],[Disbursement_Date]],Table1[[#This Row],[Tenure_Months]])</f>
        <v>45663</v>
      </c>
      <c r="AE305" s="6" t="s">
        <v>1292</v>
      </c>
    </row>
    <row r="306" spans="1:31" ht="36" customHeight="1" x14ac:dyDescent="0.6">
      <c r="A306" s="6" t="s">
        <v>1121</v>
      </c>
      <c r="B306" s="6" t="s">
        <v>71</v>
      </c>
      <c r="C306" s="7">
        <v>35514</v>
      </c>
      <c r="D306" s="6">
        <f ca="1">DATEDIF(Table1[[#This Row],[Date_of_Birth]],TODAY(),"Y")</f>
        <v>29</v>
      </c>
      <c r="E306" s="6" t="s">
        <v>1256</v>
      </c>
      <c r="F306" s="6">
        <v>9920855521</v>
      </c>
      <c r="G306" s="6">
        <v>9886558549</v>
      </c>
      <c r="H306" s="6" t="s">
        <v>2585</v>
      </c>
      <c r="I306" s="6" t="s">
        <v>34</v>
      </c>
      <c r="J306" s="6">
        <v>626</v>
      </c>
      <c r="K306" s="6">
        <v>486003</v>
      </c>
      <c r="L306" s="6" t="s">
        <v>2586</v>
      </c>
      <c r="M306" s="6" t="s">
        <v>2587</v>
      </c>
      <c r="N306" s="6" t="s">
        <v>1281</v>
      </c>
      <c r="O306" s="6" t="s">
        <v>1268</v>
      </c>
      <c r="P306" s="8">
        <v>100000</v>
      </c>
      <c r="Q306" s="6" t="s">
        <v>1309</v>
      </c>
      <c r="R306" s="6" t="s">
        <v>1352</v>
      </c>
      <c r="S306" s="6" t="s">
        <v>39</v>
      </c>
      <c r="T306" s="6" t="s">
        <v>2588</v>
      </c>
      <c r="U306" s="8">
        <v>1003045</v>
      </c>
      <c r="V306" s="6" t="s">
        <v>33</v>
      </c>
      <c r="W306" s="6" t="s">
        <v>34</v>
      </c>
      <c r="X306" s="6" t="s">
        <v>74</v>
      </c>
      <c r="Y306" s="8">
        <v>757311</v>
      </c>
      <c r="Z306" s="6">
        <v>36</v>
      </c>
      <c r="AA306" s="6">
        <v>12.22</v>
      </c>
      <c r="AB306" s="8">
        <f>-PMT((Table1[[#This Row],[Interest_Rate_%]]/100)/12,Table1[[#This Row],[Tenure_Months]],Table1[[#This Row],[Amount_Disbursed]])</f>
        <v>25233.21184151146</v>
      </c>
      <c r="AC306" s="7">
        <v>44927</v>
      </c>
      <c r="AD306" s="7">
        <f>EDATE(Table1[[#This Row],[Disbursement_Date]],Table1[[#This Row],[Tenure_Months]])</f>
        <v>46023</v>
      </c>
      <c r="AE306" s="6" t="s">
        <v>1292</v>
      </c>
    </row>
    <row r="307" spans="1:31" ht="36" customHeight="1" x14ac:dyDescent="0.6">
      <c r="A307" s="6" t="s">
        <v>1122</v>
      </c>
      <c r="B307" s="6" t="s">
        <v>1444</v>
      </c>
      <c r="C307" s="7">
        <v>33423</v>
      </c>
      <c r="D307" s="6">
        <f ca="1">DATEDIF(Table1[[#This Row],[Date_of_Birth]],TODAY(),"Y")</f>
        <v>34</v>
      </c>
      <c r="E307" s="6" t="s">
        <v>1256</v>
      </c>
      <c r="F307" s="6">
        <v>9203346052</v>
      </c>
      <c r="G307" s="6">
        <v>9396005983</v>
      </c>
      <c r="H307" s="6" t="s">
        <v>2589</v>
      </c>
      <c r="I307" s="6" t="s">
        <v>21</v>
      </c>
      <c r="J307" s="6">
        <v>623</v>
      </c>
      <c r="K307" s="6">
        <v>452004</v>
      </c>
      <c r="L307" s="6" t="s">
        <v>2590</v>
      </c>
      <c r="M307" s="6" t="s">
        <v>2591</v>
      </c>
      <c r="N307" s="6" t="s">
        <v>1281</v>
      </c>
      <c r="O307" s="6" t="s">
        <v>1268</v>
      </c>
      <c r="P307" s="8">
        <v>30000</v>
      </c>
      <c r="Q307" s="6" t="s">
        <v>1334</v>
      </c>
      <c r="R307" s="6" t="s">
        <v>1335</v>
      </c>
      <c r="S307" s="6" t="s">
        <v>30</v>
      </c>
      <c r="T307" s="6" t="s">
        <v>2592</v>
      </c>
      <c r="U307" s="8">
        <v>511654</v>
      </c>
      <c r="V307" s="6" t="s">
        <v>20</v>
      </c>
      <c r="W307" s="6" t="s">
        <v>21</v>
      </c>
      <c r="X307" s="6" t="s">
        <v>144</v>
      </c>
      <c r="Y307" s="8">
        <v>376557</v>
      </c>
      <c r="Z307" s="6">
        <v>24</v>
      </c>
      <c r="AA307" s="6">
        <v>14.72</v>
      </c>
      <c r="AB307" s="8">
        <f>-PMT((Table1[[#This Row],[Interest_Rate_%]]/100)/12,Table1[[#This Row],[Tenure_Months]],Table1[[#This Row],[Amount_Disbursed]])</f>
        <v>18207.932383149935</v>
      </c>
      <c r="AC307" s="7">
        <v>45696</v>
      </c>
      <c r="AD307" s="7">
        <f>EDATE(Table1[[#This Row],[Disbursement_Date]],Table1[[#This Row],[Tenure_Months]])</f>
        <v>46426</v>
      </c>
      <c r="AE307" s="6" t="s">
        <v>1265</v>
      </c>
    </row>
    <row r="308" spans="1:31" ht="36" customHeight="1" x14ac:dyDescent="0.6">
      <c r="A308" s="6" t="s">
        <v>1123</v>
      </c>
      <c r="B308" s="6" t="s">
        <v>58</v>
      </c>
      <c r="C308" s="7">
        <v>24909</v>
      </c>
      <c r="D308" s="6">
        <f ca="1">DATEDIF(Table1[[#This Row],[Date_of_Birth]],TODAY(),"Y")</f>
        <v>58</v>
      </c>
      <c r="E308" s="6" t="s">
        <v>1256</v>
      </c>
      <c r="F308" s="6">
        <v>9622012269</v>
      </c>
      <c r="G308" s="6">
        <v>9581491985</v>
      </c>
      <c r="H308" s="6" t="s">
        <v>2593</v>
      </c>
      <c r="I308" s="6" t="s">
        <v>29</v>
      </c>
      <c r="J308" s="6">
        <v>695</v>
      </c>
      <c r="K308" s="6">
        <v>474005</v>
      </c>
      <c r="L308" s="6" t="s">
        <v>2594</v>
      </c>
      <c r="M308" s="6" t="s">
        <v>2595</v>
      </c>
      <c r="N308" s="6" t="s">
        <v>1281</v>
      </c>
      <c r="O308" s="6" t="s">
        <v>1276</v>
      </c>
      <c r="P308" s="8">
        <v>75000</v>
      </c>
      <c r="Q308" s="6" t="s">
        <v>1296</v>
      </c>
      <c r="R308" s="6" t="s">
        <v>1297</v>
      </c>
      <c r="S308" s="6" t="s">
        <v>17</v>
      </c>
      <c r="T308" s="6" t="s">
        <v>2596</v>
      </c>
      <c r="U308" s="8">
        <v>50000</v>
      </c>
      <c r="V308" s="6" t="s">
        <v>28</v>
      </c>
      <c r="W308" s="6" t="s">
        <v>29</v>
      </c>
      <c r="X308" s="6" t="s">
        <v>1380</v>
      </c>
      <c r="Y308" s="8">
        <v>41232</v>
      </c>
      <c r="Z308" s="6">
        <v>48</v>
      </c>
      <c r="AA308" s="6">
        <v>13.08</v>
      </c>
      <c r="AB308" s="8">
        <f>-PMT((Table1[[#This Row],[Interest_Rate_%]]/100)/12,Table1[[#This Row],[Tenure_Months]],Table1[[#This Row],[Amount_Disbursed]])</f>
        <v>1107.7891711393324</v>
      </c>
      <c r="AC308" s="7">
        <v>45199</v>
      </c>
      <c r="AD308" s="7">
        <f>EDATE(Table1[[#This Row],[Disbursement_Date]],Table1[[#This Row],[Tenure_Months]])</f>
        <v>46660</v>
      </c>
      <c r="AE308" s="6" t="s">
        <v>1292</v>
      </c>
    </row>
    <row r="309" spans="1:31" ht="36" customHeight="1" x14ac:dyDescent="0.6">
      <c r="A309" s="6" t="s">
        <v>1124</v>
      </c>
      <c r="B309" s="6" t="s">
        <v>2597</v>
      </c>
      <c r="C309" s="7">
        <v>27405</v>
      </c>
      <c r="D309" s="6">
        <f ca="1">DATEDIF(Table1[[#This Row],[Date_of_Birth]],TODAY(),"Y")</f>
        <v>51</v>
      </c>
      <c r="E309" s="6" t="s">
        <v>1256</v>
      </c>
      <c r="F309" s="6">
        <v>9406907606</v>
      </c>
      <c r="G309" s="6">
        <v>9749586853</v>
      </c>
      <c r="H309" s="6" t="s">
        <v>2598</v>
      </c>
      <c r="I309" s="6" t="s">
        <v>16</v>
      </c>
      <c r="J309" s="6">
        <v>728</v>
      </c>
      <c r="K309" s="6">
        <v>482001</v>
      </c>
      <c r="L309" s="6" t="s">
        <v>2599</v>
      </c>
      <c r="M309" s="6" t="s">
        <v>2600</v>
      </c>
      <c r="N309" s="6" t="s">
        <v>1281</v>
      </c>
      <c r="O309" s="6" t="s">
        <v>1268</v>
      </c>
      <c r="P309" s="8">
        <v>35000</v>
      </c>
      <c r="Q309" s="6" t="s">
        <v>1262</v>
      </c>
      <c r="R309" s="6" t="s">
        <v>1263</v>
      </c>
      <c r="S309" s="6" t="s">
        <v>17</v>
      </c>
      <c r="T309" s="6" t="s">
        <v>2601</v>
      </c>
      <c r="U309" s="8">
        <v>113276</v>
      </c>
      <c r="V309" s="6" t="s">
        <v>15</v>
      </c>
      <c r="W309" s="6" t="s">
        <v>16</v>
      </c>
      <c r="X309" s="6" t="s">
        <v>157</v>
      </c>
      <c r="Y309" s="8">
        <v>80901</v>
      </c>
      <c r="Z309" s="6">
        <v>18</v>
      </c>
      <c r="AA309" s="6">
        <v>14.59</v>
      </c>
      <c r="AB309" s="8">
        <f>-PMT((Table1[[#This Row],[Interest_Rate_%]]/100)/12,Table1[[#This Row],[Tenure_Months]],Table1[[#This Row],[Amount_Disbursed]])</f>
        <v>5031.3950149826742</v>
      </c>
      <c r="AC309" s="7">
        <v>45065</v>
      </c>
      <c r="AD309" s="7">
        <f>EDATE(Table1[[#This Row],[Disbursement_Date]],Table1[[#This Row],[Tenure_Months]])</f>
        <v>45615</v>
      </c>
      <c r="AE309" s="6" t="s">
        <v>1292</v>
      </c>
    </row>
    <row r="310" spans="1:31" ht="36" customHeight="1" x14ac:dyDescent="0.6">
      <c r="A310" s="6" t="s">
        <v>1125</v>
      </c>
      <c r="B310" s="6" t="s">
        <v>1574</v>
      </c>
      <c r="C310" s="7">
        <v>37686</v>
      </c>
      <c r="D310" s="6">
        <f ca="1">DATEDIF(Table1[[#This Row],[Date_of_Birth]],TODAY(),"Y")</f>
        <v>23</v>
      </c>
      <c r="E310" s="6" t="s">
        <v>1256</v>
      </c>
      <c r="F310" s="6">
        <v>9127416312</v>
      </c>
      <c r="G310" s="6">
        <v>9564379001</v>
      </c>
      <c r="H310" s="6" t="s">
        <v>2602</v>
      </c>
      <c r="I310" s="6" t="s">
        <v>25</v>
      </c>
      <c r="J310" s="6">
        <v>775</v>
      </c>
      <c r="K310" s="6">
        <v>462006</v>
      </c>
      <c r="L310" s="6" t="s">
        <v>2603</v>
      </c>
      <c r="M310" s="6" t="s">
        <v>2604</v>
      </c>
      <c r="N310" s="6" t="s">
        <v>1281</v>
      </c>
      <c r="O310" s="6" t="s">
        <v>1276</v>
      </c>
      <c r="P310" s="8">
        <v>75000</v>
      </c>
      <c r="Q310" s="6" t="s">
        <v>1269</v>
      </c>
      <c r="R310" s="6" t="s">
        <v>1270</v>
      </c>
      <c r="S310" s="6" t="s">
        <v>39</v>
      </c>
      <c r="T310" s="6" t="s">
        <v>2605</v>
      </c>
      <c r="U310" s="8">
        <v>1092226</v>
      </c>
      <c r="V310" s="6" t="s">
        <v>24</v>
      </c>
      <c r="W310" s="6" t="s">
        <v>25</v>
      </c>
      <c r="X310" s="6" t="s">
        <v>54</v>
      </c>
      <c r="Y310" s="8">
        <v>810959</v>
      </c>
      <c r="Z310" s="6">
        <v>24</v>
      </c>
      <c r="AA310" s="6">
        <v>13.47</v>
      </c>
      <c r="AB310" s="8">
        <f>-PMT((Table1[[#This Row],[Interest_Rate_%]]/100)/12,Table1[[#This Row],[Tenure_Months]],Table1[[#This Row],[Amount_Disbursed]])</f>
        <v>38733.740575378841</v>
      </c>
      <c r="AC310" s="7">
        <v>45071</v>
      </c>
      <c r="AD310" s="7">
        <f>EDATE(Table1[[#This Row],[Disbursement_Date]],Table1[[#This Row],[Tenure_Months]])</f>
        <v>45802</v>
      </c>
      <c r="AE310" s="6" t="s">
        <v>1271</v>
      </c>
    </row>
    <row r="311" spans="1:31" ht="36" customHeight="1" x14ac:dyDescent="0.6">
      <c r="A311" s="6" t="s">
        <v>1126</v>
      </c>
      <c r="B311" s="6" t="s">
        <v>124</v>
      </c>
      <c r="C311" s="7">
        <v>32286</v>
      </c>
      <c r="D311" s="6">
        <f ca="1">DATEDIF(Table1[[#This Row],[Date_of_Birth]],TODAY(),"Y")</f>
        <v>38</v>
      </c>
      <c r="E311" s="6" t="s">
        <v>1256</v>
      </c>
      <c r="F311" s="6">
        <v>9467323334</v>
      </c>
      <c r="G311" s="6"/>
      <c r="H311" s="6" t="s">
        <v>2606</v>
      </c>
      <c r="I311" s="6" t="s">
        <v>29</v>
      </c>
      <c r="J311" s="6">
        <v>746</v>
      </c>
      <c r="K311" s="6">
        <v>474006</v>
      </c>
      <c r="L311" s="6" t="s">
        <v>2607</v>
      </c>
      <c r="M311" s="6" t="s">
        <v>2608</v>
      </c>
      <c r="N311" s="6" t="s">
        <v>1281</v>
      </c>
      <c r="O311" s="6" t="s">
        <v>1276</v>
      </c>
      <c r="P311" s="8">
        <v>25000</v>
      </c>
      <c r="Q311" s="6" t="s">
        <v>1269</v>
      </c>
      <c r="R311" s="6" t="s">
        <v>1270</v>
      </c>
      <c r="S311" s="6" t="s">
        <v>39</v>
      </c>
      <c r="T311" s="6" t="s">
        <v>2609</v>
      </c>
      <c r="U311" s="8">
        <v>1149400</v>
      </c>
      <c r="V311" s="6" t="s">
        <v>28</v>
      </c>
      <c r="W311" s="6" t="s">
        <v>29</v>
      </c>
      <c r="X311" s="6" t="s">
        <v>1380</v>
      </c>
      <c r="Y311" s="8">
        <v>971915</v>
      </c>
      <c r="Z311" s="6">
        <v>12</v>
      </c>
      <c r="AA311" s="6">
        <v>14.34</v>
      </c>
      <c r="AB311" s="8">
        <f>-PMT((Table1[[#This Row],[Interest_Rate_%]]/100)/12,Table1[[#This Row],[Tenure_Months]],Table1[[#This Row],[Amount_Disbursed]])</f>
        <v>87421.005805959838</v>
      </c>
      <c r="AC311" s="7">
        <v>45536</v>
      </c>
      <c r="AD311" s="7">
        <f>EDATE(Table1[[#This Row],[Disbursement_Date]],Table1[[#This Row],[Tenure_Months]])</f>
        <v>45901</v>
      </c>
      <c r="AE311" s="6" t="s">
        <v>1271</v>
      </c>
    </row>
    <row r="312" spans="1:31" ht="36" customHeight="1" x14ac:dyDescent="0.6">
      <c r="A312" s="6" t="s">
        <v>1127</v>
      </c>
      <c r="B312" s="6" t="s">
        <v>56</v>
      </c>
      <c r="C312" s="7">
        <v>33122</v>
      </c>
      <c r="D312" s="6">
        <f ca="1">DATEDIF(Table1[[#This Row],[Date_of_Birth]],TODAY(),"Y")</f>
        <v>35</v>
      </c>
      <c r="E312" s="6" t="s">
        <v>1267</v>
      </c>
      <c r="F312" s="6">
        <v>9559591173</v>
      </c>
      <c r="G312" s="6">
        <v>9247875836</v>
      </c>
      <c r="H312" s="6" t="s">
        <v>2610</v>
      </c>
      <c r="I312" s="6" t="s">
        <v>21</v>
      </c>
      <c r="J312" s="6">
        <v>771</v>
      </c>
      <c r="K312" s="6">
        <v>452001</v>
      </c>
      <c r="L312" s="6" t="s">
        <v>2611</v>
      </c>
      <c r="M312" s="6" t="s">
        <v>2612</v>
      </c>
      <c r="N312" s="6" t="s">
        <v>1281</v>
      </c>
      <c r="O312" s="6" t="s">
        <v>1268</v>
      </c>
      <c r="P312" s="8">
        <v>20000</v>
      </c>
      <c r="Q312" s="6" t="s">
        <v>1318</v>
      </c>
      <c r="R312" s="6" t="s">
        <v>1520</v>
      </c>
      <c r="S312" s="6" t="s">
        <v>39</v>
      </c>
      <c r="T312" s="6" t="s">
        <v>2613</v>
      </c>
      <c r="U312" s="8">
        <v>1425192</v>
      </c>
      <c r="V312" s="6" t="s">
        <v>20</v>
      </c>
      <c r="W312" s="6" t="s">
        <v>21</v>
      </c>
      <c r="X312" s="6" t="s">
        <v>144</v>
      </c>
      <c r="Y312" s="8">
        <v>1218561</v>
      </c>
      <c r="Z312" s="6">
        <v>36</v>
      </c>
      <c r="AA312" s="6">
        <v>12.28</v>
      </c>
      <c r="AB312" s="8">
        <f>-PMT((Table1[[#This Row],[Interest_Rate_%]]/100)/12,Table1[[#This Row],[Tenure_Months]],Table1[[#This Row],[Amount_Disbursed]])</f>
        <v>40636.818406875202</v>
      </c>
      <c r="AC312" s="7">
        <v>45188</v>
      </c>
      <c r="AD312" s="7">
        <f>EDATE(Table1[[#This Row],[Disbursement_Date]],Table1[[#This Row],[Tenure_Months]])</f>
        <v>46284</v>
      </c>
      <c r="AE312" s="6" t="s">
        <v>1265</v>
      </c>
    </row>
    <row r="313" spans="1:31" ht="36" customHeight="1" x14ac:dyDescent="0.6">
      <c r="A313" s="6" t="s">
        <v>1128</v>
      </c>
      <c r="B313" s="6" t="s">
        <v>115</v>
      </c>
      <c r="C313" s="7">
        <v>28477</v>
      </c>
      <c r="D313" s="6">
        <f ca="1">DATEDIF(Table1[[#This Row],[Date_of_Birth]],TODAY(),"Y")</f>
        <v>48</v>
      </c>
      <c r="E313" s="6" t="s">
        <v>1256</v>
      </c>
      <c r="F313" s="6">
        <v>9728916168</v>
      </c>
      <c r="G313" s="6">
        <v>9673021063</v>
      </c>
      <c r="H313" s="6" t="s">
        <v>2614</v>
      </c>
      <c r="I313" s="6" t="s">
        <v>29</v>
      </c>
      <c r="J313" s="6">
        <v>751</v>
      </c>
      <c r="K313" s="6">
        <v>474003</v>
      </c>
      <c r="L313" s="6" t="s">
        <v>2615</v>
      </c>
      <c r="M313" s="6" t="s">
        <v>2616</v>
      </c>
      <c r="N313" s="6" t="s">
        <v>1281</v>
      </c>
      <c r="O313" s="6" t="s">
        <v>1261</v>
      </c>
      <c r="P313" s="8">
        <v>75000</v>
      </c>
      <c r="Q313" s="6" t="s">
        <v>1344</v>
      </c>
      <c r="R313" s="6" t="s">
        <v>1345</v>
      </c>
      <c r="S313" s="6" t="s">
        <v>17</v>
      </c>
      <c r="T313" s="6" t="s">
        <v>2617</v>
      </c>
      <c r="U313" s="8">
        <v>79870</v>
      </c>
      <c r="V313" s="6" t="s">
        <v>28</v>
      </c>
      <c r="W313" s="6" t="s">
        <v>29</v>
      </c>
      <c r="X313" s="6" t="s">
        <v>1285</v>
      </c>
      <c r="Y313" s="8">
        <v>60796</v>
      </c>
      <c r="Z313" s="6">
        <v>60</v>
      </c>
      <c r="AA313" s="6">
        <v>16.38</v>
      </c>
      <c r="AB313" s="8">
        <f>-PMT((Table1[[#This Row],[Interest_Rate_%]]/100)/12,Table1[[#This Row],[Tenure_Months]],Table1[[#This Row],[Amount_Disbursed]])</f>
        <v>1490.7437214719378</v>
      </c>
      <c r="AC313" s="7">
        <v>45482</v>
      </c>
      <c r="AD313" s="7">
        <f>EDATE(Table1[[#This Row],[Disbursement_Date]],Table1[[#This Row],[Tenure_Months]])</f>
        <v>47308</v>
      </c>
      <c r="AE313" s="6" t="s">
        <v>1292</v>
      </c>
    </row>
    <row r="314" spans="1:31" ht="36" customHeight="1" x14ac:dyDescent="0.6">
      <c r="A314" s="6" t="s">
        <v>1129</v>
      </c>
      <c r="B314" s="6" t="s">
        <v>200</v>
      </c>
      <c r="C314" s="7">
        <v>33350</v>
      </c>
      <c r="D314" s="6">
        <f ca="1">DATEDIF(Table1[[#This Row],[Date_of_Birth]],TODAY(),"Y")</f>
        <v>35</v>
      </c>
      <c r="E314" s="6" t="s">
        <v>1267</v>
      </c>
      <c r="F314" s="6">
        <v>9681513487</v>
      </c>
      <c r="G314" s="6"/>
      <c r="H314" s="6" t="s">
        <v>2618</v>
      </c>
      <c r="I314" s="6" t="s">
        <v>29</v>
      </c>
      <c r="J314" s="6">
        <v>686</v>
      </c>
      <c r="K314" s="6">
        <v>474002</v>
      </c>
      <c r="L314" s="6" t="s">
        <v>2619</v>
      </c>
      <c r="M314" s="6" t="s">
        <v>2620</v>
      </c>
      <c r="N314" s="6" t="s">
        <v>1260</v>
      </c>
      <c r="O314" s="6" t="s">
        <v>1276</v>
      </c>
      <c r="P314" s="8">
        <v>20000</v>
      </c>
      <c r="Q314" s="6" t="s">
        <v>1309</v>
      </c>
      <c r="R314" s="6" t="s">
        <v>1310</v>
      </c>
      <c r="S314" s="6" t="s">
        <v>30</v>
      </c>
      <c r="T314" s="6" t="s">
        <v>2621</v>
      </c>
      <c r="U314" s="8">
        <v>592290</v>
      </c>
      <c r="V314" s="6" t="s">
        <v>28</v>
      </c>
      <c r="W314" s="6" t="s">
        <v>29</v>
      </c>
      <c r="X314" s="6" t="s">
        <v>1285</v>
      </c>
      <c r="Y314" s="8">
        <v>459926</v>
      </c>
      <c r="Z314" s="6">
        <v>24</v>
      </c>
      <c r="AA314" s="6">
        <v>12.45</v>
      </c>
      <c r="AB314" s="8">
        <f>-PMT((Table1[[#This Row],[Interest_Rate_%]]/100)/12,Table1[[#This Row],[Tenure_Months]],Table1[[#This Row],[Amount_Disbursed]])</f>
        <v>21747.092276238101</v>
      </c>
      <c r="AC314" s="7">
        <v>45242</v>
      </c>
      <c r="AD314" s="7">
        <f>EDATE(Table1[[#This Row],[Disbursement_Date]],Table1[[#This Row],[Tenure_Months]])</f>
        <v>45973</v>
      </c>
      <c r="AE314" s="6" t="s">
        <v>1265</v>
      </c>
    </row>
    <row r="315" spans="1:31" ht="36" customHeight="1" x14ac:dyDescent="0.6">
      <c r="A315" s="6" t="s">
        <v>1130</v>
      </c>
      <c r="B315" s="6" t="s">
        <v>2622</v>
      </c>
      <c r="C315" s="7">
        <v>31052</v>
      </c>
      <c r="D315" s="6">
        <f ca="1">DATEDIF(Table1[[#This Row],[Date_of_Birth]],TODAY(),"Y")</f>
        <v>41</v>
      </c>
      <c r="E315" s="6" t="s">
        <v>1267</v>
      </c>
      <c r="F315" s="6">
        <v>9960792502</v>
      </c>
      <c r="G315" s="6">
        <v>9316591427</v>
      </c>
      <c r="H315" s="6" t="s">
        <v>2623</v>
      </c>
      <c r="I315" s="6" t="s">
        <v>34</v>
      </c>
      <c r="J315" s="6">
        <v>754</v>
      </c>
      <c r="K315" s="6">
        <v>486002</v>
      </c>
      <c r="L315" s="6" t="s">
        <v>2624</v>
      </c>
      <c r="M315" s="6" t="s">
        <v>2625</v>
      </c>
      <c r="N315" s="6" t="s">
        <v>1281</v>
      </c>
      <c r="O315" s="6" t="s">
        <v>1261</v>
      </c>
      <c r="P315" s="8">
        <v>35000</v>
      </c>
      <c r="Q315" s="6" t="s">
        <v>1262</v>
      </c>
      <c r="R315" s="6" t="s">
        <v>1263</v>
      </c>
      <c r="S315" s="6" t="s">
        <v>17</v>
      </c>
      <c r="T315" s="6" t="s">
        <v>2626</v>
      </c>
      <c r="U315" s="8">
        <v>105098</v>
      </c>
      <c r="V315" s="6" t="s">
        <v>33</v>
      </c>
      <c r="W315" s="6" t="s">
        <v>34</v>
      </c>
      <c r="X315" s="6" t="s">
        <v>74</v>
      </c>
      <c r="Y315" s="8">
        <v>94378</v>
      </c>
      <c r="Z315" s="6">
        <v>48</v>
      </c>
      <c r="AA315" s="6">
        <v>12.11</v>
      </c>
      <c r="AB315" s="8">
        <f>-PMT((Table1[[#This Row],[Interest_Rate_%]]/100)/12,Table1[[#This Row],[Tenure_Months]],Table1[[#This Row],[Amount_Disbursed]])</f>
        <v>2490.4350367311526</v>
      </c>
      <c r="AC315" s="7">
        <v>45356</v>
      </c>
      <c r="AD315" s="7">
        <f>EDATE(Table1[[#This Row],[Disbursement_Date]],Table1[[#This Row],[Tenure_Months]])</f>
        <v>46817</v>
      </c>
      <c r="AE315" s="6" t="s">
        <v>1292</v>
      </c>
    </row>
    <row r="316" spans="1:31" ht="36" customHeight="1" x14ac:dyDescent="0.6">
      <c r="A316" s="6" t="s">
        <v>1131</v>
      </c>
      <c r="B316" s="6" t="s">
        <v>108</v>
      </c>
      <c r="C316" s="7">
        <v>29397</v>
      </c>
      <c r="D316" s="6">
        <f ca="1">DATEDIF(Table1[[#This Row],[Date_of_Birth]],TODAY(),"Y")</f>
        <v>45</v>
      </c>
      <c r="E316" s="6" t="s">
        <v>1256</v>
      </c>
      <c r="F316" s="6">
        <v>9926860668</v>
      </c>
      <c r="G316" s="6">
        <v>9842279447</v>
      </c>
      <c r="H316" s="6" t="s">
        <v>2627</v>
      </c>
      <c r="I316" s="6" t="s">
        <v>16</v>
      </c>
      <c r="J316" s="6">
        <v>775</v>
      </c>
      <c r="K316" s="6">
        <v>482004</v>
      </c>
      <c r="L316" s="6" t="s">
        <v>2628</v>
      </c>
      <c r="M316" s="6" t="s">
        <v>2629</v>
      </c>
      <c r="N316" s="6" t="s">
        <v>1281</v>
      </c>
      <c r="O316" s="6" t="s">
        <v>1261</v>
      </c>
      <c r="P316" s="8">
        <v>50000</v>
      </c>
      <c r="Q316" s="6" t="s">
        <v>1269</v>
      </c>
      <c r="R316" s="6" t="s">
        <v>1324</v>
      </c>
      <c r="S316" s="6" t="s">
        <v>30</v>
      </c>
      <c r="T316" s="6" t="s">
        <v>2630</v>
      </c>
      <c r="U316" s="8">
        <v>622096</v>
      </c>
      <c r="V316" s="6" t="s">
        <v>15</v>
      </c>
      <c r="W316" s="6" t="s">
        <v>16</v>
      </c>
      <c r="X316" s="6" t="s">
        <v>26</v>
      </c>
      <c r="Y316" s="8">
        <v>527265</v>
      </c>
      <c r="Z316" s="6">
        <v>60</v>
      </c>
      <c r="AA316" s="6">
        <v>13.64</v>
      </c>
      <c r="AB316" s="8">
        <f>-PMT((Table1[[#This Row],[Interest_Rate_%]]/100)/12,Table1[[#This Row],[Tenure_Months]],Table1[[#This Row],[Amount_Disbursed]])</f>
        <v>12170.349265116423</v>
      </c>
      <c r="AC316" s="7">
        <v>45252</v>
      </c>
      <c r="AD316" s="7">
        <f>EDATE(Table1[[#This Row],[Disbursement_Date]],Table1[[#This Row],[Tenure_Months]])</f>
        <v>47079</v>
      </c>
      <c r="AE316" s="6" t="s">
        <v>1265</v>
      </c>
    </row>
    <row r="317" spans="1:31" ht="36" customHeight="1" x14ac:dyDescent="0.6">
      <c r="A317" s="6" t="s">
        <v>1132</v>
      </c>
      <c r="B317" s="6" t="s">
        <v>2631</v>
      </c>
      <c r="C317" s="7">
        <v>26951</v>
      </c>
      <c r="D317" s="6">
        <f ca="1">DATEDIF(Table1[[#This Row],[Date_of_Birth]],TODAY(),"Y")</f>
        <v>52</v>
      </c>
      <c r="E317" s="6" t="s">
        <v>1256</v>
      </c>
      <c r="F317" s="6">
        <v>9270911254</v>
      </c>
      <c r="G317" s="6"/>
      <c r="H317" s="6" t="s">
        <v>2632</v>
      </c>
      <c r="I317" s="6" t="s">
        <v>34</v>
      </c>
      <c r="J317" s="6">
        <v>700</v>
      </c>
      <c r="K317" s="6">
        <v>486006</v>
      </c>
      <c r="L317" s="6" t="s">
        <v>2633</v>
      </c>
      <c r="M317" s="6" t="s">
        <v>2634</v>
      </c>
      <c r="N317" s="6" t="s">
        <v>1281</v>
      </c>
      <c r="O317" s="6" t="s">
        <v>1268</v>
      </c>
      <c r="P317" s="8">
        <v>30000</v>
      </c>
      <c r="Q317" s="6" t="s">
        <v>1344</v>
      </c>
      <c r="R317" s="6" t="s">
        <v>1345</v>
      </c>
      <c r="S317" s="6" t="s">
        <v>17</v>
      </c>
      <c r="T317" s="6" t="s">
        <v>2635</v>
      </c>
      <c r="U317" s="8">
        <v>50000</v>
      </c>
      <c r="V317" s="6" t="s">
        <v>33</v>
      </c>
      <c r="W317" s="6" t="s">
        <v>34</v>
      </c>
      <c r="X317" s="6" t="s">
        <v>125</v>
      </c>
      <c r="Y317" s="8">
        <v>44806</v>
      </c>
      <c r="Z317" s="6">
        <v>18</v>
      </c>
      <c r="AA317" s="6">
        <v>11.87</v>
      </c>
      <c r="AB317" s="8">
        <f>-PMT((Table1[[#This Row],[Interest_Rate_%]]/100)/12,Table1[[#This Row],[Tenure_Months]],Table1[[#This Row],[Amount_Disbursed]])</f>
        <v>2729.6566490421692</v>
      </c>
      <c r="AC317" s="7">
        <v>45042</v>
      </c>
      <c r="AD317" s="7">
        <f>EDATE(Table1[[#This Row],[Disbursement_Date]],Table1[[#This Row],[Tenure_Months]])</f>
        <v>45591</v>
      </c>
      <c r="AE317" s="6" t="s">
        <v>1265</v>
      </c>
    </row>
    <row r="318" spans="1:31" ht="36" customHeight="1" x14ac:dyDescent="0.6">
      <c r="A318" s="6" t="s">
        <v>1133</v>
      </c>
      <c r="B318" s="6" t="s">
        <v>2636</v>
      </c>
      <c r="C318" s="7">
        <v>37402</v>
      </c>
      <c r="D318" s="6">
        <f ca="1">DATEDIF(Table1[[#This Row],[Date_of_Birth]],TODAY(),"Y")</f>
        <v>24</v>
      </c>
      <c r="E318" s="6" t="s">
        <v>1267</v>
      </c>
      <c r="F318" s="6">
        <v>9600380279</v>
      </c>
      <c r="G318" s="6">
        <v>9723763433</v>
      </c>
      <c r="H318" s="6" t="s">
        <v>2637</v>
      </c>
      <c r="I318" s="6" t="s">
        <v>34</v>
      </c>
      <c r="J318" s="6">
        <v>787</v>
      </c>
      <c r="K318" s="6">
        <v>486004</v>
      </c>
      <c r="L318" s="6" t="s">
        <v>2638</v>
      </c>
      <c r="M318" s="6" t="s">
        <v>2639</v>
      </c>
      <c r="N318" s="6" t="s">
        <v>1281</v>
      </c>
      <c r="O318" s="6" t="s">
        <v>1268</v>
      </c>
      <c r="P318" s="8">
        <v>30000</v>
      </c>
      <c r="Q318" s="6" t="s">
        <v>1296</v>
      </c>
      <c r="R318" s="6" t="s">
        <v>1244</v>
      </c>
      <c r="S318" s="6" t="s">
        <v>22</v>
      </c>
      <c r="T318" s="6" t="s">
        <v>2640</v>
      </c>
      <c r="U318" s="8">
        <v>1217395</v>
      </c>
      <c r="V318" s="6" t="s">
        <v>33</v>
      </c>
      <c r="W318" s="6" t="s">
        <v>34</v>
      </c>
      <c r="X318" s="6" t="s">
        <v>74</v>
      </c>
      <c r="Y318" s="8">
        <v>1031919</v>
      </c>
      <c r="Z318" s="6">
        <v>48</v>
      </c>
      <c r="AA318" s="6">
        <v>15.77</v>
      </c>
      <c r="AB318" s="8">
        <f>-PMT((Table1[[#This Row],[Interest_Rate_%]]/100)/12,Table1[[#This Row],[Tenure_Months]],Table1[[#This Row],[Amount_Disbursed]])</f>
        <v>29123.462058683908</v>
      </c>
      <c r="AC318" s="7">
        <v>45131</v>
      </c>
      <c r="AD318" s="7">
        <f>EDATE(Table1[[#This Row],[Disbursement_Date]],Table1[[#This Row],[Tenure_Months]])</f>
        <v>46592</v>
      </c>
      <c r="AE318" s="6" t="s">
        <v>1265</v>
      </c>
    </row>
    <row r="319" spans="1:31" ht="36" customHeight="1" x14ac:dyDescent="0.6">
      <c r="A319" s="6" t="s">
        <v>1134</v>
      </c>
      <c r="B319" s="6" t="s">
        <v>187</v>
      </c>
      <c r="C319" s="7">
        <v>24666</v>
      </c>
      <c r="D319" s="6">
        <f ca="1">DATEDIF(Table1[[#This Row],[Date_of_Birth]],TODAY(),"Y")</f>
        <v>58</v>
      </c>
      <c r="E319" s="6" t="s">
        <v>1256</v>
      </c>
      <c r="F319" s="6">
        <v>9868013835</v>
      </c>
      <c r="G319" s="6">
        <v>9739939972</v>
      </c>
      <c r="H319" s="6" t="s">
        <v>2641</v>
      </c>
      <c r="I319" s="6" t="s">
        <v>34</v>
      </c>
      <c r="J319" s="6">
        <v>752</v>
      </c>
      <c r="K319" s="6">
        <v>486004</v>
      </c>
      <c r="L319" s="6" t="s">
        <v>2642</v>
      </c>
      <c r="M319" s="6" t="s">
        <v>2643</v>
      </c>
      <c r="N319" s="6" t="s">
        <v>1281</v>
      </c>
      <c r="O319" s="6" t="s">
        <v>1261</v>
      </c>
      <c r="P319" s="8">
        <v>75000</v>
      </c>
      <c r="Q319" s="6" t="s">
        <v>1296</v>
      </c>
      <c r="R319" s="6" t="s">
        <v>1297</v>
      </c>
      <c r="S319" s="6" t="s">
        <v>17</v>
      </c>
      <c r="T319" s="6" t="s">
        <v>2644</v>
      </c>
      <c r="U319" s="8">
        <v>92233</v>
      </c>
      <c r="V319" s="6" t="s">
        <v>33</v>
      </c>
      <c r="W319" s="6" t="s">
        <v>34</v>
      </c>
      <c r="X319" s="6" t="s">
        <v>74</v>
      </c>
      <c r="Y319" s="8">
        <v>77035</v>
      </c>
      <c r="Z319" s="6">
        <v>12</v>
      </c>
      <c r="AA319" s="6">
        <v>12.64</v>
      </c>
      <c r="AB319" s="8">
        <f>-PMT((Table1[[#This Row],[Interest_Rate_%]]/100)/12,Table1[[#This Row],[Tenure_Months]],Table1[[#This Row],[Amount_Disbursed]])</f>
        <v>6867.5519391593662</v>
      </c>
      <c r="AC319" s="7">
        <v>45118</v>
      </c>
      <c r="AD319" s="7">
        <f>EDATE(Table1[[#This Row],[Disbursement_Date]],Table1[[#This Row],[Tenure_Months]])</f>
        <v>45484</v>
      </c>
      <c r="AE319" s="6" t="s">
        <v>1271</v>
      </c>
    </row>
    <row r="320" spans="1:31" ht="36" customHeight="1" x14ac:dyDescent="0.6">
      <c r="A320" s="6" t="s">
        <v>1135</v>
      </c>
      <c r="B320" s="6" t="s">
        <v>114</v>
      </c>
      <c r="C320" s="7">
        <v>33134</v>
      </c>
      <c r="D320" s="6">
        <f ca="1">DATEDIF(Table1[[#This Row],[Date_of_Birth]],TODAY(),"Y")</f>
        <v>35</v>
      </c>
      <c r="E320" s="6" t="s">
        <v>1256</v>
      </c>
      <c r="F320" s="6">
        <v>9324666067</v>
      </c>
      <c r="G320" s="6"/>
      <c r="H320" s="6" t="s">
        <v>2645</v>
      </c>
      <c r="I320" s="6" t="s">
        <v>16</v>
      </c>
      <c r="J320" s="6">
        <v>675</v>
      </c>
      <c r="K320" s="6">
        <v>482004</v>
      </c>
      <c r="L320" s="6" t="s">
        <v>2646</v>
      </c>
      <c r="M320" s="6" t="s">
        <v>2647</v>
      </c>
      <c r="N320" s="6" t="s">
        <v>1281</v>
      </c>
      <c r="O320" s="6" t="s">
        <v>1268</v>
      </c>
      <c r="P320" s="8">
        <v>75000</v>
      </c>
      <c r="Q320" s="6" t="s">
        <v>1296</v>
      </c>
      <c r="R320" s="6" t="s">
        <v>1244</v>
      </c>
      <c r="S320" s="6" t="s">
        <v>22</v>
      </c>
      <c r="T320" s="6" t="s">
        <v>2648</v>
      </c>
      <c r="U320" s="8">
        <v>1164920</v>
      </c>
      <c r="V320" s="6" t="s">
        <v>15</v>
      </c>
      <c r="W320" s="6" t="s">
        <v>16</v>
      </c>
      <c r="X320" s="6" t="s">
        <v>26</v>
      </c>
      <c r="Y320" s="8">
        <v>1005186</v>
      </c>
      <c r="Z320" s="6">
        <v>12</v>
      </c>
      <c r="AA320" s="6">
        <v>13.09</v>
      </c>
      <c r="AB320" s="8">
        <f>-PMT((Table1[[#This Row],[Interest_Rate_%]]/100)/12,Table1[[#This Row],[Tenure_Months]],Table1[[#This Row],[Amount_Disbursed]])</f>
        <v>89822.924429304112</v>
      </c>
      <c r="AC320" s="7">
        <v>45202</v>
      </c>
      <c r="AD320" s="7">
        <f>EDATE(Table1[[#This Row],[Disbursement_Date]],Table1[[#This Row],[Tenure_Months]])</f>
        <v>45568</v>
      </c>
      <c r="AE320" s="6" t="s">
        <v>1271</v>
      </c>
    </row>
    <row r="321" spans="1:31" ht="36" customHeight="1" x14ac:dyDescent="0.6">
      <c r="A321" s="6" t="s">
        <v>1136</v>
      </c>
      <c r="B321" s="6" t="s">
        <v>2649</v>
      </c>
      <c r="C321" s="7">
        <v>32797</v>
      </c>
      <c r="D321" s="6">
        <f ca="1">DATEDIF(Table1[[#This Row],[Date_of_Birth]],TODAY(),"Y")</f>
        <v>36</v>
      </c>
      <c r="E321" s="6" t="s">
        <v>1267</v>
      </c>
      <c r="F321" s="6">
        <v>9493044791</v>
      </c>
      <c r="G321" s="6">
        <v>9271977961</v>
      </c>
      <c r="H321" s="6" t="s">
        <v>2650</v>
      </c>
      <c r="I321" s="6" t="s">
        <v>34</v>
      </c>
      <c r="J321" s="6">
        <v>623</v>
      </c>
      <c r="K321" s="6">
        <v>486002</v>
      </c>
      <c r="L321" s="6" t="s">
        <v>2651</v>
      </c>
      <c r="M321" s="6" t="s">
        <v>2652</v>
      </c>
      <c r="N321" s="6" t="s">
        <v>1266</v>
      </c>
      <c r="O321" s="6" t="s">
        <v>1268</v>
      </c>
      <c r="P321" s="8">
        <v>35000</v>
      </c>
      <c r="Q321" s="6" t="s">
        <v>1296</v>
      </c>
      <c r="R321" s="6" t="s">
        <v>1297</v>
      </c>
      <c r="S321" s="6" t="s">
        <v>17</v>
      </c>
      <c r="T321" s="6" t="s">
        <v>2653</v>
      </c>
      <c r="U321" s="8">
        <v>56453</v>
      </c>
      <c r="V321" s="6" t="s">
        <v>33</v>
      </c>
      <c r="W321" s="6" t="s">
        <v>34</v>
      </c>
      <c r="X321" s="6" t="s">
        <v>74</v>
      </c>
      <c r="Y321" s="8">
        <v>47880</v>
      </c>
      <c r="Z321" s="6">
        <v>48</v>
      </c>
      <c r="AA321" s="6">
        <v>11.19</v>
      </c>
      <c r="AB321" s="8">
        <f>-PMT((Table1[[#This Row],[Interest_Rate_%]]/100)/12,Table1[[#This Row],[Tenure_Months]],Table1[[#This Row],[Amount_Disbursed]])</f>
        <v>1241.9061405547263</v>
      </c>
      <c r="AC321" s="7">
        <v>45057</v>
      </c>
      <c r="AD321" s="7">
        <f>EDATE(Table1[[#This Row],[Disbursement_Date]],Table1[[#This Row],[Tenure_Months]])</f>
        <v>46518</v>
      </c>
      <c r="AE321" s="6" t="s">
        <v>1292</v>
      </c>
    </row>
    <row r="322" spans="1:31" ht="36" customHeight="1" x14ac:dyDescent="0.6">
      <c r="A322" s="6" t="s">
        <v>1137</v>
      </c>
      <c r="B322" s="6" t="s">
        <v>224</v>
      </c>
      <c r="C322" s="7">
        <v>36894</v>
      </c>
      <c r="D322" s="6">
        <f ca="1">DATEDIF(Table1[[#This Row],[Date_of_Birth]],TODAY(),"Y")</f>
        <v>25</v>
      </c>
      <c r="E322" s="6" t="s">
        <v>1256</v>
      </c>
      <c r="F322" s="6">
        <v>9324150872</v>
      </c>
      <c r="G322" s="6">
        <v>9554597289</v>
      </c>
      <c r="H322" s="6" t="s">
        <v>2654</v>
      </c>
      <c r="I322" s="6" t="s">
        <v>25</v>
      </c>
      <c r="J322" s="6">
        <v>675</v>
      </c>
      <c r="K322" s="6">
        <v>462006</v>
      </c>
      <c r="L322" s="6" t="s">
        <v>2655</v>
      </c>
      <c r="M322" s="6" t="s">
        <v>2656</v>
      </c>
      <c r="N322" s="6" t="s">
        <v>1281</v>
      </c>
      <c r="O322" s="6" t="s">
        <v>1268</v>
      </c>
      <c r="P322" s="8">
        <v>15000</v>
      </c>
      <c r="Q322" s="6" t="s">
        <v>1334</v>
      </c>
      <c r="R322" s="6" t="s">
        <v>1335</v>
      </c>
      <c r="S322" s="6" t="s">
        <v>30</v>
      </c>
      <c r="T322" s="6" t="s">
        <v>2657</v>
      </c>
      <c r="U322" s="8">
        <v>471522</v>
      </c>
      <c r="V322" s="6" t="s">
        <v>24</v>
      </c>
      <c r="W322" s="6" t="s">
        <v>25</v>
      </c>
      <c r="X322" s="6" t="s">
        <v>106</v>
      </c>
      <c r="Y322" s="8">
        <v>410300</v>
      </c>
      <c r="Z322" s="6">
        <v>24</v>
      </c>
      <c r="AA322" s="6">
        <v>15.37</v>
      </c>
      <c r="AB322" s="8">
        <f>-PMT((Table1[[#This Row],[Interest_Rate_%]]/100)/12,Table1[[#This Row],[Tenure_Months]],Table1[[#This Row],[Amount_Disbursed]])</f>
        <v>19966.27507525836</v>
      </c>
      <c r="AC322" s="7">
        <v>45538</v>
      </c>
      <c r="AD322" s="7">
        <f>EDATE(Table1[[#This Row],[Disbursement_Date]],Table1[[#This Row],[Tenure_Months]])</f>
        <v>46268</v>
      </c>
      <c r="AE322" s="6" t="s">
        <v>1271</v>
      </c>
    </row>
    <row r="323" spans="1:31" ht="36" customHeight="1" x14ac:dyDescent="0.6">
      <c r="A323" s="6" t="s">
        <v>1138</v>
      </c>
      <c r="B323" s="6" t="s">
        <v>18</v>
      </c>
      <c r="C323" s="7">
        <v>32197</v>
      </c>
      <c r="D323" s="6">
        <f ca="1">DATEDIF(Table1[[#This Row],[Date_of_Birth]],TODAY(),"Y")</f>
        <v>38</v>
      </c>
      <c r="E323" s="6" t="s">
        <v>1256</v>
      </c>
      <c r="F323" s="6">
        <v>9875248453</v>
      </c>
      <c r="G323" s="6">
        <v>9993077760</v>
      </c>
      <c r="H323" s="6" t="s">
        <v>2658</v>
      </c>
      <c r="I323" s="6" t="s">
        <v>16</v>
      </c>
      <c r="J323" s="6">
        <v>678</v>
      </c>
      <c r="K323" s="6">
        <v>482005</v>
      </c>
      <c r="L323" s="6" t="s">
        <v>2659</v>
      </c>
      <c r="M323" s="6" t="s">
        <v>2660</v>
      </c>
      <c r="N323" s="6" t="s">
        <v>1281</v>
      </c>
      <c r="O323" s="6" t="s">
        <v>1268</v>
      </c>
      <c r="P323" s="8">
        <v>40000</v>
      </c>
      <c r="Q323" s="6" t="s">
        <v>1318</v>
      </c>
      <c r="R323" s="6" t="s">
        <v>1520</v>
      </c>
      <c r="S323" s="6" t="s">
        <v>39</v>
      </c>
      <c r="T323" s="6" t="s">
        <v>2661</v>
      </c>
      <c r="U323" s="8">
        <v>1399541</v>
      </c>
      <c r="V323" s="6" t="s">
        <v>15</v>
      </c>
      <c r="W323" s="6" t="s">
        <v>16</v>
      </c>
      <c r="X323" s="6" t="s">
        <v>157</v>
      </c>
      <c r="Y323" s="8">
        <v>1003687</v>
      </c>
      <c r="Z323" s="6">
        <v>18</v>
      </c>
      <c r="AA323" s="6">
        <v>13.99</v>
      </c>
      <c r="AB323" s="8">
        <f>-PMT((Table1[[#This Row],[Interest_Rate_%]]/100)/12,Table1[[#This Row],[Tenure_Months]],Table1[[#This Row],[Amount_Disbursed]])</f>
        <v>62138.752120060111</v>
      </c>
      <c r="AC323" s="7">
        <v>45591</v>
      </c>
      <c r="AD323" s="7">
        <f>EDATE(Table1[[#This Row],[Disbursement_Date]],Table1[[#This Row],[Tenure_Months]])</f>
        <v>46138</v>
      </c>
      <c r="AE323" s="6" t="s">
        <v>1265</v>
      </c>
    </row>
    <row r="324" spans="1:31" ht="36" customHeight="1" x14ac:dyDescent="0.6">
      <c r="A324" s="6" t="s">
        <v>1139</v>
      </c>
      <c r="B324" s="6" t="s">
        <v>2662</v>
      </c>
      <c r="C324" s="7">
        <v>35532</v>
      </c>
      <c r="D324" s="6">
        <f ca="1">DATEDIF(Table1[[#This Row],[Date_of_Birth]],TODAY(),"Y")</f>
        <v>29</v>
      </c>
      <c r="E324" s="6" t="s">
        <v>1267</v>
      </c>
      <c r="F324" s="6">
        <v>9534614025</v>
      </c>
      <c r="G324" s="6">
        <v>9198907899</v>
      </c>
      <c r="H324" s="6" t="s">
        <v>2663</v>
      </c>
      <c r="I324" s="6" t="s">
        <v>34</v>
      </c>
      <c r="J324" s="6">
        <v>696</v>
      </c>
      <c r="K324" s="6">
        <v>486003</v>
      </c>
      <c r="L324" s="6" t="s">
        <v>2664</v>
      </c>
      <c r="M324" s="6" t="s">
        <v>2665</v>
      </c>
      <c r="N324" s="6" t="s">
        <v>1281</v>
      </c>
      <c r="O324" s="6" t="s">
        <v>1261</v>
      </c>
      <c r="P324" s="8">
        <v>75000</v>
      </c>
      <c r="Q324" s="6" t="s">
        <v>1269</v>
      </c>
      <c r="R324" s="6" t="s">
        <v>1324</v>
      </c>
      <c r="S324" s="6" t="s">
        <v>30</v>
      </c>
      <c r="T324" s="6" t="s">
        <v>2666</v>
      </c>
      <c r="U324" s="8">
        <v>681210</v>
      </c>
      <c r="V324" s="6" t="s">
        <v>33</v>
      </c>
      <c r="W324" s="6" t="s">
        <v>34</v>
      </c>
      <c r="X324" s="6" t="s">
        <v>125</v>
      </c>
      <c r="Y324" s="8">
        <v>497841</v>
      </c>
      <c r="Z324" s="6">
        <v>18</v>
      </c>
      <c r="AA324" s="6">
        <v>15.76</v>
      </c>
      <c r="AB324" s="8">
        <f>-PMT((Table1[[#This Row],[Interest_Rate_%]]/100)/12,Table1[[#This Row],[Tenure_Months]],Table1[[#This Row],[Amount_Disbursed]])</f>
        <v>31236.062818366117</v>
      </c>
      <c r="AC324" s="7">
        <v>45722</v>
      </c>
      <c r="AD324" s="7">
        <f>EDATE(Table1[[#This Row],[Disbursement_Date]],Table1[[#This Row],[Tenure_Months]])</f>
        <v>46271</v>
      </c>
      <c r="AE324" s="6" t="s">
        <v>1292</v>
      </c>
    </row>
    <row r="325" spans="1:31" ht="36" customHeight="1" x14ac:dyDescent="0.6">
      <c r="A325" s="6" t="s">
        <v>1140</v>
      </c>
      <c r="B325" s="6" t="s">
        <v>65</v>
      </c>
      <c r="C325" s="7">
        <v>35392</v>
      </c>
      <c r="D325" s="6">
        <f ca="1">DATEDIF(Table1[[#This Row],[Date_of_Birth]],TODAY(),"Y")</f>
        <v>29</v>
      </c>
      <c r="E325" s="6" t="s">
        <v>1256</v>
      </c>
      <c r="F325" s="6">
        <v>9549197453</v>
      </c>
      <c r="G325" s="6">
        <v>9899880385</v>
      </c>
      <c r="H325" s="6" t="s">
        <v>2667</v>
      </c>
      <c r="I325" s="6" t="s">
        <v>16</v>
      </c>
      <c r="J325" s="6">
        <v>721</v>
      </c>
      <c r="K325" s="6">
        <v>482006</v>
      </c>
      <c r="L325" s="6" t="s">
        <v>2668</v>
      </c>
      <c r="M325" s="6" t="s">
        <v>2669</v>
      </c>
      <c r="N325" s="6" t="s">
        <v>1266</v>
      </c>
      <c r="O325" s="6" t="s">
        <v>1276</v>
      </c>
      <c r="P325" s="8">
        <v>100000</v>
      </c>
      <c r="Q325" s="6" t="s">
        <v>1296</v>
      </c>
      <c r="R325" s="6" t="s">
        <v>1244</v>
      </c>
      <c r="S325" s="6" t="s">
        <v>22</v>
      </c>
      <c r="T325" s="6" t="s">
        <v>2670</v>
      </c>
      <c r="U325" s="8">
        <v>1227363</v>
      </c>
      <c r="V325" s="6" t="s">
        <v>15</v>
      </c>
      <c r="W325" s="6" t="s">
        <v>16</v>
      </c>
      <c r="X325" s="6" t="s">
        <v>157</v>
      </c>
      <c r="Y325" s="8">
        <v>954053</v>
      </c>
      <c r="Z325" s="6">
        <v>24</v>
      </c>
      <c r="AA325" s="6">
        <v>13.94</v>
      </c>
      <c r="AB325" s="8">
        <f>-PMT((Table1[[#This Row],[Interest_Rate_%]]/100)/12,Table1[[#This Row],[Tenure_Months]],Table1[[#This Row],[Amount_Disbursed]])</f>
        <v>45779.797497723492</v>
      </c>
      <c r="AC325" s="7">
        <v>45168</v>
      </c>
      <c r="AD325" s="7">
        <f>EDATE(Table1[[#This Row],[Disbursement_Date]],Table1[[#This Row],[Tenure_Months]])</f>
        <v>45899</v>
      </c>
      <c r="AE325" s="6" t="s">
        <v>1265</v>
      </c>
    </row>
    <row r="326" spans="1:31" ht="36" customHeight="1" x14ac:dyDescent="0.6">
      <c r="A326" s="6" t="s">
        <v>1141</v>
      </c>
      <c r="B326" s="6" t="s">
        <v>126</v>
      </c>
      <c r="C326" s="7">
        <v>28662</v>
      </c>
      <c r="D326" s="6">
        <f ca="1">DATEDIF(Table1[[#This Row],[Date_of_Birth]],TODAY(),"Y")</f>
        <v>47</v>
      </c>
      <c r="E326" s="6" t="s">
        <v>1256</v>
      </c>
      <c r="F326" s="6">
        <v>9398469255</v>
      </c>
      <c r="G326" s="6">
        <v>9903873197</v>
      </c>
      <c r="H326" s="6" t="s">
        <v>2671</v>
      </c>
      <c r="I326" s="6" t="s">
        <v>34</v>
      </c>
      <c r="J326" s="6">
        <v>743</v>
      </c>
      <c r="K326" s="6">
        <v>486003</v>
      </c>
      <c r="L326" s="6" t="s">
        <v>2672</v>
      </c>
      <c r="M326" s="6" t="s">
        <v>2673</v>
      </c>
      <c r="N326" s="6" t="s">
        <v>1281</v>
      </c>
      <c r="O326" s="6" t="s">
        <v>1268</v>
      </c>
      <c r="P326" s="8">
        <v>100000</v>
      </c>
      <c r="Q326" s="6" t="s">
        <v>1318</v>
      </c>
      <c r="R326" s="6" t="s">
        <v>1520</v>
      </c>
      <c r="S326" s="6" t="s">
        <v>39</v>
      </c>
      <c r="T326" s="6" t="s">
        <v>2674</v>
      </c>
      <c r="U326" s="8">
        <v>1416273</v>
      </c>
      <c r="V326" s="6" t="s">
        <v>33</v>
      </c>
      <c r="W326" s="6" t="s">
        <v>34</v>
      </c>
      <c r="X326" s="6" t="s">
        <v>125</v>
      </c>
      <c r="Y326" s="8">
        <v>1046537</v>
      </c>
      <c r="Z326" s="6">
        <v>18</v>
      </c>
      <c r="AA326" s="6">
        <v>12.13</v>
      </c>
      <c r="AB326" s="8">
        <f>-PMT((Table1[[#This Row],[Interest_Rate_%]]/100)/12,Table1[[#This Row],[Tenure_Months]],Table1[[#This Row],[Amount_Disbursed]])</f>
        <v>63883.186155037809</v>
      </c>
      <c r="AC326" s="7">
        <v>45483</v>
      </c>
      <c r="AD326" s="7">
        <f>EDATE(Table1[[#This Row],[Disbursement_Date]],Table1[[#This Row],[Tenure_Months]])</f>
        <v>46032</v>
      </c>
      <c r="AE326" s="6" t="s">
        <v>1265</v>
      </c>
    </row>
    <row r="327" spans="1:31" ht="36" customHeight="1" x14ac:dyDescent="0.6">
      <c r="A327" s="6" t="s">
        <v>1142</v>
      </c>
      <c r="B327" s="6" t="s">
        <v>118</v>
      </c>
      <c r="C327" s="7">
        <v>26786</v>
      </c>
      <c r="D327" s="6">
        <f ca="1">DATEDIF(Table1[[#This Row],[Date_of_Birth]],TODAY(),"Y")</f>
        <v>53</v>
      </c>
      <c r="E327" s="6" t="s">
        <v>1267</v>
      </c>
      <c r="F327" s="6">
        <v>9986400277</v>
      </c>
      <c r="G327" s="6">
        <v>9955925168</v>
      </c>
      <c r="H327" s="6" t="s">
        <v>2675</v>
      </c>
      <c r="I327" s="6" t="s">
        <v>25</v>
      </c>
      <c r="J327" s="6">
        <v>744</v>
      </c>
      <c r="K327" s="6">
        <v>462004</v>
      </c>
      <c r="L327" s="6" t="s">
        <v>2676</v>
      </c>
      <c r="M327" s="6" t="s">
        <v>2677</v>
      </c>
      <c r="N327" s="6" t="s">
        <v>1266</v>
      </c>
      <c r="O327" s="6" t="s">
        <v>1261</v>
      </c>
      <c r="P327" s="8">
        <v>100000</v>
      </c>
      <c r="Q327" s="6" t="s">
        <v>1296</v>
      </c>
      <c r="R327" s="6" t="s">
        <v>1297</v>
      </c>
      <c r="S327" s="6" t="s">
        <v>17</v>
      </c>
      <c r="T327" s="6" t="s">
        <v>2678</v>
      </c>
      <c r="U327" s="8">
        <v>121205</v>
      </c>
      <c r="V327" s="6" t="s">
        <v>24</v>
      </c>
      <c r="W327" s="6" t="s">
        <v>25</v>
      </c>
      <c r="X327" s="6" t="s">
        <v>54</v>
      </c>
      <c r="Y327" s="8">
        <v>92582</v>
      </c>
      <c r="Z327" s="6">
        <v>12</v>
      </c>
      <c r="AA327" s="6">
        <v>13.05</v>
      </c>
      <c r="AB327" s="8">
        <f>-PMT((Table1[[#This Row],[Interest_Rate_%]]/100)/12,Table1[[#This Row],[Tenure_Months]],Table1[[#This Row],[Amount_Disbursed]])</f>
        <v>8271.3439875282711</v>
      </c>
      <c r="AC327" s="7">
        <v>45906</v>
      </c>
      <c r="AD327" s="7">
        <f>EDATE(Table1[[#This Row],[Disbursement_Date]],Table1[[#This Row],[Tenure_Months]])</f>
        <v>46271</v>
      </c>
      <c r="AE327" s="6" t="s">
        <v>1271</v>
      </c>
    </row>
    <row r="328" spans="1:31" ht="36" customHeight="1" x14ac:dyDescent="0.6">
      <c r="A328" s="6" t="s">
        <v>1143</v>
      </c>
      <c r="B328" s="6" t="s">
        <v>1368</v>
      </c>
      <c r="C328" s="7">
        <v>25610</v>
      </c>
      <c r="D328" s="6">
        <f ca="1">DATEDIF(Table1[[#This Row],[Date_of_Birth]],TODAY(),"Y")</f>
        <v>56</v>
      </c>
      <c r="E328" s="6" t="s">
        <v>1256</v>
      </c>
      <c r="F328" s="6">
        <v>9945254335</v>
      </c>
      <c r="G328" s="6">
        <v>9853648746</v>
      </c>
      <c r="H328" s="6" t="s">
        <v>2679</v>
      </c>
      <c r="I328" s="6" t="s">
        <v>21</v>
      </c>
      <c r="J328" s="6">
        <v>632</v>
      </c>
      <c r="K328" s="6">
        <v>452006</v>
      </c>
      <c r="L328" s="6" t="s">
        <v>2680</v>
      </c>
      <c r="M328" s="6" t="s">
        <v>2681</v>
      </c>
      <c r="N328" s="6" t="s">
        <v>1281</v>
      </c>
      <c r="O328" s="6" t="s">
        <v>1276</v>
      </c>
      <c r="P328" s="8">
        <v>75000</v>
      </c>
      <c r="Q328" s="6" t="s">
        <v>1262</v>
      </c>
      <c r="R328" s="6" t="s">
        <v>1263</v>
      </c>
      <c r="S328" s="6" t="s">
        <v>17</v>
      </c>
      <c r="T328" s="6" t="s">
        <v>2682</v>
      </c>
      <c r="U328" s="8">
        <v>155878</v>
      </c>
      <c r="V328" s="6" t="s">
        <v>20</v>
      </c>
      <c r="W328" s="6" t="s">
        <v>21</v>
      </c>
      <c r="X328" s="6" t="s">
        <v>98</v>
      </c>
      <c r="Y328" s="8">
        <v>133508</v>
      </c>
      <c r="Z328" s="6">
        <v>24</v>
      </c>
      <c r="AA328" s="6">
        <v>11.52</v>
      </c>
      <c r="AB328" s="8">
        <f>-PMT((Table1[[#This Row],[Interest_Rate_%]]/100)/12,Table1[[#This Row],[Tenure_Months]],Table1[[#This Row],[Amount_Disbursed]])</f>
        <v>6254.8002055059469</v>
      </c>
      <c r="AC328" s="7">
        <v>45237</v>
      </c>
      <c r="AD328" s="7">
        <f>EDATE(Table1[[#This Row],[Disbursement_Date]],Table1[[#This Row],[Tenure_Months]])</f>
        <v>45968</v>
      </c>
      <c r="AE328" s="6" t="s">
        <v>1265</v>
      </c>
    </row>
    <row r="329" spans="1:31" ht="36" customHeight="1" x14ac:dyDescent="0.6">
      <c r="A329" s="6" t="s">
        <v>1144</v>
      </c>
      <c r="B329" s="6" t="s">
        <v>2683</v>
      </c>
      <c r="C329" s="7">
        <v>32156</v>
      </c>
      <c r="D329" s="6">
        <f ca="1">DATEDIF(Table1[[#This Row],[Date_of_Birth]],TODAY(),"Y")</f>
        <v>38</v>
      </c>
      <c r="E329" s="6" t="s">
        <v>1256</v>
      </c>
      <c r="F329" s="6">
        <v>9740821972</v>
      </c>
      <c r="G329" s="6">
        <v>9810698553</v>
      </c>
      <c r="H329" s="6" t="s">
        <v>2684</v>
      </c>
      <c r="I329" s="6" t="s">
        <v>25</v>
      </c>
      <c r="J329" s="6">
        <v>686</v>
      </c>
      <c r="K329" s="6">
        <v>462005</v>
      </c>
      <c r="L329" s="6" t="s">
        <v>2685</v>
      </c>
      <c r="M329" s="6" t="s">
        <v>2686</v>
      </c>
      <c r="N329" s="6" t="s">
        <v>1281</v>
      </c>
      <c r="O329" s="6" t="s">
        <v>1276</v>
      </c>
      <c r="P329" s="8">
        <v>35000</v>
      </c>
      <c r="Q329" s="6" t="s">
        <v>1296</v>
      </c>
      <c r="R329" s="6" t="s">
        <v>1244</v>
      </c>
      <c r="S329" s="6" t="s">
        <v>22</v>
      </c>
      <c r="T329" s="6" t="s">
        <v>2687</v>
      </c>
      <c r="U329" s="8">
        <v>1244458</v>
      </c>
      <c r="V329" s="6" t="s">
        <v>24</v>
      </c>
      <c r="W329" s="6" t="s">
        <v>25</v>
      </c>
      <c r="X329" s="6" t="s">
        <v>106</v>
      </c>
      <c r="Y329" s="8">
        <v>909963</v>
      </c>
      <c r="Z329" s="6">
        <v>36</v>
      </c>
      <c r="AA329" s="6">
        <v>11.3</v>
      </c>
      <c r="AB329" s="8">
        <f>-PMT((Table1[[#This Row],[Interest_Rate_%]]/100)/12,Table1[[#This Row],[Tenure_Months]],Table1[[#This Row],[Amount_Disbursed]])</f>
        <v>29920.465126871233</v>
      </c>
      <c r="AC329" s="7">
        <v>45667</v>
      </c>
      <c r="AD329" s="7">
        <f>EDATE(Table1[[#This Row],[Disbursement_Date]],Table1[[#This Row],[Tenure_Months]])</f>
        <v>46762</v>
      </c>
      <c r="AE329" s="6" t="s">
        <v>1292</v>
      </c>
    </row>
    <row r="330" spans="1:31" ht="36" customHeight="1" x14ac:dyDescent="0.6">
      <c r="A330" s="6" t="s">
        <v>1145</v>
      </c>
      <c r="B330" s="6" t="s">
        <v>143</v>
      </c>
      <c r="C330" s="7">
        <v>26447</v>
      </c>
      <c r="D330" s="6">
        <f ca="1">DATEDIF(Table1[[#This Row],[Date_of_Birth]],TODAY(),"Y")</f>
        <v>54</v>
      </c>
      <c r="E330" s="6" t="s">
        <v>1256</v>
      </c>
      <c r="F330" s="6">
        <v>9802129979</v>
      </c>
      <c r="G330" s="6">
        <v>9219434017</v>
      </c>
      <c r="H330" s="6" t="s">
        <v>2688</v>
      </c>
      <c r="I330" s="6" t="s">
        <v>21</v>
      </c>
      <c r="J330" s="6">
        <v>708</v>
      </c>
      <c r="K330" s="6">
        <v>452002</v>
      </c>
      <c r="L330" s="6" t="s">
        <v>2689</v>
      </c>
      <c r="M330" s="6" t="s">
        <v>2690</v>
      </c>
      <c r="N330" s="6" t="s">
        <v>1266</v>
      </c>
      <c r="O330" s="6" t="s">
        <v>1261</v>
      </c>
      <c r="P330" s="8">
        <v>15000</v>
      </c>
      <c r="Q330" s="6" t="s">
        <v>1296</v>
      </c>
      <c r="R330" s="6" t="s">
        <v>1297</v>
      </c>
      <c r="S330" s="6" t="s">
        <v>17</v>
      </c>
      <c r="T330" s="6" t="s">
        <v>2691</v>
      </c>
      <c r="U330" s="8">
        <v>70644</v>
      </c>
      <c r="V330" s="6" t="s">
        <v>20</v>
      </c>
      <c r="W330" s="6" t="s">
        <v>21</v>
      </c>
      <c r="X330" s="6" t="s">
        <v>144</v>
      </c>
      <c r="Y330" s="8">
        <v>58003</v>
      </c>
      <c r="Z330" s="6">
        <v>12</v>
      </c>
      <c r="AA330" s="6">
        <v>11.87</v>
      </c>
      <c r="AB330" s="8">
        <f>-PMT((Table1[[#This Row],[Interest_Rate_%]]/100)/12,Table1[[#This Row],[Tenure_Months]],Table1[[#This Row],[Amount_Disbursed]])</f>
        <v>5149.9694930278492</v>
      </c>
      <c r="AC330" s="7">
        <v>45135</v>
      </c>
      <c r="AD330" s="7">
        <f>EDATE(Table1[[#This Row],[Disbursement_Date]],Table1[[#This Row],[Tenure_Months]])</f>
        <v>45501</v>
      </c>
      <c r="AE330" s="6" t="s">
        <v>1271</v>
      </c>
    </row>
    <row r="331" spans="1:31" ht="36" customHeight="1" x14ac:dyDescent="0.6">
      <c r="A331" s="6" t="s">
        <v>1146</v>
      </c>
      <c r="B331" s="6" t="s">
        <v>2229</v>
      </c>
      <c r="C331" s="7">
        <v>34764</v>
      </c>
      <c r="D331" s="6">
        <f ca="1">DATEDIF(Table1[[#This Row],[Date_of_Birth]],TODAY(),"Y")</f>
        <v>31</v>
      </c>
      <c r="E331" s="6" t="s">
        <v>1256</v>
      </c>
      <c r="F331" s="6">
        <v>9922640285</v>
      </c>
      <c r="G331" s="6">
        <v>9735707426</v>
      </c>
      <c r="H331" s="6" t="s">
        <v>2692</v>
      </c>
      <c r="I331" s="6" t="s">
        <v>21</v>
      </c>
      <c r="J331" s="6">
        <v>676</v>
      </c>
      <c r="K331" s="6">
        <v>452004</v>
      </c>
      <c r="L331" s="6" t="s">
        <v>2693</v>
      </c>
      <c r="M331" s="6" t="s">
        <v>2694</v>
      </c>
      <c r="N331" s="6" t="s">
        <v>1281</v>
      </c>
      <c r="O331" s="6" t="s">
        <v>1276</v>
      </c>
      <c r="P331" s="8">
        <v>75000</v>
      </c>
      <c r="Q331" s="6" t="s">
        <v>1269</v>
      </c>
      <c r="R331" s="6" t="s">
        <v>1324</v>
      </c>
      <c r="S331" s="6" t="s">
        <v>30</v>
      </c>
      <c r="T331" s="6" t="s">
        <v>2695</v>
      </c>
      <c r="U331" s="8">
        <v>609540</v>
      </c>
      <c r="V331" s="6" t="s">
        <v>20</v>
      </c>
      <c r="W331" s="6" t="s">
        <v>21</v>
      </c>
      <c r="X331" s="6" t="s">
        <v>98</v>
      </c>
      <c r="Y331" s="8">
        <v>508806</v>
      </c>
      <c r="Z331" s="6">
        <v>18</v>
      </c>
      <c r="AA331" s="6">
        <v>13.29</v>
      </c>
      <c r="AB331" s="8">
        <f>-PMT((Table1[[#This Row],[Interest_Rate_%]]/100)/12,Table1[[#This Row],[Tenure_Months]],Table1[[#This Row],[Amount_Disbursed]])</f>
        <v>31333.790768667946</v>
      </c>
      <c r="AC331" s="7">
        <v>45163</v>
      </c>
      <c r="AD331" s="7">
        <f>EDATE(Table1[[#This Row],[Disbursement_Date]],Table1[[#This Row],[Tenure_Months]])</f>
        <v>45713</v>
      </c>
      <c r="AE331" s="6" t="s">
        <v>1271</v>
      </c>
    </row>
    <row r="332" spans="1:31" ht="36" customHeight="1" x14ac:dyDescent="0.6">
      <c r="A332" s="6" t="s">
        <v>1147</v>
      </c>
      <c r="B332" s="6" t="s">
        <v>2696</v>
      </c>
      <c r="C332" s="7">
        <v>30298</v>
      </c>
      <c r="D332" s="6">
        <f ca="1">DATEDIF(Table1[[#This Row],[Date_of_Birth]],TODAY(),"Y")</f>
        <v>43</v>
      </c>
      <c r="E332" s="6" t="s">
        <v>1267</v>
      </c>
      <c r="F332" s="6">
        <v>9740230708</v>
      </c>
      <c r="G332" s="6">
        <v>9442455450</v>
      </c>
      <c r="H332" s="6" t="s">
        <v>2697</v>
      </c>
      <c r="I332" s="6" t="s">
        <v>34</v>
      </c>
      <c r="J332" s="6">
        <v>737</v>
      </c>
      <c r="K332" s="6">
        <v>486004</v>
      </c>
      <c r="L332" s="6" t="s">
        <v>2698</v>
      </c>
      <c r="M332" s="6" t="s">
        <v>2699</v>
      </c>
      <c r="N332" s="6" t="s">
        <v>1266</v>
      </c>
      <c r="O332" s="6" t="s">
        <v>1268</v>
      </c>
      <c r="P332" s="8">
        <v>100000</v>
      </c>
      <c r="Q332" s="6" t="s">
        <v>1296</v>
      </c>
      <c r="R332" s="6" t="s">
        <v>1297</v>
      </c>
      <c r="S332" s="6" t="s">
        <v>17</v>
      </c>
      <c r="T332" s="6" t="s">
        <v>2700</v>
      </c>
      <c r="U332" s="8">
        <v>50000</v>
      </c>
      <c r="V332" s="6" t="s">
        <v>33</v>
      </c>
      <c r="W332" s="6" t="s">
        <v>34</v>
      </c>
      <c r="X332" s="6" t="s">
        <v>74</v>
      </c>
      <c r="Y332" s="8">
        <v>42228</v>
      </c>
      <c r="Z332" s="6">
        <v>48</v>
      </c>
      <c r="AA332" s="6">
        <v>14.18</v>
      </c>
      <c r="AB332" s="8">
        <f>-PMT((Table1[[#This Row],[Interest_Rate_%]]/100)/12,Table1[[#This Row],[Tenure_Months]],Table1[[#This Row],[Amount_Disbursed]])</f>
        <v>1157.7589862726716</v>
      </c>
      <c r="AC332" s="7">
        <v>45741</v>
      </c>
      <c r="AD332" s="7">
        <f>EDATE(Table1[[#This Row],[Disbursement_Date]],Table1[[#This Row],[Tenure_Months]])</f>
        <v>47202</v>
      </c>
      <c r="AE332" s="6" t="s">
        <v>1292</v>
      </c>
    </row>
    <row r="333" spans="1:31" ht="36" customHeight="1" x14ac:dyDescent="0.6">
      <c r="A333" s="6" t="s">
        <v>1148</v>
      </c>
      <c r="B333" s="6" t="s">
        <v>60</v>
      </c>
      <c r="C333" s="7">
        <v>31357</v>
      </c>
      <c r="D333" s="6">
        <f ca="1">DATEDIF(Table1[[#This Row],[Date_of_Birth]],TODAY(),"Y")</f>
        <v>40</v>
      </c>
      <c r="E333" s="6" t="s">
        <v>1256</v>
      </c>
      <c r="F333" s="6">
        <v>9358114953</v>
      </c>
      <c r="G333" s="6">
        <v>9369006948</v>
      </c>
      <c r="H333" s="6" t="s">
        <v>2701</v>
      </c>
      <c r="I333" s="6" t="s">
        <v>25</v>
      </c>
      <c r="J333" s="6">
        <v>744</v>
      </c>
      <c r="K333" s="6">
        <v>462001</v>
      </c>
      <c r="L333" s="6" t="s">
        <v>2702</v>
      </c>
      <c r="M333" s="6" t="s">
        <v>2703</v>
      </c>
      <c r="N333" s="6" t="s">
        <v>1266</v>
      </c>
      <c r="O333" s="6" t="s">
        <v>1276</v>
      </c>
      <c r="P333" s="8">
        <v>75000</v>
      </c>
      <c r="Q333" s="6" t="s">
        <v>1309</v>
      </c>
      <c r="R333" s="6" t="s">
        <v>1352</v>
      </c>
      <c r="S333" s="6" t="s">
        <v>39</v>
      </c>
      <c r="T333" s="6" t="s">
        <v>2704</v>
      </c>
      <c r="U333" s="8">
        <v>991330</v>
      </c>
      <c r="V333" s="6" t="s">
        <v>24</v>
      </c>
      <c r="W333" s="6" t="s">
        <v>25</v>
      </c>
      <c r="X333" s="6" t="s">
        <v>106</v>
      </c>
      <c r="Y333" s="8">
        <v>771712</v>
      </c>
      <c r="Z333" s="6">
        <v>60</v>
      </c>
      <c r="AA333" s="6">
        <v>14.2</v>
      </c>
      <c r="AB333" s="8">
        <f>-PMT((Table1[[#This Row],[Interest_Rate_%]]/100)/12,Table1[[#This Row],[Tenure_Months]],Table1[[#This Row],[Amount_Disbursed]])</f>
        <v>18036.505542180937</v>
      </c>
      <c r="AC333" s="7">
        <v>45112</v>
      </c>
      <c r="AD333" s="7">
        <f>EDATE(Table1[[#This Row],[Disbursement_Date]],Table1[[#This Row],[Tenure_Months]])</f>
        <v>46939</v>
      </c>
      <c r="AE333" s="6" t="s">
        <v>1292</v>
      </c>
    </row>
    <row r="334" spans="1:31" ht="36" customHeight="1" x14ac:dyDescent="0.6">
      <c r="A334" s="6" t="s">
        <v>1149</v>
      </c>
      <c r="B334" s="6" t="s">
        <v>84</v>
      </c>
      <c r="C334" s="7">
        <v>24961</v>
      </c>
      <c r="D334" s="6">
        <f ca="1">DATEDIF(Table1[[#This Row],[Date_of_Birth]],TODAY(),"Y")</f>
        <v>58</v>
      </c>
      <c r="E334" s="6" t="s">
        <v>1267</v>
      </c>
      <c r="F334" s="6">
        <v>9537303805</v>
      </c>
      <c r="G334" s="6">
        <v>9925813371</v>
      </c>
      <c r="H334" s="6" t="s">
        <v>2705</v>
      </c>
      <c r="I334" s="6" t="s">
        <v>25</v>
      </c>
      <c r="J334" s="6">
        <v>710</v>
      </c>
      <c r="K334" s="6">
        <v>462006</v>
      </c>
      <c r="L334" s="6" t="s">
        <v>2706</v>
      </c>
      <c r="M334" s="6" t="s">
        <v>2707</v>
      </c>
      <c r="N334" s="6" t="s">
        <v>1281</v>
      </c>
      <c r="O334" s="6" t="s">
        <v>1276</v>
      </c>
      <c r="P334" s="8">
        <v>15000</v>
      </c>
      <c r="Q334" s="6" t="s">
        <v>1318</v>
      </c>
      <c r="R334" s="6" t="s">
        <v>1319</v>
      </c>
      <c r="S334" s="6" t="s">
        <v>30</v>
      </c>
      <c r="T334" s="6" t="s">
        <v>2708</v>
      </c>
      <c r="U334" s="8">
        <v>715874</v>
      </c>
      <c r="V334" s="6" t="s">
        <v>24</v>
      </c>
      <c r="W334" s="6" t="s">
        <v>25</v>
      </c>
      <c r="X334" s="6" t="s">
        <v>106</v>
      </c>
      <c r="Y334" s="8">
        <v>603559</v>
      </c>
      <c r="Z334" s="6">
        <v>60</v>
      </c>
      <c r="AA334" s="6">
        <v>12.18</v>
      </c>
      <c r="AB334" s="8">
        <f>-PMT((Table1[[#This Row],[Interest_Rate_%]]/100)/12,Table1[[#This Row],[Tenure_Months]],Table1[[#This Row],[Amount_Disbursed]])</f>
        <v>13480.800784073124</v>
      </c>
      <c r="AC334" s="7">
        <v>45935</v>
      </c>
      <c r="AD334" s="7">
        <f>EDATE(Table1[[#This Row],[Disbursement_Date]],Table1[[#This Row],[Tenure_Months]])</f>
        <v>47761</v>
      </c>
      <c r="AE334" s="6" t="s">
        <v>1265</v>
      </c>
    </row>
    <row r="335" spans="1:31" ht="36" customHeight="1" x14ac:dyDescent="0.6">
      <c r="A335" s="6" t="s">
        <v>1150</v>
      </c>
      <c r="B335" s="6" t="s">
        <v>233</v>
      </c>
      <c r="C335" s="7">
        <v>27851</v>
      </c>
      <c r="D335" s="6">
        <f ca="1">DATEDIF(Table1[[#This Row],[Date_of_Birth]],TODAY(),"Y")</f>
        <v>50</v>
      </c>
      <c r="E335" s="6" t="s">
        <v>1256</v>
      </c>
      <c r="F335" s="6">
        <v>9406719360</v>
      </c>
      <c r="G335" s="6">
        <v>9469505387</v>
      </c>
      <c r="H335" s="6" t="s">
        <v>2709</v>
      </c>
      <c r="I335" s="6" t="s">
        <v>16</v>
      </c>
      <c r="J335" s="6">
        <v>626</v>
      </c>
      <c r="K335" s="6">
        <v>482001</v>
      </c>
      <c r="L335" s="6" t="s">
        <v>2710</v>
      </c>
      <c r="M335" s="6" t="s">
        <v>2711</v>
      </c>
      <c r="N335" s="6" t="s">
        <v>1281</v>
      </c>
      <c r="O335" s="6" t="s">
        <v>1268</v>
      </c>
      <c r="P335" s="8">
        <v>35000</v>
      </c>
      <c r="Q335" s="6" t="s">
        <v>1282</v>
      </c>
      <c r="R335" s="6" t="s">
        <v>1283</v>
      </c>
      <c r="S335" s="6" t="s">
        <v>17</v>
      </c>
      <c r="T335" s="6" t="s">
        <v>2712</v>
      </c>
      <c r="U335" s="8">
        <v>57120</v>
      </c>
      <c r="V335" s="6" t="s">
        <v>15</v>
      </c>
      <c r="W335" s="6" t="s">
        <v>16</v>
      </c>
      <c r="X335" s="6" t="s">
        <v>157</v>
      </c>
      <c r="Y335" s="8">
        <v>41764</v>
      </c>
      <c r="Z335" s="6">
        <v>18</v>
      </c>
      <c r="AA335" s="6">
        <v>10.92</v>
      </c>
      <c r="AB335" s="8">
        <f>-PMT((Table1[[#This Row],[Interest_Rate_%]]/100)/12,Table1[[#This Row],[Tenure_Months]],Table1[[#This Row],[Amount_Disbursed]])</f>
        <v>2525.9514606538924</v>
      </c>
      <c r="AC335" s="7">
        <v>45160</v>
      </c>
      <c r="AD335" s="7">
        <f>EDATE(Table1[[#This Row],[Disbursement_Date]],Table1[[#This Row],[Tenure_Months]])</f>
        <v>45710</v>
      </c>
      <c r="AE335" s="6" t="s">
        <v>1292</v>
      </c>
    </row>
    <row r="336" spans="1:31" ht="36" customHeight="1" x14ac:dyDescent="0.6">
      <c r="A336" s="6" t="s">
        <v>1151</v>
      </c>
      <c r="B336" s="6" t="s">
        <v>42</v>
      </c>
      <c r="C336" s="7">
        <v>32238</v>
      </c>
      <c r="D336" s="6">
        <f ca="1">DATEDIF(Table1[[#This Row],[Date_of_Birth]],TODAY(),"Y")</f>
        <v>38</v>
      </c>
      <c r="E336" s="6" t="s">
        <v>1267</v>
      </c>
      <c r="F336" s="6">
        <v>9262316070</v>
      </c>
      <c r="G336" s="6"/>
      <c r="H336" s="6" t="s">
        <v>2713</v>
      </c>
      <c r="I336" s="6" t="s">
        <v>29</v>
      </c>
      <c r="J336" s="6">
        <v>630</v>
      </c>
      <c r="K336" s="6">
        <v>474001</v>
      </c>
      <c r="L336" s="6" t="s">
        <v>2714</v>
      </c>
      <c r="M336" s="6" t="s">
        <v>2715</v>
      </c>
      <c r="N336" s="6" t="s">
        <v>1281</v>
      </c>
      <c r="O336" s="6" t="s">
        <v>1276</v>
      </c>
      <c r="P336" s="8">
        <v>25000</v>
      </c>
      <c r="Q336" s="6" t="s">
        <v>1334</v>
      </c>
      <c r="R336" s="6" t="s">
        <v>1335</v>
      </c>
      <c r="S336" s="6" t="s">
        <v>30</v>
      </c>
      <c r="T336" s="6" t="s">
        <v>2716</v>
      </c>
      <c r="U336" s="8">
        <v>490837</v>
      </c>
      <c r="V336" s="6" t="s">
        <v>28</v>
      </c>
      <c r="W336" s="6" t="s">
        <v>29</v>
      </c>
      <c r="X336" s="6" t="s">
        <v>1285</v>
      </c>
      <c r="Y336" s="8">
        <v>384102</v>
      </c>
      <c r="Z336" s="6">
        <v>48</v>
      </c>
      <c r="AA336" s="6">
        <v>10.93</v>
      </c>
      <c r="AB336" s="8">
        <f>-PMT((Table1[[#This Row],[Interest_Rate_%]]/100)/12,Table1[[#This Row],[Tenure_Months]],Table1[[#This Row],[Amount_Disbursed]])</f>
        <v>9914.2647763132572</v>
      </c>
      <c r="AC336" s="7">
        <v>45625</v>
      </c>
      <c r="AD336" s="7">
        <f>EDATE(Table1[[#This Row],[Disbursement_Date]],Table1[[#This Row],[Tenure_Months]])</f>
        <v>47086</v>
      </c>
      <c r="AE336" s="6" t="s">
        <v>1265</v>
      </c>
    </row>
    <row r="337" spans="1:31" ht="36" customHeight="1" x14ac:dyDescent="0.6">
      <c r="A337" s="6" t="s">
        <v>1152</v>
      </c>
      <c r="B337" s="6" t="s">
        <v>2717</v>
      </c>
      <c r="C337" s="7">
        <v>33395</v>
      </c>
      <c r="D337" s="6">
        <f ca="1">DATEDIF(Table1[[#This Row],[Date_of_Birth]],TODAY(),"Y")</f>
        <v>35</v>
      </c>
      <c r="E337" s="6" t="s">
        <v>1256</v>
      </c>
      <c r="F337" s="6">
        <v>9851972908</v>
      </c>
      <c r="G337" s="6">
        <v>9414431459</v>
      </c>
      <c r="H337" s="6" t="s">
        <v>2718</v>
      </c>
      <c r="I337" s="6" t="s">
        <v>21</v>
      </c>
      <c r="J337" s="6">
        <v>777</v>
      </c>
      <c r="K337" s="6">
        <v>452003</v>
      </c>
      <c r="L337" s="6" t="s">
        <v>1962</v>
      </c>
      <c r="M337" s="6" t="s">
        <v>2719</v>
      </c>
      <c r="N337" s="6" t="s">
        <v>1281</v>
      </c>
      <c r="O337" s="6" t="s">
        <v>1261</v>
      </c>
      <c r="P337" s="8">
        <v>50000</v>
      </c>
      <c r="Q337" s="6" t="s">
        <v>1309</v>
      </c>
      <c r="R337" s="6" t="s">
        <v>1352</v>
      </c>
      <c r="S337" s="6" t="s">
        <v>39</v>
      </c>
      <c r="T337" s="6" t="s">
        <v>2720</v>
      </c>
      <c r="U337" s="8">
        <v>1048483</v>
      </c>
      <c r="V337" s="6" t="s">
        <v>20</v>
      </c>
      <c r="W337" s="6" t="s">
        <v>21</v>
      </c>
      <c r="X337" s="6" t="s">
        <v>144</v>
      </c>
      <c r="Y337" s="8">
        <v>917593</v>
      </c>
      <c r="Z337" s="6">
        <v>60</v>
      </c>
      <c r="AA337" s="6">
        <v>13.45</v>
      </c>
      <c r="AB337" s="8">
        <f>-PMT((Table1[[#This Row],[Interest_Rate_%]]/100)/12,Table1[[#This Row],[Tenure_Months]],Table1[[#This Row],[Amount_Disbursed]])</f>
        <v>21090.044849199108</v>
      </c>
      <c r="AC337" s="7">
        <v>45400</v>
      </c>
      <c r="AD337" s="7">
        <f>EDATE(Table1[[#This Row],[Disbursement_Date]],Table1[[#This Row],[Tenure_Months]])</f>
        <v>47226</v>
      </c>
      <c r="AE337" s="6" t="s">
        <v>1271</v>
      </c>
    </row>
    <row r="338" spans="1:31" ht="36" customHeight="1" x14ac:dyDescent="0.6">
      <c r="A338" s="6" t="s">
        <v>1153</v>
      </c>
      <c r="B338" s="6" t="s">
        <v>1653</v>
      </c>
      <c r="C338" s="7">
        <v>27430</v>
      </c>
      <c r="D338" s="6">
        <f ca="1">DATEDIF(Table1[[#This Row],[Date_of_Birth]],TODAY(),"Y")</f>
        <v>51</v>
      </c>
      <c r="E338" s="6" t="s">
        <v>1256</v>
      </c>
      <c r="F338" s="6">
        <v>9717968512</v>
      </c>
      <c r="G338" s="6"/>
      <c r="H338" s="6" t="s">
        <v>2721</v>
      </c>
      <c r="I338" s="6" t="s">
        <v>34</v>
      </c>
      <c r="J338" s="6">
        <v>648</v>
      </c>
      <c r="K338" s="6">
        <v>486002</v>
      </c>
      <c r="L338" s="6" t="s">
        <v>2722</v>
      </c>
      <c r="M338" s="6" t="s">
        <v>2723</v>
      </c>
      <c r="N338" s="6" t="s">
        <v>1281</v>
      </c>
      <c r="O338" s="6" t="s">
        <v>1268</v>
      </c>
      <c r="P338" s="8">
        <v>100000</v>
      </c>
      <c r="Q338" s="6" t="s">
        <v>1296</v>
      </c>
      <c r="R338" s="6" t="s">
        <v>1244</v>
      </c>
      <c r="S338" s="6" t="s">
        <v>22</v>
      </c>
      <c r="T338" s="6" t="s">
        <v>2724</v>
      </c>
      <c r="U338" s="8">
        <v>1167949</v>
      </c>
      <c r="V338" s="6" t="s">
        <v>33</v>
      </c>
      <c r="W338" s="6" t="s">
        <v>34</v>
      </c>
      <c r="X338" s="6" t="s">
        <v>125</v>
      </c>
      <c r="Y338" s="8">
        <v>912634</v>
      </c>
      <c r="Z338" s="6">
        <v>18</v>
      </c>
      <c r="AA338" s="6">
        <v>14.53</v>
      </c>
      <c r="AB338" s="8">
        <f>-PMT((Table1[[#This Row],[Interest_Rate_%]]/100)/12,Table1[[#This Row],[Tenure_Months]],Table1[[#This Row],[Amount_Disbursed]])</f>
        <v>56732.812207887284</v>
      </c>
      <c r="AC338" s="7">
        <v>45992</v>
      </c>
      <c r="AD338" s="7">
        <f>EDATE(Table1[[#This Row],[Disbursement_Date]],Table1[[#This Row],[Tenure_Months]])</f>
        <v>46539</v>
      </c>
      <c r="AE338" s="6" t="s">
        <v>1292</v>
      </c>
    </row>
    <row r="339" spans="1:31" ht="36" customHeight="1" x14ac:dyDescent="0.6">
      <c r="A339" s="6" t="s">
        <v>1154</v>
      </c>
      <c r="B339" s="6" t="s">
        <v>143</v>
      </c>
      <c r="C339" s="7">
        <v>36663</v>
      </c>
      <c r="D339" s="6">
        <f ca="1">DATEDIF(Table1[[#This Row],[Date_of_Birth]],TODAY(),"Y")</f>
        <v>26</v>
      </c>
      <c r="E339" s="6" t="s">
        <v>1256</v>
      </c>
      <c r="F339" s="6">
        <v>9388215682</v>
      </c>
      <c r="G339" s="6"/>
      <c r="H339" s="6" t="s">
        <v>2725</v>
      </c>
      <c r="I339" s="6" t="s">
        <v>25</v>
      </c>
      <c r="J339" s="6">
        <v>754</v>
      </c>
      <c r="K339" s="6">
        <v>462004</v>
      </c>
      <c r="L339" s="6" t="s">
        <v>2726</v>
      </c>
      <c r="M339" s="6" t="s">
        <v>2727</v>
      </c>
      <c r="N339" s="6" t="s">
        <v>1260</v>
      </c>
      <c r="O339" s="6" t="s">
        <v>1268</v>
      </c>
      <c r="P339" s="8">
        <v>20000</v>
      </c>
      <c r="Q339" s="6" t="s">
        <v>1344</v>
      </c>
      <c r="R339" s="6" t="s">
        <v>1345</v>
      </c>
      <c r="S339" s="6" t="s">
        <v>17</v>
      </c>
      <c r="T339" s="6" t="s">
        <v>2728</v>
      </c>
      <c r="U339" s="8">
        <v>67111</v>
      </c>
      <c r="V339" s="6" t="s">
        <v>24</v>
      </c>
      <c r="W339" s="6" t="s">
        <v>25</v>
      </c>
      <c r="X339" s="6" t="s">
        <v>54</v>
      </c>
      <c r="Y339" s="8">
        <v>53355</v>
      </c>
      <c r="Z339" s="6">
        <v>48</v>
      </c>
      <c r="AA339" s="6">
        <v>14.79</v>
      </c>
      <c r="AB339" s="8">
        <f>-PMT((Table1[[#This Row],[Interest_Rate_%]]/100)/12,Table1[[#This Row],[Tenure_Months]],Table1[[#This Row],[Amount_Disbursed]])</f>
        <v>1479.2360969914228</v>
      </c>
      <c r="AC339" s="7">
        <v>45049</v>
      </c>
      <c r="AD339" s="7">
        <f>EDATE(Table1[[#This Row],[Disbursement_Date]],Table1[[#This Row],[Tenure_Months]])</f>
        <v>46510</v>
      </c>
      <c r="AE339" s="6" t="s">
        <v>1271</v>
      </c>
    </row>
    <row r="340" spans="1:31" ht="36" customHeight="1" x14ac:dyDescent="0.6">
      <c r="A340" s="6" t="s">
        <v>1155</v>
      </c>
      <c r="B340" s="6" t="s">
        <v>41</v>
      </c>
      <c r="C340" s="7">
        <v>30623</v>
      </c>
      <c r="D340" s="6">
        <f ca="1">DATEDIF(Table1[[#This Row],[Date_of_Birth]],TODAY(),"Y")</f>
        <v>42</v>
      </c>
      <c r="E340" s="6" t="s">
        <v>1267</v>
      </c>
      <c r="F340" s="6">
        <v>9165767893</v>
      </c>
      <c r="G340" s="6"/>
      <c r="H340" s="6" t="s">
        <v>2729</v>
      </c>
      <c r="I340" s="6" t="s">
        <v>34</v>
      </c>
      <c r="J340" s="6">
        <v>641</v>
      </c>
      <c r="K340" s="6">
        <v>486005</v>
      </c>
      <c r="L340" s="6" t="s">
        <v>2730</v>
      </c>
      <c r="M340" s="6" t="s">
        <v>2731</v>
      </c>
      <c r="N340" s="6" t="s">
        <v>1281</v>
      </c>
      <c r="O340" s="6" t="s">
        <v>1268</v>
      </c>
      <c r="P340" s="8">
        <v>35000</v>
      </c>
      <c r="Q340" s="6" t="s">
        <v>1296</v>
      </c>
      <c r="R340" s="6" t="s">
        <v>1244</v>
      </c>
      <c r="S340" s="6" t="s">
        <v>22</v>
      </c>
      <c r="T340" s="6" t="s">
        <v>2732</v>
      </c>
      <c r="U340" s="8">
        <v>1191906</v>
      </c>
      <c r="V340" s="6" t="s">
        <v>33</v>
      </c>
      <c r="W340" s="6" t="s">
        <v>34</v>
      </c>
      <c r="X340" s="6" t="s">
        <v>125</v>
      </c>
      <c r="Y340" s="8">
        <v>859770</v>
      </c>
      <c r="Z340" s="6">
        <v>48</v>
      </c>
      <c r="AA340" s="6">
        <v>16.07</v>
      </c>
      <c r="AB340" s="8">
        <f>-PMT((Table1[[#This Row],[Interest_Rate_%]]/100)/12,Table1[[#This Row],[Tenure_Months]],Table1[[#This Row],[Amount_Disbursed]])</f>
        <v>24396.957571635361</v>
      </c>
      <c r="AC340" s="7">
        <v>45795</v>
      </c>
      <c r="AD340" s="7">
        <f>EDATE(Table1[[#This Row],[Disbursement_Date]],Table1[[#This Row],[Tenure_Months]])</f>
        <v>47256</v>
      </c>
      <c r="AE340" s="6" t="s">
        <v>1271</v>
      </c>
    </row>
    <row r="341" spans="1:31" ht="36" customHeight="1" x14ac:dyDescent="0.6">
      <c r="A341" s="6" t="s">
        <v>1156</v>
      </c>
      <c r="B341" s="6" t="s">
        <v>81</v>
      </c>
      <c r="C341" s="7">
        <v>32805</v>
      </c>
      <c r="D341" s="6">
        <f ca="1">DATEDIF(Table1[[#This Row],[Date_of_Birth]],TODAY(),"Y")</f>
        <v>36</v>
      </c>
      <c r="E341" s="6" t="s">
        <v>1256</v>
      </c>
      <c r="F341" s="6">
        <v>9865370460</v>
      </c>
      <c r="G341" s="6">
        <v>9812959837</v>
      </c>
      <c r="H341" s="6" t="s">
        <v>2733</v>
      </c>
      <c r="I341" s="6" t="s">
        <v>34</v>
      </c>
      <c r="J341" s="6">
        <v>718</v>
      </c>
      <c r="K341" s="6">
        <v>486004</v>
      </c>
      <c r="L341" s="6" t="s">
        <v>2734</v>
      </c>
      <c r="M341" s="6" t="s">
        <v>2735</v>
      </c>
      <c r="N341" s="6" t="s">
        <v>1281</v>
      </c>
      <c r="O341" s="6" t="s">
        <v>1261</v>
      </c>
      <c r="P341" s="8">
        <v>75000</v>
      </c>
      <c r="Q341" s="6" t="s">
        <v>1269</v>
      </c>
      <c r="R341" s="6" t="s">
        <v>1290</v>
      </c>
      <c r="S341" s="6" t="s">
        <v>22</v>
      </c>
      <c r="T341" s="6" t="s">
        <v>2736</v>
      </c>
      <c r="U341" s="8">
        <v>727078</v>
      </c>
      <c r="V341" s="6" t="s">
        <v>33</v>
      </c>
      <c r="W341" s="6" t="s">
        <v>34</v>
      </c>
      <c r="X341" s="6" t="s">
        <v>125</v>
      </c>
      <c r="Y341" s="8">
        <v>509893</v>
      </c>
      <c r="Z341" s="6">
        <v>48</v>
      </c>
      <c r="AA341" s="6">
        <v>12.55</v>
      </c>
      <c r="AB341" s="8">
        <f>-PMT((Table1[[#This Row],[Interest_Rate_%]]/100)/12,Table1[[#This Row],[Tenure_Months]],Table1[[#This Row],[Amount_Disbursed]])</f>
        <v>13565.544504380117</v>
      </c>
      <c r="AC341" s="7">
        <v>45249</v>
      </c>
      <c r="AD341" s="7">
        <f>EDATE(Table1[[#This Row],[Disbursement_Date]],Table1[[#This Row],[Tenure_Months]])</f>
        <v>46710</v>
      </c>
      <c r="AE341" s="6" t="s">
        <v>1292</v>
      </c>
    </row>
    <row r="342" spans="1:31" ht="36" customHeight="1" x14ac:dyDescent="0.6">
      <c r="A342" s="6" t="s">
        <v>1157</v>
      </c>
      <c r="B342" s="6" t="s">
        <v>113</v>
      </c>
      <c r="C342" s="7">
        <v>31829</v>
      </c>
      <c r="D342" s="6">
        <f ca="1">DATEDIF(Table1[[#This Row],[Date_of_Birth]],TODAY(),"Y")</f>
        <v>39</v>
      </c>
      <c r="E342" s="6" t="s">
        <v>1267</v>
      </c>
      <c r="F342" s="6">
        <v>9498331717</v>
      </c>
      <c r="G342" s="6">
        <v>9862485957</v>
      </c>
      <c r="H342" s="6" t="s">
        <v>2737</v>
      </c>
      <c r="I342" s="6" t="s">
        <v>34</v>
      </c>
      <c r="J342" s="6">
        <v>740</v>
      </c>
      <c r="K342" s="6">
        <v>486005</v>
      </c>
      <c r="L342" s="6" t="s">
        <v>2738</v>
      </c>
      <c r="M342" s="6" t="s">
        <v>2739</v>
      </c>
      <c r="N342" s="6" t="s">
        <v>1266</v>
      </c>
      <c r="O342" s="6" t="s">
        <v>1268</v>
      </c>
      <c r="P342" s="8">
        <v>25000</v>
      </c>
      <c r="Q342" s="6" t="s">
        <v>1344</v>
      </c>
      <c r="R342" s="6" t="s">
        <v>1345</v>
      </c>
      <c r="S342" s="6" t="s">
        <v>17</v>
      </c>
      <c r="T342" s="6" t="s">
        <v>2740</v>
      </c>
      <c r="U342" s="8">
        <v>50000</v>
      </c>
      <c r="V342" s="6" t="s">
        <v>33</v>
      </c>
      <c r="W342" s="6" t="s">
        <v>34</v>
      </c>
      <c r="X342" s="6" t="s">
        <v>125</v>
      </c>
      <c r="Y342" s="8">
        <v>43884</v>
      </c>
      <c r="Z342" s="6">
        <v>12</v>
      </c>
      <c r="AA342" s="6">
        <v>12.59</v>
      </c>
      <c r="AB342" s="8">
        <f>-PMT((Table1[[#This Row],[Interest_Rate_%]]/100)/12,Table1[[#This Row],[Tenure_Months]],Table1[[#This Row],[Amount_Disbursed]])</f>
        <v>3911.1629061398849</v>
      </c>
      <c r="AC342" s="7">
        <v>45917</v>
      </c>
      <c r="AD342" s="7">
        <f>EDATE(Table1[[#This Row],[Disbursement_Date]],Table1[[#This Row],[Tenure_Months]])</f>
        <v>46282</v>
      </c>
      <c r="AE342" s="6" t="s">
        <v>1271</v>
      </c>
    </row>
    <row r="343" spans="1:31" ht="36" customHeight="1" x14ac:dyDescent="0.6">
      <c r="A343" s="6" t="s">
        <v>1158</v>
      </c>
      <c r="B343" s="6" t="s">
        <v>2741</v>
      </c>
      <c r="C343" s="7">
        <v>38281</v>
      </c>
      <c r="D343" s="6">
        <f ca="1">DATEDIF(Table1[[#This Row],[Date_of_Birth]],TODAY(),"Y")</f>
        <v>21</v>
      </c>
      <c r="E343" s="6" t="s">
        <v>1267</v>
      </c>
      <c r="F343" s="6">
        <v>9609744704</v>
      </c>
      <c r="G343" s="6"/>
      <c r="H343" s="6" t="s">
        <v>2742</v>
      </c>
      <c r="I343" s="6" t="s">
        <v>34</v>
      </c>
      <c r="J343" s="6">
        <v>727</v>
      </c>
      <c r="K343" s="6">
        <v>486004</v>
      </c>
      <c r="L343" s="6" t="s">
        <v>2743</v>
      </c>
      <c r="M343" s="6" t="s">
        <v>2744</v>
      </c>
      <c r="N343" s="6" t="s">
        <v>1281</v>
      </c>
      <c r="O343" s="6" t="s">
        <v>1268</v>
      </c>
      <c r="P343" s="8">
        <v>15000</v>
      </c>
      <c r="Q343" s="6" t="s">
        <v>1269</v>
      </c>
      <c r="R343" s="6" t="s">
        <v>1324</v>
      </c>
      <c r="S343" s="6" t="s">
        <v>30</v>
      </c>
      <c r="T343" s="6" t="s">
        <v>2745</v>
      </c>
      <c r="U343" s="8">
        <v>680608</v>
      </c>
      <c r="V343" s="6" t="s">
        <v>33</v>
      </c>
      <c r="W343" s="6" t="s">
        <v>34</v>
      </c>
      <c r="X343" s="6" t="s">
        <v>74</v>
      </c>
      <c r="Y343" s="8">
        <v>481481</v>
      </c>
      <c r="Z343" s="6">
        <v>60</v>
      </c>
      <c r="AA343" s="6">
        <v>11.08</v>
      </c>
      <c r="AB343" s="8">
        <f>-PMT((Table1[[#This Row],[Interest_Rate_%]]/100)/12,Table1[[#This Row],[Tenure_Months]],Table1[[#This Row],[Amount_Disbursed]])</f>
        <v>10487.78334836604</v>
      </c>
      <c r="AC343" s="7">
        <v>45068</v>
      </c>
      <c r="AD343" s="7">
        <f>EDATE(Table1[[#This Row],[Disbursement_Date]],Table1[[#This Row],[Tenure_Months]])</f>
        <v>46895</v>
      </c>
      <c r="AE343" s="6" t="s">
        <v>1292</v>
      </c>
    </row>
    <row r="344" spans="1:31" ht="36" customHeight="1" x14ac:dyDescent="0.6">
      <c r="A344" s="6" t="s">
        <v>1159</v>
      </c>
      <c r="B344" s="6" t="s">
        <v>2746</v>
      </c>
      <c r="C344" s="7">
        <v>33773</v>
      </c>
      <c r="D344" s="6">
        <f ca="1">DATEDIF(Table1[[#This Row],[Date_of_Birth]],TODAY(),"Y")</f>
        <v>33</v>
      </c>
      <c r="E344" s="6" t="s">
        <v>1267</v>
      </c>
      <c r="F344" s="6">
        <v>9713987691</v>
      </c>
      <c r="G344" s="6">
        <v>9818789234</v>
      </c>
      <c r="H344" s="6" t="s">
        <v>2747</v>
      </c>
      <c r="I344" s="6" t="s">
        <v>21</v>
      </c>
      <c r="J344" s="6">
        <v>790</v>
      </c>
      <c r="K344" s="6">
        <v>452005</v>
      </c>
      <c r="L344" s="6" t="s">
        <v>2748</v>
      </c>
      <c r="M344" s="6" t="s">
        <v>2749</v>
      </c>
      <c r="N344" s="6" t="s">
        <v>1281</v>
      </c>
      <c r="O344" s="6" t="s">
        <v>1261</v>
      </c>
      <c r="P344" s="8">
        <v>50000</v>
      </c>
      <c r="Q344" s="6" t="s">
        <v>1296</v>
      </c>
      <c r="R344" s="6" t="s">
        <v>1244</v>
      </c>
      <c r="S344" s="6" t="s">
        <v>22</v>
      </c>
      <c r="T344" s="6" t="s">
        <v>2750</v>
      </c>
      <c r="U344" s="8">
        <v>1224728</v>
      </c>
      <c r="V344" s="6" t="s">
        <v>20</v>
      </c>
      <c r="W344" s="6" t="s">
        <v>21</v>
      </c>
      <c r="X344" s="6" t="s">
        <v>144</v>
      </c>
      <c r="Y344" s="8">
        <v>857949</v>
      </c>
      <c r="Z344" s="6">
        <v>12</v>
      </c>
      <c r="AA344" s="6">
        <v>14.64</v>
      </c>
      <c r="AB344" s="8">
        <f>-PMT((Table1[[#This Row],[Interest_Rate_%]]/100)/12,Table1[[#This Row],[Tenure_Months]],Table1[[#This Row],[Amount_Disbursed]])</f>
        <v>77291.361242225656</v>
      </c>
      <c r="AC344" s="7">
        <v>45216</v>
      </c>
      <c r="AD344" s="7">
        <f>EDATE(Table1[[#This Row],[Disbursement_Date]],Table1[[#This Row],[Tenure_Months]])</f>
        <v>45582</v>
      </c>
      <c r="AE344" s="6" t="s">
        <v>1265</v>
      </c>
    </row>
    <row r="345" spans="1:31" ht="36" customHeight="1" x14ac:dyDescent="0.6">
      <c r="A345" s="6" t="s">
        <v>1160</v>
      </c>
      <c r="B345" s="6" t="s">
        <v>2751</v>
      </c>
      <c r="C345" s="7">
        <v>24992</v>
      </c>
      <c r="D345" s="6">
        <f ca="1">DATEDIF(Table1[[#This Row],[Date_of_Birth]],TODAY(),"Y")</f>
        <v>58</v>
      </c>
      <c r="E345" s="6" t="s">
        <v>1256</v>
      </c>
      <c r="F345" s="6">
        <v>9732679040</v>
      </c>
      <c r="G345" s="6"/>
      <c r="H345" s="6" t="s">
        <v>2752</v>
      </c>
      <c r="I345" s="6" t="s">
        <v>21</v>
      </c>
      <c r="J345" s="6">
        <v>682</v>
      </c>
      <c r="K345" s="6">
        <v>452004</v>
      </c>
      <c r="L345" s="6" t="s">
        <v>2753</v>
      </c>
      <c r="M345" s="6" t="s">
        <v>2754</v>
      </c>
      <c r="N345" s="6" t="s">
        <v>1281</v>
      </c>
      <c r="O345" s="6" t="s">
        <v>1268</v>
      </c>
      <c r="P345" s="8">
        <v>30000</v>
      </c>
      <c r="Q345" s="6" t="s">
        <v>1309</v>
      </c>
      <c r="R345" s="6" t="s">
        <v>1310</v>
      </c>
      <c r="S345" s="6" t="s">
        <v>30</v>
      </c>
      <c r="T345" s="6" t="s">
        <v>2755</v>
      </c>
      <c r="U345" s="8">
        <v>628416</v>
      </c>
      <c r="V345" s="6" t="s">
        <v>20</v>
      </c>
      <c r="W345" s="6" t="s">
        <v>21</v>
      </c>
      <c r="X345" s="6" t="s">
        <v>98</v>
      </c>
      <c r="Y345" s="8">
        <v>446096</v>
      </c>
      <c r="Z345" s="6">
        <v>24</v>
      </c>
      <c r="AA345" s="6">
        <v>14.74</v>
      </c>
      <c r="AB345" s="8">
        <f>-PMT((Table1[[#This Row],[Interest_Rate_%]]/100)/12,Table1[[#This Row],[Tenure_Months]],Table1[[#This Row],[Amount_Disbursed]])</f>
        <v>21574.634271373241</v>
      </c>
      <c r="AC345" s="7">
        <v>45835</v>
      </c>
      <c r="AD345" s="7">
        <f>EDATE(Table1[[#This Row],[Disbursement_Date]],Table1[[#This Row],[Tenure_Months]])</f>
        <v>46565</v>
      </c>
      <c r="AE345" s="6" t="s">
        <v>1292</v>
      </c>
    </row>
    <row r="346" spans="1:31" ht="36" customHeight="1" x14ac:dyDescent="0.6">
      <c r="A346" s="6" t="s">
        <v>1161</v>
      </c>
      <c r="B346" s="6" t="s">
        <v>2756</v>
      </c>
      <c r="C346" s="7">
        <v>36196</v>
      </c>
      <c r="D346" s="6">
        <f ca="1">DATEDIF(Table1[[#This Row],[Date_of_Birth]],TODAY(),"Y")</f>
        <v>27</v>
      </c>
      <c r="E346" s="6" t="s">
        <v>1256</v>
      </c>
      <c r="F346" s="6">
        <v>9247215786</v>
      </c>
      <c r="G346" s="6">
        <v>9560731187</v>
      </c>
      <c r="H346" s="6" t="s">
        <v>2757</v>
      </c>
      <c r="I346" s="6" t="s">
        <v>29</v>
      </c>
      <c r="J346" s="6">
        <v>626</v>
      </c>
      <c r="K346" s="6">
        <v>474006</v>
      </c>
      <c r="L346" s="6" t="s">
        <v>2758</v>
      </c>
      <c r="M346" s="6" t="s">
        <v>2759</v>
      </c>
      <c r="N346" s="6" t="s">
        <v>1281</v>
      </c>
      <c r="O346" s="6" t="s">
        <v>1261</v>
      </c>
      <c r="P346" s="8">
        <v>75000</v>
      </c>
      <c r="Q346" s="6" t="s">
        <v>1318</v>
      </c>
      <c r="R346" s="6" t="s">
        <v>1319</v>
      </c>
      <c r="S346" s="6" t="s">
        <v>30</v>
      </c>
      <c r="T346" s="6" t="s">
        <v>2760</v>
      </c>
      <c r="U346" s="8">
        <v>788387</v>
      </c>
      <c r="V346" s="6" t="s">
        <v>28</v>
      </c>
      <c r="W346" s="6" t="s">
        <v>29</v>
      </c>
      <c r="X346" s="6" t="s">
        <v>1380</v>
      </c>
      <c r="Y346" s="8">
        <v>616387</v>
      </c>
      <c r="Z346" s="6">
        <v>18</v>
      </c>
      <c r="AA346" s="6">
        <v>13.09</v>
      </c>
      <c r="AB346" s="8">
        <f>-PMT((Table1[[#This Row],[Interest_Rate_%]]/100)/12,Table1[[#This Row],[Tenure_Months]],Table1[[#This Row],[Amount_Disbursed]])</f>
        <v>37901.385125699853</v>
      </c>
      <c r="AC346" s="7">
        <v>46004</v>
      </c>
      <c r="AD346" s="7">
        <f>EDATE(Table1[[#This Row],[Disbursement_Date]],Table1[[#This Row],[Tenure_Months]])</f>
        <v>46551</v>
      </c>
      <c r="AE346" s="6" t="s">
        <v>1271</v>
      </c>
    </row>
    <row r="347" spans="1:31" ht="36" customHeight="1" x14ac:dyDescent="0.6">
      <c r="A347" s="6" t="s">
        <v>1162</v>
      </c>
      <c r="B347" s="6" t="s">
        <v>2761</v>
      </c>
      <c r="C347" s="7">
        <v>33682</v>
      </c>
      <c r="D347" s="6">
        <f ca="1">DATEDIF(Table1[[#This Row],[Date_of_Birth]],TODAY(),"Y")</f>
        <v>34</v>
      </c>
      <c r="E347" s="6" t="s">
        <v>1267</v>
      </c>
      <c r="F347" s="6">
        <v>9270634009</v>
      </c>
      <c r="G347" s="6"/>
      <c r="H347" s="6" t="s">
        <v>2762</v>
      </c>
      <c r="I347" s="6" t="s">
        <v>29</v>
      </c>
      <c r="J347" s="6">
        <v>756</v>
      </c>
      <c r="K347" s="6">
        <v>474004</v>
      </c>
      <c r="L347" s="6" t="s">
        <v>2763</v>
      </c>
      <c r="M347" s="6" t="s">
        <v>2764</v>
      </c>
      <c r="N347" s="6" t="s">
        <v>1281</v>
      </c>
      <c r="O347" s="6" t="s">
        <v>1268</v>
      </c>
      <c r="P347" s="8">
        <v>35000</v>
      </c>
      <c r="Q347" s="6" t="s">
        <v>1334</v>
      </c>
      <c r="R347" s="6" t="s">
        <v>1335</v>
      </c>
      <c r="S347" s="6" t="s">
        <v>30</v>
      </c>
      <c r="T347" s="6" t="s">
        <v>2765</v>
      </c>
      <c r="U347" s="8">
        <v>526510</v>
      </c>
      <c r="V347" s="6" t="s">
        <v>28</v>
      </c>
      <c r="W347" s="6" t="s">
        <v>29</v>
      </c>
      <c r="X347" s="6" t="s">
        <v>1380</v>
      </c>
      <c r="Y347" s="8">
        <v>468951</v>
      </c>
      <c r="Z347" s="6">
        <v>18</v>
      </c>
      <c r="AA347" s="6">
        <v>14.04</v>
      </c>
      <c r="AB347" s="8">
        <f>-PMT((Table1[[#This Row],[Interest_Rate_%]]/100)/12,Table1[[#This Row],[Tenure_Months]],Table1[[#This Row],[Amount_Disbursed]])</f>
        <v>29043.973512775257</v>
      </c>
      <c r="AC347" s="7">
        <v>45648</v>
      </c>
      <c r="AD347" s="7">
        <f>EDATE(Table1[[#This Row],[Disbursement_Date]],Table1[[#This Row],[Tenure_Months]])</f>
        <v>46195</v>
      </c>
      <c r="AE347" s="6" t="s">
        <v>1292</v>
      </c>
    </row>
    <row r="348" spans="1:31" ht="36" customHeight="1" x14ac:dyDescent="0.6">
      <c r="A348" s="6" t="s">
        <v>1163</v>
      </c>
      <c r="B348" s="6" t="s">
        <v>1574</v>
      </c>
      <c r="C348" s="7">
        <v>31669</v>
      </c>
      <c r="D348" s="6">
        <f ca="1">DATEDIF(Table1[[#This Row],[Date_of_Birth]],TODAY(),"Y")</f>
        <v>39</v>
      </c>
      <c r="E348" s="6" t="s">
        <v>1256</v>
      </c>
      <c r="F348" s="6">
        <v>9142281596</v>
      </c>
      <c r="G348" s="6"/>
      <c r="H348" s="6" t="s">
        <v>2766</v>
      </c>
      <c r="I348" s="6" t="s">
        <v>29</v>
      </c>
      <c r="J348" s="6">
        <v>655</v>
      </c>
      <c r="K348" s="6">
        <v>474002</v>
      </c>
      <c r="L348" s="6" t="s">
        <v>2767</v>
      </c>
      <c r="M348" s="6" t="s">
        <v>2768</v>
      </c>
      <c r="N348" s="6" t="s">
        <v>1260</v>
      </c>
      <c r="O348" s="6" t="s">
        <v>1276</v>
      </c>
      <c r="P348" s="8">
        <v>15000</v>
      </c>
      <c r="Q348" s="6" t="s">
        <v>1262</v>
      </c>
      <c r="R348" s="6" t="s">
        <v>1263</v>
      </c>
      <c r="S348" s="6" t="s">
        <v>17</v>
      </c>
      <c r="T348" s="6" t="s">
        <v>2769</v>
      </c>
      <c r="U348" s="8">
        <v>88519</v>
      </c>
      <c r="V348" s="6" t="s">
        <v>28</v>
      </c>
      <c r="W348" s="6" t="s">
        <v>29</v>
      </c>
      <c r="X348" s="6" t="s">
        <v>1285</v>
      </c>
      <c r="Y348" s="8">
        <v>73274</v>
      </c>
      <c r="Z348" s="6">
        <v>12</v>
      </c>
      <c r="AA348" s="6">
        <v>16.14</v>
      </c>
      <c r="AB348" s="8">
        <f>-PMT((Table1[[#This Row],[Interest_Rate_%]]/100)/12,Table1[[#This Row],[Tenure_Months]],Table1[[#This Row],[Amount_Disbursed]])</f>
        <v>6653.0683105092039</v>
      </c>
      <c r="AC348" s="7">
        <v>45462</v>
      </c>
      <c r="AD348" s="7">
        <f>EDATE(Table1[[#This Row],[Disbursement_Date]],Table1[[#This Row],[Tenure_Months]])</f>
        <v>45827</v>
      </c>
      <c r="AE348" s="6" t="s">
        <v>1265</v>
      </c>
    </row>
    <row r="349" spans="1:31" ht="36" customHeight="1" x14ac:dyDescent="0.6">
      <c r="A349" s="6" t="s">
        <v>1164</v>
      </c>
      <c r="B349" s="6" t="s">
        <v>172</v>
      </c>
      <c r="C349" s="7">
        <v>35785</v>
      </c>
      <c r="D349" s="6">
        <f ca="1">DATEDIF(Table1[[#This Row],[Date_of_Birth]],TODAY(),"Y")</f>
        <v>28</v>
      </c>
      <c r="E349" s="6" t="s">
        <v>1256</v>
      </c>
      <c r="F349" s="6">
        <v>9409538686</v>
      </c>
      <c r="G349" s="6">
        <v>9848705340</v>
      </c>
      <c r="H349" s="6" t="s">
        <v>2770</v>
      </c>
      <c r="I349" s="6" t="s">
        <v>34</v>
      </c>
      <c r="J349" s="6">
        <v>621</v>
      </c>
      <c r="K349" s="6">
        <v>486003</v>
      </c>
      <c r="L349" s="6" t="s">
        <v>2771</v>
      </c>
      <c r="M349" s="6" t="s">
        <v>2772</v>
      </c>
      <c r="N349" s="6" t="s">
        <v>1281</v>
      </c>
      <c r="O349" s="6" t="s">
        <v>1268</v>
      </c>
      <c r="P349" s="8">
        <v>35000</v>
      </c>
      <c r="Q349" s="6" t="s">
        <v>1318</v>
      </c>
      <c r="R349" s="6" t="s">
        <v>1520</v>
      </c>
      <c r="S349" s="6" t="s">
        <v>39</v>
      </c>
      <c r="T349" s="6" t="s">
        <v>2773</v>
      </c>
      <c r="U349" s="8">
        <v>1398847</v>
      </c>
      <c r="V349" s="6" t="s">
        <v>33</v>
      </c>
      <c r="W349" s="6" t="s">
        <v>34</v>
      </c>
      <c r="X349" s="6" t="s">
        <v>74</v>
      </c>
      <c r="Y349" s="8">
        <v>1123997</v>
      </c>
      <c r="Z349" s="6">
        <v>18</v>
      </c>
      <c r="AA349" s="6">
        <v>11.43</v>
      </c>
      <c r="AB349" s="8">
        <f>-PMT((Table1[[#This Row],[Interest_Rate_%]]/100)/12,Table1[[#This Row],[Tenure_Months]],Table1[[#This Row],[Amount_Disbursed]])</f>
        <v>68246.399763154346</v>
      </c>
      <c r="AC349" s="7">
        <v>45870</v>
      </c>
      <c r="AD349" s="7">
        <f>EDATE(Table1[[#This Row],[Disbursement_Date]],Table1[[#This Row],[Tenure_Months]])</f>
        <v>46419</v>
      </c>
      <c r="AE349" s="6" t="s">
        <v>1292</v>
      </c>
    </row>
    <row r="350" spans="1:31" ht="36" customHeight="1" x14ac:dyDescent="0.6">
      <c r="A350" s="6" t="s">
        <v>1165</v>
      </c>
      <c r="B350" s="6" t="s">
        <v>61</v>
      </c>
      <c r="C350" s="7">
        <v>34260</v>
      </c>
      <c r="D350" s="6">
        <f ca="1">DATEDIF(Table1[[#This Row],[Date_of_Birth]],TODAY(),"Y")</f>
        <v>32</v>
      </c>
      <c r="E350" s="6" t="s">
        <v>1256</v>
      </c>
      <c r="F350" s="6">
        <v>9334551455</v>
      </c>
      <c r="G350" s="6">
        <v>9796673655</v>
      </c>
      <c r="H350" s="6" t="s">
        <v>2774</v>
      </c>
      <c r="I350" s="6" t="s">
        <v>34</v>
      </c>
      <c r="J350" s="6">
        <v>788</v>
      </c>
      <c r="K350" s="6">
        <v>486005</v>
      </c>
      <c r="L350" s="6" t="s">
        <v>2775</v>
      </c>
      <c r="M350" s="6" t="s">
        <v>2776</v>
      </c>
      <c r="N350" s="6" t="s">
        <v>1281</v>
      </c>
      <c r="O350" s="6" t="s">
        <v>1261</v>
      </c>
      <c r="P350" s="8">
        <v>35000</v>
      </c>
      <c r="Q350" s="6" t="s">
        <v>1309</v>
      </c>
      <c r="R350" s="6" t="s">
        <v>1310</v>
      </c>
      <c r="S350" s="6" t="s">
        <v>30</v>
      </c>
      <c r="T350" s="6" t="s">
        <v>2777</v>
      </c>
      <c r="U350" s="8">
        <v>610749</v>
      </c>
      <c r="V350" s="6" t="s">
        <v>33</v>
      </c>
      <c r="W350" s="6" t="s">
        <v>34</v>
      </c>
      <c r="X350" s="6" t="s">
        <v>74</v>
      </c>
      <c r="Y350" s="8">
        <v>432221</v>
      </c>
      <c r="Z350" s="6">
        <v>18</v>
      </c>
      <c r="AA350" s="6">
        <v>14.63</v>
      </c>
      <c r="AB350" s="8">
        <f>-PMT((Table1[[#This Row],[Interest_Rate_%]]/100)/12,Table1[[#This Row],[Tenure_Months]],Table1[[#This Row],[Amount_Disbursed]])</f>
        <v>26888.811486481154</v>
      </c>
      <c r="AC350" s="7">
        <v>44936</v>
      </c>
      <c r="AD350" s="7">
        <f>EDATE(Table1[[#This Row],[Disbursement_Date]],Table1[[#This Row],[Tenure_Months]])</f>
        <v>45483</v>
      </c>
      <c r="AE350" s="6" t="s">
        <v>1292</v>
      </c>
    </row>
    <row r="351" spans="1:31" ht="36" customHeight="1" x14ac:dyDescent="0.6">
      <c r="A351" s="6" t="s">
        <v>1166</v>
      </c>
      <c r="B351" s="6" t="s">
        <v>70</v>
      </c>
      <c r="C351" s="7">
        <v>28761</v>
      </c>
      <c r="D351" s="6">
        <f ca="1">DATEDIF(Table1[[#This Row],[Date_of_Birth]],TODAY(),"Y")</f>
        <v>47</v>
      </c>
      <c r="E351" s="6" t="s">
        <v>1256</v>
      </c>
      <c r="F351" s="6">
        <v>9215592123</v>
      </c>
      <c r="G351" s="6">
        <v>9314529688</v>
      </c>
      <c r="H351" s="6" t="s">
        <v>2074</v>
      </c>
      <c r="I351" s="6" t="s">
        <v>21</v>
      </c>
      <c r="J351" s="6">
        <v>664</v>
      </c>
      <c r="K351" s="6">
        <v>452001</v>
      </c>
      <c r="L351" s="6" t="s">
        <v>2778</v>
      </c>
      <c r="M351" s="6" t="s">
        <v>2779</v>
      </c>
      <c r="N351" s="6" t="s">
        <v>1260</v>
      </c>
      <c r="O351" s="6" t="s">
        <v>1268</v>
      </c>
      <c r="P351" s="8">
        <v>20000</v>
      </c>
      <c r="Q351" s="6" t="s">
        <v>1269</v>
      </c>
      <c r="R351" s="6" t="s">
        <v>1270</v>
      </c>
      <c r="S351" s="6" t="s">
        <v>39</v>
      </c>
      <c r="T351" s="6" t="s">
        <v>2780</v>
      </c>
      <c r="U351" s="8">
        <v>1148730</v>
      </c>
      <c r="V351" s="6" t="s">
        <v>20</v>
      </c>
      <c r="W351" s="6" t="s">
        <v>21</v>
      </c>
      <c r="X351" s="6" t="s">
        <v>98</v>
      </c>
      <c r="Y351" s="8">
        <v>1014186</v>
      </c>
      <c r="Z351" s="6">
        <v>60</v>
      </c>
      <c r="AA351" s="6">
        <v>14.84</v>
      </c>
      <c r="AB351" s="8">
        <f>-PMT((Table1[[#This Row],[Interest_Rate_%]]/100)/12,Table1[[#This Row],[Tenure_Months]],Table1[[#This Row],[Amount_Disbursed]])</f>
        <v>24042.320386897474</v>
      </c>
      <c r="AC351" s="7">
        <v>45829</v>
      </c>
      <c r="AD351" s="7">
        <f>EDATE(Table1[[#This Row],[Disbursement_Date]],Table1[[#This Row],[Tenure_Months]])</f>
        <v>47655</v>
      </c>
      <c r="AE351" s="6" t="s">
        <v>1265</v>
      </c>
    </row>
    <row r="352" spans="1:31" ht="36" customHeight="1" x14ac:dyDescent="0.6">
      <c r="A352" s="6" t="s">
        <v>1167</v>
      </c>
      <c r="B352" s="6" t="s">
        <v>136</v>
      </c>
      <c r="C352" s="7">
        <v>36535</v>
      </c>
      <c r="D352" s="6">
        <f ca="1">DATEDIF(Table1[[#This Row],[Date_of_Birth]],TODAY(),"Y")</f>
        <v>26</v>
      </c>
      <c r="E352" s="6" t="s">
        <v>1256</v>
      </c>
      <c r="F352" s="6">
        <v>9639106246</v>
      </c>
      <c r="G352" s="6">
        <v>9197121569</v>
      </c>
      <c r="H352" s="6" t="s">
        <v>2781</v>
      </c>
      <c r="I352" s="6" t="s">
        <v>16</v>
      </c>
      <c r="J352" s="6">
        <v>719</v>
      </c>
      <c r="K352" s="6">
        <v>482003</v>
      </c>
      <c r="L352" s="6" t="s">
        <v>2782</v>
      </c>
      <c r="M352" s="6" t="s">
        <v>2783</v>
      </c>
      <c r="N352" s="6" t="s">
        <v>1281</v>
      </c>
      <c r="O352" s="6" t="s">
        <v>1268</v>
      </c>
      <c r="P352" s="8">
        <v>25000</v>
      </c>
      <c r="Q352" s="6" t="s">
        <v>1296</v>
      </c>
      <c r="R352" s="6" t="s">
        <v>1244</v>
      </c>
      <c r="S352" s="6" t="s">
        <v>22</v>
      </c>
      <c r="T352" s="6" t="s">
        <v>2784</v>
      </c>
      <c r="U352" s="8">
        <v>1197423</v>
      </c>
      <c r="V352" s="6" t="s">
        <v>15</v>
      </c>
      <c r="W352" s="6" t="s">
        <v>16</v>
      </c>
      <c r="X352" s="6" t="s">
        <v>26</v>
      </c>
      <c r="Y352" s="8">
        <v>841979</v>
      </c>
      <c r="Z352" s="6">
        <v>18</v>
      </c>
      <c r="AA352" s="6">
        <v>14.6</v>
      </c>
      <c r="AB352" s="8">
        <f>-PMT((Table1[[#This Row],[Interest_Rate_%]]/100)/12,Table1[[#This Row],[Tenure_Months]],Table1[[#This Row],[Amount_Disbursed]])</f>
        <v>52368.313877248118</v>
      </c>
      <c r="AC352" s="7">
        <v>45161</v>
      </c>
      <c r="AD352" s="7">
        <f>EDATE(Table1[[#This Row],[Disbursement_Date]],Table1[[#This Row],[Tenure_Months]])</f>
        <v>45711</v>
      </c>
      <c r="AE352" s="6" t="s">
        <v>1271</v>
      </c>
    </row>
    <row r="353" spans="1:31" ht="36" customHeight="1" x14ac:dyDescent="0.6">
      <c r="A353" s="6" t="s">
        <v>1168</v>
      </c>
      <c r="B353" s="6" t="s">
        <v>182</v>
      </c>
      <c r="C353" s="7">
        <v>36218</v>
      </c>
      <c r="D353" s="6">
        <f ca="1">DATEDIF(Table1[[#This Row],[Date_of_Birth]],TODAY(),"Y")</f>
        <v>27</v>
      </c>
      <c r="E353" s="6" t="s">
        <v>1256</v>
      </c>
      <c r="F353" s="6">
        <v>9558875079</v>
      </c>
      <c r="G353" s="6"/>
      <c r="H353" s="6" t="s">
        <v>2785</v>
      </c>
      <c r="I353" s="6" t="s">
        <v>21</v>
      </c>
      <c r="J353" s="6">
        <v>721</v>
      </c>
      <c r="K353" s="6">
        <v>452004</v>
      </c>
      <c r="L353" s="6" t="s">
        <v>2786</v>
      </c>
      <c r="M353" s="6" t="s">
        <v>2787</v>
      </c>
      <c r="N353" s="6" t="s">
        <v>1281</v>
      </c>
      <c r="O353" s="6" t="s">
        <v>1268</v>
      </c>
      <c r="P353" s="8">
        <v>30000</v>
      </c>
      <c r="Q353" s="6" t="s">
        <v>1296</v>
      </c>
      <c r="R353" s="6" t="s">
        <v>1297</v>
      </c>
      <c r="S353" s="6" t="s">
        <v>17</v>
      </c>
      <c r="T353" s="6" t="s">
        <v>2788</v>
      </c>
      <c r="U353" s="8">
        <v>95359</v>
      </c>
      <c r="V353" s="6" t="s">
        <v>20</v>
      </c>
      <c r="W353" s="6" t="s">
        <v>21</v>
      </c>
      <c r="X353" s="6" t="s">
        <v>144</v>
      </c>
      <c r="Y353" s="8">
        <v>78918</v>
      </c>
      <c r="Z353" s="6">
        <v>12</v>
      </c>
      <c r="AA353" s="6">
        <v>11.52</v>
      </c>
      <c r="AB353" s="8">
        <f>-PMT((Table1[[#This Row],[Interest_Rate_%]]/100)/12,Table1[[#This Row],[Tenure_Months]],Table1[[#This Row],[Amount_Disbursed]])</f>
        <v>6994.0601420818139</v>
      </c>
      <c r="AC353" s="7">
        <v>45574</v>
      </c>
      <c r="AD353" s="7">
        <f>EDATE(Table1[[#This Row],[Disbursement_Date]],Table1[[#This Row],[Tenure_Months]])</f>
        <v>45939</v>
      </c>
      <c r="AE353" s="6" t="s">
        <v>1271</v>
      </c>
    </row>
    <row r="354" spans="1:31" ht="36" customHeight="1" x14ac:dyDescent="0.6">
      <c r="A354" s="6" t="s">
        <v>1169</v>
      </c>
      <c r="B354" s="6" t="s">
        <v>80</v>
      </c>
      <c r="C354" s="7">
        <v>24770</v>
      </c>
      <c r="D354" s="6">
        <f ca="1">DATEDIF(Table1[[#This Row],[Date_of_Birth]],TODAY(),"Y")</f>
        <v>58</v>
      </c>
      <c r="E354" s="6" t="s">
        <v>1267</v>
      </c>
      <c r="F354" s="6">
        <v>9871834175</v>
      </c>
      <c r="G354" s="6">
        <v>9393284532</v>
      </c>
      <c r="H354" s="6" t="s">
        <v>2789</v>
      </c>
      <c r="I354" s="6" t="s">
        <v>25</v>
      </c>
      <c r="J354" s="6">
        <v>785</v>
      </c>
      <c r="K354" s="6">
        <v>462003</v>
      </c>
      <c r="L354" s="6" t="s">
        <v>2790</v>
      </c>
      <c r="M354" s="6" t="s">
        <v>2791</v>
      </c>
      <c r="N354" s="6" t="s">
        <v>1281</v>
      </c>
      <c r="O354" s="6" t="s">
        <v>1261</v>
      </c>
      <c r="P354" s="8">
        <v>25000</v>
      </c>
      <c r="Q354" s="6" t="s">
        <v>1296</v>
      </c>
      <c r="R354" s="6" t="s">
        <v>1244</v>
      </c>
      <c r="S354" s="6" t="s">
        <v>22</v>
      </c>
      <c r="T354" s="6" t="s">
        <v>2792</v>
      </c>
      <c r="U354" s="8">
        <v>1172612</v>
      </c>
      <c r="V354" s="6" t="s">
        <v>24</v>
      </c>
      <c r="W354" s="6" t="s">
        <v>25</v>
      </c>
      <c r="X354" s="6" t="s">
        <v>106</v>
      </c>
      <c r="Y354" s="8">
        <v>1053089</v>
      </c>
      <c r="Z354" s="6">
        <v>60</v>
      </c>
      <c r="AA354" s="6">
        <v>12.78</v>
      </c>
      <c r="AB354" s="8">
        <f>-PMT((Table1[[#This Row],[Interest_Rate_%]]/100)/12,Table1[[#This Row],[Tenure_Months]],Table1[[#This Row],[Amount_Disbursed]])</f>
        <v>23842.578963179854</v>
      </c>
      <c r="AC354" s="7">
        <v>44952</v>
      </c>
      <c r="AD354" s="7">
        <f>EDATE(Table1[[#This Row],[Disbursement_Date]],Table1[[#This Row],[Tenure_Months]])</f>
        <v>46778</v>
      </c>
      <c r="AE354" s="6" t="s">
        <v>1292</v>
      </c>
    </row>
    <row r="355" spans="1:31" ht="36" customHeight="1" x14ac:dyDescent="0.6">
      <c r="A355" s="6" t="s">
        <v>1170</v>
      </c>
      <c r="B355" s="6" t="s">
        <v>1670</v>
      </c>
      <c r="C355" s="7">
        <v>25215</v>
      </c>
      <c r="D355" s="6">
        <f ca="1">DATEDIF(Table1[[#This Row],[Date_of_Birth]],TODAY(),"Y")</f>
        <v>57</v>
      </c>
      <c r="E355" s="6" t="s">
        <v>1256</v>
      </c>
      <c r="F355" s="6">
        <v>9238943860</v>
      </c>
      <c r="G355" s="6"/>
      <c r="H355" s="6" t="s">
        <v>2793</v>
      </c>
      <c r="I355" s="6" t="s">
        <v>29</v>
      </c>
      <c r="J355" s="6">
        <v>626</v>
      </c>
      <c r="K355" s="6">
        <v>474001</v>
      </c>
      <c r="L355" s="6" t="s">
        <v>2794</v>
      </c>
      <c r="M355" s="6" t="s">
        <v>2795</v>
      </c>
      <c r="N355" s="6" t="s">
        <v>1281</v>
      </c>
      <c r="O355" s="6" t="s">
        <v>1276</v>
      </c>
      <c r="P355" s="8">
        <v>30000</v>
      </c>
      <c r="Q355" s="6" t="s">
        <v>1296</v>
      </c>
      <c r="R355" s="6" t="s">
        <v>1244</v>
      </c>
      <c r="S355" s="6" t="s">
        <v>22</v>
      </c>
      <c r="T355" s="6" t="s">
        <v>2796</v>
      </c>
      <c r="U355" s="8">
        <v>1150841</v>
      </c>
      <c r="V355" s="6" t="s">
        <v>28</v>
      </c>
      <c r="W355" s="6" t="s">
        <v>29</v>
      </c>
      <c r="X355" s="6" t="s">
        <v>1285</v>
      </c>
      <c r="Y355" s="8">
        <v>830113</v>
      </c>
      <c r="Z355" s="6">
        <v>60</v>
      </c>
      <c r="AA355" s="6">
        <v>12.91</v>
      </c>
      <c r="AB355" s="8">
        <f>-PMT((Table1[[#This Row],[Interest_Rate_%]]/100)/12,Table1[[#This Row],[Tenure_Months]],Table1[[#This Row],[Amount_Disbursed]])</f>
        <v>18849.398886000519</v>
      </c>
      <c r="AC355" s="7">
        <v>45708</v>
      </c>
      <c r="AD355" s="7">
        <f>EDATE(Table1[[#This Row],[Disbursement_Date]],Table1[[#This Row],[Tenure_Months]])</f>
        <v>47534</v>
      </c>
      <c r="AE355" s="6" t="s">
        <v>1292</v>
      </c>
    </row>
    <row r="356" spans="1:31" ht="36" customHeight="1" x14ac:dyDescent="0.6">
      <c r="A356" s="6" t="s">
        <v>1171</v>
      </c>
      <c r="B356" s="6" t="s">
        <v>179</v>
      </c>
      <c r="C356" s="7">
        <v>26772</v>
      </c>
      <c r="D356" s="6">
        <f ca="1">DATEDIF(Table1[[#This Row],[Date_of_Birth]],TODAY(),"Y")</f>
        <v>53</v>
      </c>
      <c r="E356" s="6" t="s">
        <v>1256</v>
      </c>
      <c r="F356" s="6">
        <v>9663449144</v>
      </c>
      <c r="G356" s="6">
        <v>9407622220</v>
      </c>
      <c r="H356" s="6" t="s">
        <v>2797</v>
      </c>
      <c r="I356" s="6" t="s">
        <v>16</v>
      </c>
      <c r="J356" s="6">
        <v>758</v>
      </c>
      <c r="K356" s="6">
        <v>482002</v>
      </c>
      <c r="L356" s="6" t="s">
        <v>2798</v>
      </c>
      <c r="M356" s="6" t="s">
        <v>2799</v>
      </c>
      <c r="N356" s="6" t="s">
        <v>1260</v>
      </c>
      <c r="O356" s="6" t="s">
        <v>1268</v>
      </c>
      <c r="P356" s="8">
        <v>25000</v>
      </c>
      <c r="Q356" s="6" t="s">
        <v>1296</v>
      </c>
      <c r="R356" s="6" t="s">
        <v>1244</v>
      </c>
      <c r="S356" s="6" t="s">
        <v>22</v>
      </c>
      <c r="T356" s="6" t="s">
        <v>2800</v>
      </c>
      <c r="U356" s="8">
        <v>1205608</v>
      </c>
      <c r="V356" s="6" t="s">
        <v>15</v>
      </c>
      <c r="W356" s="6" t="s">
        <v>16</v>
      </c>
      <c r="X356" s="6" t="s">
        <v>157</v>
      </c>
      <c r="Y356" s="8">
        <v>934925</v>
      </c>
      <c r="Z356" s="6">
        <v>48</v>
      </c>
      <c r="AA356" s="6">
        <v>15.18</v>
      </c>
      <c r="AB356" s="8">
        <f>-PMT((Table1[[#This Row],[Interest_Rate_%]]/100)/12,Table1[[#This Row],[Tenure_Months]],Table1[[#This Row],[Amount_Disbursed]])</f>
        <v>26105.047636966599</v>
      </c>
      <c r="AC356" s="7">
        <v>45400</v>
      </c>
      <c r="AD356" s="7">
        <f>EDATE(Table1[[#This Row],[Disbursement_Date]],Table1[[#This Row],[Tenure_Months]])</f>
        <v>46861</v>
      </c>
      <c r="AE356" s="6" t="s">
        <v>1265</v>
      </c>
    </row>
    <row r="357" spans="1:31" ht="36" customHeight="1" x14ac:dyDescent="0.6">
      <c r="A357" s="6" t="s">
        <v>1172</v>
      </c>
      <c r="B357" s="6" t="s">
        <v>1718</v>
      </c>
      <c r="C357" s="7">
        <v>33946</v>
      </c>
      <c r="D357" s="6">
        <f ca="1">DATEDIF(Table1[[#This Row],[Date_of_Birth]],TODAY(),"Y")</f>
        <v>33</v>
      </c>
      <c r="E357" s="6" t="s">
        <v>1267</v>
      </c>
      <c r="F357" s="6">
        <v>9840984128</v>
      </c>
      <c r="G357" s="6">
        <v>9921957782</v>
      </c>
      <c r="H357" s="6" t="s">
        <v>2801</v>
      </c>
      <c r="I357" s="6" t="s">
        <v>29</v>
      </c>
      <c r="J357" s="6">
        <v>705</v>
      </c>
      <c r="K357" s="6">
        <v>474001</v>
      </c>
      <c r="L357" s="6" t="s">
        <v>2802</v>
      </c>
      <c r="M357" s="6" t="s">
        <v>2803</v>
      </c>
      <c r="N357" s="6" t="s">
        <v>1281</v>
      </c>
      <c r="O357" s="6" t="s">
        <v>1268</v>
      </c>
      <c r="P357" s="8">
        <v>25000</v>
      </c>
      <c r="Q357" s="6" t="s">
        <v>1334</v>
      </c>
      <c r="R357" s="6" t="s">
        <v>1335</v>
      </c>
      <c r="S357" s="6" t="s">
        <v>30</v>
      </c>
      <c r="T357" s="6" t="s">
        <v>2804</v>
      </c>
      <c r="U357" s="8">
        <v>462345</v>
      </c>
      <c r="V357" s="6" t="s">
        <v>28</v>
      </c>
      <c r="W357" s="6" t="s">
        <v>29</v>
      </c>
      <c r="X357" s="6" t="s">
        <v>1285</v>
      </c>
      <c r="Y357" s="8">
        <v>338550</v>
      </c>
      <c r="Z357" s="6">
        <v>18</v>
      </c>
      <c r="AA357" s="6">
        <v>11.14</v>
      </c>
      <c r="AB357" s="8">
        <f>-PMT((Table1[[#This Row],[Interest_Rate_%]]/100)/12,Table1[[#This Row],[Tenure_Months]],Table1[[#This Row],[Amount_Disbursed]])</f>
        <v>20510.479679737447</v>
      </c>
      <c r="AC357" s="7">
        <v>45181</v>
      </c>
      <c r="AD357" s="7">
        <f>EDATE(Table1[[#This Row],[Disbursement_Date]],Table1[[#This Row],[Tenure_Months]])</f>
        <v>45728</v>
      </c>
      <c r="AE357" s="6" t="s">
        <v>1265</v>
      </c>
    </row>
    <row r="358" spans="1:31" ht="36" customHeight="1" x14ac:dyDescent="0.6">
      <c r="A358" s="6" t="s">
        <v>1173</v>
      </c>
      <c r="B358" s="6" t="s">
        <v>2805</v>
      </c>
      <c r="C358" s="7">
        <v>37199</v>
      </c>
      <c r="D358" s="6">
        <f ca="1">DATEDIF(Table1[[#This Row],[Date_of_Birth]],TODAY(),"Y")</f>
        <v>24</v>
      </c>
      <c r="E358" s="6" t="s">
        <v>1267</v>
      </c>
      <c r="F358" s="6">
        <v>9110107303</v>
      </c>
      <c r="G358" s="6">
        <v>9628835042</v>
      </c>
      <c r="H358" s="6" t="s">
        <v>2806</v>
      </c>
      <c r="I358" s="6" t="s">
        <v>16</v>
      </c>
      <c r="J358" s="6">
        <v>777</v>
      </c>
      <c r="K358" s="6">
        <v>482001</v>
      </c>
      <c r="L358" s="6" t="s">
        <v>2807</v>
      </c>
      <c r="M358" s="6" t="s">
        <v>2808</v>
      </c>
      <c r="N358" s="6" t="s">
        <v>1281</v>
      </c>
      <c r="O358" s="6" t="s">
        <v>1261</v>
      </c>
      <c r="P358" s="8">
        <v>50000</v>
      </c>
      <c r="Q358" s="6" t="s">
        <v>1269</v>
      </c>
      <c r="R358" s="6" t="s">
        <v>1290</v>
      </c>
      <c r="S358" s="6" t="s">
        <v>22</v>
      </c>
      <c r="T358" s="6" t="s">
        <v>2809</v>
      </c>
      <c r="U358" s="8">
        <v>704860</v>
      </c>
      <c r="V358" s="6" t="s">
        <v>15</v>
      </c>
      <c r="W358" s="6" t="s">
        <v>16</v>
      </c>
      <c r="X358" s="6" t="s">
        <v>157</v>
      </c>
      <c r="Y358" s="8">
        <v>606528</v>
      </c>
      <c r="Z358" s="6">
        <v>60</v>
      </c>
      <c r="AA358" s="6">
        <v>11.67</v>
      </c>
      <c r="AB358" s="8">
        <f>-PMT((Table1[[#This Row],[Interest_Rate_%]]/100)/12,Table1[[#This Row],[Tenure_Months]],Table1[[#This Row],[Amount_Disbursed]])</f>
        <v>13390.954031730958</v>
      </c>
      <c r="AC358" s="7">
        <v>45173</v>
      </c>
      <c r="AD358" s="7">
        <f>EDATE(Table1[[#This Row],[Disbursement_Date]],Table1[[#This Row],[Tenure_Months]])</f>
        <v>47000</v>
      </c>
      <c r="AE358" s="6" t="s">
        <v>1265</v>
      </c>
    </row>
    <row r="359" spans="1:31" ht="36" customHeight="1" x14ac:dyDescent="0.6">
      <c r="A359" s="6" t="s">
        <v>1174</v>
      </c>
      <c r="B359" s="6" t="s">
        <v>142</v>
      </c>
      <c r="C359" s="7">
        <v>25346</v>
      </c>
      <c r="D359" s="6">
        <f ca="1">DATEDIF(Table1[[#This Row],[Date_of_Birth]],TODAY(),"Y")</f>
        <v>57</v>
      </c>
      <c r="E359" s="6" t="s">
        <v>1256</v>
      </c>
      <c r="F359" s="6">
        <v>9746447648</v>
      </c>
      <c r="G359" s="6">
        <v>9360567732</v>
      </c>
      <c r="H359" s="6" t="s">
        <v>2810</v>
      </c>
      <c r="I359" s="6" t="s">
        <v>16</v>
      </c>
      <c r="J359" s="6">
        <v>711</v>
      </c>
      <c r="K359" s="6">
        <v>482003</v>
      </c>
      <c r="L359" s="6" t="s">
        <v>2811</v>
      </c>
      <c r="M359" s="6" t="s">
        <v>2812</v>
      </c>
      <c r="N359" s="6" t="s">
        <v>1266</v>
      </c>
      <c r="O359" s="6" t="s">
        <v>1261</v>
      </c>
      <c r="P359" s="8">
        <v>75000</v>
      </c>
      <c r="Q359" s="6" t="s">
        <v>1262</v>
      </c>
      <c r="R359" s="6" t="s">
        <v>1263</v>
      </c>
      <c r="S359" s="6" t="s">
        <v>17</v>
      </c>
      <c r="T359" s="6" t="s">
        <v>2813</v>
      </c>
      <c r="U359" s="8">
        <v>86208</v>
      </c>
      <c r="V359" s="6" t="s">
        <v>15</v>
      </c>
      <c r="W359" s="6" t="s">
        <v>16</v>
      </c>
      <c r="X359" s="6" t="s">
        <v>26</v>
      </c>
      <c r="Y359" s="8">
        <v>74330</v>
      </c>
      <c r="Z359" s="6">
        <v>12</v>
      </c>
      <c r="AA359" s="6">
        <v>14.68</v>
      </c>
      <c r="AB359" s="8">
        <f>-PMT((Table1[[#This Row],[Interest_Rate_%]]/100)/12,Table1[[#This Row],[Tenure_Months]],Table1[[#This Row],[Amount_Disbursed]])</f>
        <v>6697.6817759156411</v>
      </c>
      <c r="AC359" s="7">
        <v>45736</v>
      </c>
      <c r="AD359" s="7">
        <f>EDATE(Table1[[#This Row],[Disbursement_Date]],Table1[[#This Row],[Tenure_Months]])</f>
        <v>46101</v>
      </c>
      <c r="AE359" s="6" t="s">
        <v>1265</v>
      </c>
    </row>
    <row r="360" spans="1:31" ht="36" customHeight="1" x14ac:dyDescent="0.6">
      <c r="A360" s="6" t="s">
        <v>1175</v>
      </c>
      <c r="B360" s="6" t="s">
        <v>145</v>
      </c>
      <c r="C360" s="7">
        <v>31871</v>
      </c>
      <c r="D360" s="6">
        <f ca="1">DATEDIF(Table1[[#This Row],[Date_of_Birth]],TODAY(),"Y")</f>
        <v>39</v>
      </c>
      <c r="E360" s="6" t="s">
        <v>1256</v>
      </c>
      <c r="F360" s="6">
        <v>9437102611</v>
      </c>
      <c r="G360" s="6">
        <v>9933203117</v>
      </c>
      <c r="H360" s="6" t="s">
        <v>2814</v>
      </c>
      <c r="I360" s="6" t="s">
        <v>21</v>
      </c>
      <c r="J360" s="6">
        <v>635</v>
      </c>
      <c r="K360" s="6">
        <v>452004</v>
      </c>
      <c r="L360" s="6" t="s">
        <v>2815</v>
      </c>
      <c r="M360" s="6" t="s">
        <v>2816</v>
      </c>
      <c r="N360" s="6" t="s">
        <v>1281</v>
      </c>
      <c r="O360" s="6" t="s">
        <v>1268</v>
      </c>
      <c r="P360" s="8">
        <v>100000</v>
      </c>
      <c r="Q360" s="6" t="s">
        <v>1372</v>
      </c>
      <c r="R360" s="6" t="s">
        <v>1373</v>
      </c>
      <c r="S360" s="6" t="s">
        <v>48</v>
      </c>
      <c r="T360" s="6" t="s">
        <v>2817</v>
      </c>
      <c r="U360" s="8">
        <v>960924</v>
      </c>
      <c r="V360" s="6" t="s">
        <v>20</v>
      </c>
      <c r="W360" s="6" t="s">
        <v>21</v>
      </c>
      <c r="X360" s="6" t="s">
        <v>98</v>
      </c>
      <c r="Y360" s="8">
        <v>797654</v>
      </c>
      <c r="Z360" s="6">
        <v>60</v>
      </c>
      <c r="AA360" s="6">
        <v>11.52</v>
      </c>
      <c r="AB360" s="8">
        <f>-PMT((Table1[[#This Row],[Interest_Rate_%]]/100)/12,Table1[[#This Row],[Tenure_Months]],Table1[[#This Row],[Amount_Disbursed]])</f>
        <v>17550.501168747182</v>
      </c>
      <c r="AC360" s="7">
        <v>45480</v>
      </c>
      <c r="AD360" s="7">
        <f>EDATE(Table1[[#This Row],[Disbursement_Date]],Table1[[#This Row],[Tenure_Months]])</f>
        <v>47306</v>
      </c>
      <c r="AE360" s="6" t="s">
        <v>1265</v>
      </c>
    </row>
    <row r="361" spans="1:31" ht="36" customHeight="1" x14ac:dyDescent="0.6">
      <c r="A361" s="6" t="s">
        <v>1176</v>
      </c>
      <c r="B361" s="6" t="s">
        <v>229</v>
      </c>
      <c r="C361" s="7">
        <v>31898</v>
      </c>
      <c r="D361" s="6">
        <f ca="1">DATEDIF(Table1[[#This Row],[Date_of_Birth]],TODAY(),"Y")</f>
        <v>39</v>
      </c>
      <c r="E361" s="6" t="s">
        <v>1256</v>
      </c>
      <c r="F361" s="6">
        <v>9201086941</v>
      </c>
      <c r="G361" s="6">
        <v>9207243224</v>
      </c>
      <c r="H361" s="6" t="s">
        <v>2818</v>
      </c>
      <c r="I361" s="6" t="s">
        <v>25</v>
      </c>
      <c r="J361" s="6">
        <v>629</v>
      </c>
      <c r="K361" s="6">
        <v>462003</v>
      </c>
      <c r="L361" s="6" t="s">
        <v>2819</v>
      </c>
      <c r="M361" s="6" t="s">
        <v>2820</v>
      </c>
      <c r="N361" s="6" t="s">
        <v>1266</v>
      </c>
      <c r="O361" s="6" t="s">
        <v>1268</v>
      </c>
      <c r="P361" s="8">
        <v>60000</v>
      </c>
      <c r="Q361" s="6" t="s">
        <v>1309</v>
      </c>
      <c r="R361" s="6" t="s">
        <v>1310</v>
      </c>
      <c r="S361" s="6" t="s">
        <v>30</v>
      </c>
      <c r="T361" s="6" t="s">
        <v>2821</v>
      </c>
      <c r="U361" s="8">
        <v>596011</v>
      </c>
      <c r="V361" s="6" t="s">
        <v>24</v>
      </c>
      <c r="W361" s="6" t="s">
        <v>25</v>
      </c>
      <c r="X361" s="6" t="s">
        <v>54</v>
      </c>
      <c r="Y361" s="8">
        <v>493855</v>
      </c>
      <c r="Z361" s="6">
        <v>24</v>
      </c>
      <c r="AA361" s="6">
        <v>12.8</v>
      </c>
      <c r="AB361" s="8">
        <f>-PMT((Table1[[#This Row],[Interest_Rate_%]]/100)/12,Table1[[#This Row],[Tenure_Months]],Table1[[#This Row],[Amount_Disbursed]])</f>
        <v>23432.400183730999</v>
      </c>
      <c r="AC361" s="7">
        <v>45474</v>
      </c>
      <c r="AD361" s="7">
        <f>EDATE(Table1[[#This Row],[Disbursement_Date]],Table1[[#This Row],[Tenure_Months]])</f>
        <v>46204</v>
      </c>
      <c r="AE361" s="6" t="s">
        <v>1265</v>
      </c>
    </row>
    <row r="362" spans="1:31" ht="36" customHeight="1" x14ac:dyDescent="0.6">
      <c r="A362" s="6" t="s">
        <v>1177</v>
      </c>
      <c r="B362" s="6" t="s">
        <v>2822</v>
      </c>
      <c r="C362" s="7">
        <v>33438</v>
      </c>
      <c r="D362" s="6">
        <f ca="1">DATEDIF(Table1[[#This Row],[Date_of_Birth]],TODAY(),"Y")</f>
        <v>34</v>
      </c>
      <c r="E362" s="6" t="s">
        <v>1256</v>
      </c>
      <c r="F362" s="6">
        <v>9812927059</v>
      </c>
      <c r="G362" s="6">
        <v>9554650778</v>
      </c>
      <c r="H362" s="6" t="s">
        <v>2823</v>
      </c>
      <c r="I362" s="6" t="s">
        <v>25</v>
      </c>
      <c r="J362" s="6">
        <v>625</v>
      </c>
      <c r="K362" s="6">
        <v>462005</v>
      </c>
      <c r="L362" s="6" t="s">
        <v>2824</v>
      </c>
      <c r="M362" s="6" t="s">
        <v>2825</v>
      </c>
      <c r="N362" s="6" t="s">
        <v>1281</v>
      </c>
      <c r="O362" s="6" t="s">
        <v>1261</v>
      </c>
      <c r="P362" s="8">
        <v>30000</v>
      </c>
      <c r="Q362" s="6" t="s">
        <v>1262</v>
      </c>
      <c r="R362" s="6" t="s">
        <v>1263</v>
      </c>
      <c r="S362" s="6" t="s">
        <v>17</v>
      </c>
      <c r="T362" s="6" t="s">
        <v>2826</v>
      </c>
      <c r="U362" s="8">
        <v>110048</v>
      </c>
      <c r="V362" s="6" t="s">
        <v>24</v>
      </c>
      <c r="W362" s="6" t="s">
        <v>25</v>
      </c>
      <c r="X362" s="6" t="s">
        <v>54</v>
      </c>
      <c r="Y362" s="8">
        <v>93044</v>
      </c>
      <c r="Z362" s="6">
        <v>18</v>
      </c>
      <c r="AA362" s="6">
        <v>12.8</v>
      </c>
      <c r="AB362" s="8">
        <f>-PMT((Table1[[#This Row],[Interest_Rate_%]]/100)/12,Table1[[#This Row],[Tenure_Months]],Table1[[#This Row],[Amount_Disbursed]])</f>
        <v>5708.6514414045087</v>
      </c>
      <c r="AC362" s="7">
        <v>45200</v>
      </c>
      <c r="AD362" s="7">
        <f>EDATE(Table1[[#This Row],[Disbursement_Date]],Table1[[#This Row],[Tenure_Months]])</f>
        <v>45748</v>
      </c>
      <c r="AE362" s="6" t="s">
        <v>1271</v>
      </c>
    </row>
    <row r="363" spans="1:31" ht="36" customHeight="1" x14ac:dyDescent="0.6">
      <c r="A363" s="6" t="s">
        <v>1178</v>
      </c>
      <c r="B363" s="6" t="s">
        <v>189</v>
      </c>
      <c r="C363" s="7">
        <v>37778</v>
      </c>
      <c r="D363" s="6">
        <f ca="1">DATEDIF(Table1[[#This Row],[Date_of_Birth]],TODAY(),"Y")</f>
        <v>23</v>
      </c>
      <c r="E363" s="6" t="s">
        <v>1256</v>
      </c>
      <c r="F363" s="6">
        <v>9915097044</v>
      </c>
      <c r="G363" s="6">
        <v>9780324505</v>
      </c>
      <c r="H363" s="6" t="s">
        <v>2827</v>
      </c>
      <c r="I363" s="6" t="s">
        <v>16</v>
      </c>
      <c r="J363" s="6">
        <v>686</v>
      </c>
      <c r="K363" s="6">
        <v>482004</v>
      </c>
      <c r="L363" s="6" t="s">
        <v>2828</v>
      </c>
      <c r="M363" s="6" t="s">
        <v>2829</v>
      </c>
      <c r="N363" s="6" t="s">
        <v>1281</v>
      </c>
      <c r="O363" s="6" t="s">
        <v>1276</v>
      </c>
      <c r="P363" s="8">
        <v>100000</v>
      </c>
      <c r="Q363" s="6" t="s">
        <v>1269</v>
      </c>
      <c r="R363" s="6" t="s">
        <v>1290</v>
      </c>
      <c r="S363" s="6" t="s">
        <v>22</v>
      </c>
      <c r="T363" s="6" t="s">
        <v>2830</v>
      </c>
      <c r="U363" s="8">
        <v>711646</v>
      </c>
      <c r="V363" s="6" t="s">
        <v>15</v>
      </c>
      <c r="W363" s="6" t="s">
        <v>16</v>
      </c>
      <c r="X363" s="6" t="s">
        <v>26</v>
      </c>
      <c r="Y363" s="8">
        <v>597822</v>
      </c>
      <c r="Z363" s="6">
        <v>60</v>
      </c>
      <c r="AA363" s="6">
        <v>10.63</v>
      </c>
      <c r="AB363" s="8">
        <f>-PMT((Table1[[#This Row],[Interest_Rate_%]]/100)/12,Table1[[#This Row],[Tenure_Months]],Table1[[#This Row],[Amount_Disbursed]])</f>
        <v>12888.059576217289</v>
      </c>
      <c r="AC363" s="7">
        <v>45814</v>
      </c>
      <c r="AD363" s="7">
        <f>EDATE(Table1[[#This Row],[Disbursement_Date]],Table1[[#This Row],[Tenure_Months]])</f>
        <v>47640</v>
      </c>
      <c r="AE363" s="6" t="s">
        <v>1271</v>
      </c>
    </row>
    <row r="364" spans="1:31" ht="36" customHeight="1" x14ac:dyDescent="0.6">
      <c r="A364" s="6" t="s">
        <v>1179</v>
      </c>
      <c r="B364" s="6" t="s">
        <v>197</v>
      </c>
      <c r="C364" s="7">
        <v>30205</v>
      </c>
      <c r="D364" s="6">
        <f ca="1">DATEDIF(Table1[[#This Row],[Date_of_Birth]],TODAY(),"Y")</f>
        <v>43</v>
      </c>
      <c r="E364" s="6" t="s">
        <v>1256</v>
      </c>
      <c r="F364" s="6">
        <v>9857766835</v>
      </c>
      <c r="G364" s="6">
        <v>9559381725</v>
      </c>
      <c r="H364" s="6" t="s">
        <v>2831</v>
      </c>
      <c r="I364" s="6" t="s">
        <v>21</v>
      </c>
      <c r="J364" s="6">
        <v>794</v>
      </c>
      <c r="K364" s="6">
        <v>452005</v>
      </c>
      <c r="L364" s="6" t="s">
        <v>2832</v>
      </c>
      <c r="M364" s="6" t="s">
        <v>2833</v>
      </c>
      <c r="N364" s="6" t="s">
        <v>1260</v>
      </c>
      <c r="O364" s="6" t="s">
        <v>1261</v>
      </c>
      <c r="P364" s="8">
        <v>15000</v>
      </c>
      <c r="Q364" s="6" t="s">
        <v>1296</v>
      </c>
      <c r="R364" s="6" t="s">
        <v>1297</v>
      </c>
      <c r="S364" s="6" t="s">
        <v>17</v>
      </c>
      <c r="T364" s="6" t="s">
        <v>2834</v>
      </c>
      <c r="U364" s="8">
        <v>85510</v>
      </c>
      <c r="V364" s="6" t="s">
        <v>20</v>
      </c>
      <c r="W364" s="6" t="s">
        <v>21</v>
      </c>
      <c r="X364" s="6" t="s">
        <v>144</v>
      </c>
      <c r="Y364" s="8">
        <v>66953</v>
      </c>
      <c r="Z364" s="6">
        <v>12</v>
      </c>
      <c r="AA364" s="6">
        <v>16.170000000000002</v>
      </c>
      <c r="AB364" s="8">
        <f>-PMT((Table1[[#This Row],[Interest_Rate_%]]/100)/12,Table1[[#This Row],[Tenure_Months]],Table1[[#This Row],[Amount_Disbursed]])</f>
        <v>6080.0906281785574</v>
      </c>
      <c r="AC364" s="7">
        <v>45792</v>
      </c>
      <c r="AD364" s="7">
        <f>EDATE(Table1[[#This Row],[Disbursement_Date]],Table1[[#This Row],[Tenure_Months]])</f>
        <v>46157</v>
      </c>
      <c r="AE364" s="6" t="s">
        <v>1265</v>
      </c>
    </row>
    <row r="365" spans="1:31" ht="36" customHeight="1" x14ac:dyDescent="0.6">
      <c r="A365" s="6" t="s">
        <v>1180</v>
      </c>
      <c r="B365" s="6" t="s">
        <v>2835</v>
      </c>
      <c r="C365" s="7">
        <v>33872</v>
      </c>
      <c r="D365" s="6">
        <f ca="1">DATEDIF(Table1[[#This Row],[Date_of_Birth]],TODAY(),"Y")</f>
        <v>33</v>
      </c>
      <c r="E365" s="6" t="s">
        <v>1267</v>
      </c>
      <c r="F365" s="6">
        <v>9741828523</v>
      </c>
      <c r="G365" s="6">
        <v>9893226267</v>
      </c>
      <c r="H365" s="6" t="s">
        <v>2836</v>
      </c>
      <c r="I365" s="6" t="s">
        <v>25</v>
      </c>
      <c r="J365" s="6">
        <v>739</v>
      </c>
      <c r="K365" s="6">
        <v>462006</v>
      </c>
      <c r="L365" s="6" t="s">
        <v>2837</v>
      </c>
      <c r="M365" s="6" t="s">
        <v>2838</v>
      </c>
      <c r="N365" s="6" t="s">
        <v>1281</v>
      </c>
      <c r="O365" s="6" t="s">
        <v>1276</v>
      </c>
      <c r="P365" s="8">
        <v>35000</v>
      </c>
      <c r="Q365" s="6" t="s">
        <v>1318</v>
      </c>
      <c r="R365" s="6" t="s">
        <v>1520</v>
      </c>
      <c r="S365" s="6" t="s">
        <v>39</v>
      </c>
      <c r="T365" s="6" t="s">
        <v>2839</v>
      </c>
      <c r="U365" s="8">
        <v>1396835</v>
      </c>
      <c r="V365" s="6" t="s">
        <v>24</v>
      </c>
      <c r="W365" s="6" t="s">
        <v>25</v>
      </c>
      <c r="X365" s="6" t="s">
        <v>106</v>
      </c>
      <c r="Y365" s="8">
        <v>1187283</v>
      </c>
      <c r="Z365" s="6">
        <v>24</v>
      </c>
      <c r="AA365" s="6">
        <v>15.77</v>
      </c>
      <c r="AB365" s="8">
        <f>-PMT((Table1[[#This Row],[Interest_Rate_%]]/100)/12,Table1[[#This Row],[Tenure_Months]],Table1[[#This Row],[Amount_Disbursed]])</f>
        <v>58002.675499208563</v>
      </c>
      <c r="AC365" s="7">
        <v>44983</v>
      </c>
      <c r="AD365" s="7">
        <f>EDATE(Table1[[#This Row],[Disbursement_Date]],Table1[[#This Row],[Tenure_Months]])</f>
        <v>45714</v>
      </c>
      <c r="AE365" s="6" t="s">
        <v>1265</v>
      </c>
    </row>
    <row r="366" spans="1:31" ht="36" customHeight="1" x14ac:dyDescent="0.6">
      <c r="A366" s="6" t="s">
        <v>1181</v>
      </c>
      <c r="B366" s="6" t="s">
        <v>1976</v>
      </c>
      <c r="C366" s="7">
        <v>30376</v>
      </c>
      <c r="D366" s="6">
        <f ca="1">DATEDIF(Table1[[#This Row],[Date_of_Birth]],TODAY(),"Y")</f>
        <v>43</v>
      </c>
      <c r="E366" s="6" t="s">
        <v>1256</v>
      </c>
      <c r="F366" s="6">
        <v>9615415905</v>
      </c>
      <c r="G366" s="6">
        <v>9480847085</v>
      </c>
      <c r="H366" s="6" t="s">
        <v>2840</v>
      </c>
      <c r="I366" s="6" t="s">
        <v>34</v>
      </c>
      <c r="J366" s="6">
        <v>698</v>
      </c>
      <c r="K366" s="6">
        <v>486003</v>
      </c>
      <c r="L366" s="6" t="s">
        <v>2841</v>
      </c>
      <c r="M366" s="6" t="s">
        <v>2842</v>
      </c>
      <c r="N366" s="6" t="s">
        <v>1266</v>
      </c>
      <c r="O366" s="6" t="s">
        <v>1276</v>
      </c>
      <c r="P366" s="8">
        <v>15000</v>
      </c>
      <c r="Q366" s="6" t="s">
        <v>1334</v>
      </c>
      <c r="R366" s="6" t="s">
        <v>1335</v>
      </c>
      <c r="S366" s="6" t="s">
        <v>30</v>
      </c>
      <c r="T366" s="6" t="s">
        <v>2843</v>
      </c>
      <c r="U366" s="8">
        <v>486406</v>
      </c>
      <c r="V366" s="6" t="s">
        <v>33</v>
      </c>
      <c r="W366" s="6" t="s">
        <v>34</v>
      </c>
      <c r="X366" s="6" t="s">
        <v>125</v>
      </c>
      <c r="Y366" s="8">
        <v>423705</v>
      </c>
      <c r="Z366" s="6">
        <v>48</v>
      </c>
      <c r="AA366" s="6">
        <v>14.92</v>
      </c>
      <c r="AB366" s="8">
        <f>-PMT((Table1[[#This Row],[Interest_Rate_%]]/100)/12,Table1[[#This Row],[Tenure_Months]],Table1[[#This Row],[Amount_Disbursed]])</f>
        <v>11774.851994416573</v>
      </c>
      <c r="AC366" s="7">
        <v>45070</v>
      </c>
      <c r="AD366" s="7">
        <f>EDATE(Table1[[#This Row],[Disbursement_Date]],Table1[[#This Row],[Tenure_Months]])</f>
        <v>46531</v>
      </c>
      <c r="AE366" s="6" t="s">
        <v>1265</v>
      </c>
    </row>
    <row r="367" spans="1:31" ht="36" customHeight="1" x14ac:dyDescent="0.6">
      <c r="A367" s="6" t="s">
        <v>1182</v>
      </c>
      <c r="B367" s="6" t="s">
        <v>1381</v>
      </c>
      <c r="C367" s="7">
        <v>27799</v>
      </c>
      <c r="D367" s="6">
        <f ca="1">DATEDIF(Table1[[#This Row],[Date_of_Birth]],TODAY(),"Y")</f>
        <v>50</v>
      </c>
      <c r="E367" s="6" t="s">
        <v>1267</v>
      </c>
      <c r="F367" s="6">
        <v>9158835840</v>
      </c>
      <c r="G367" s="6">
        <v>9332230445</v>
      </c>
      <c r="H367" s="6" t="s">
        <v>2844</v>
      </c>
      <c r="I367" s="6" t="s">
        <v>34</v>
      </c>
      <c r="J367" s="6">
        <v>756</v>
      </c>
      <c r="K367" s="6">
        <v>486003</v>
      </c>
      <c r="L367" s="6" t="s">
        <v>2845</v>
      </c>
      <c r="M367" s="6" t="s">
        <v>2846</v>
      </c>
      <c r="N367" s="6" t="s">
        <v>1281</v>
      </c>
      <c r="O367" s="6" t="s">
        <v>1268</v>
      </c>
      <c r="P367" s="8">
        <v>60000</v>
      </c>
      <c r="Q367" s="6" t="s">
        <v>1318</v>
      </c>
      <c r="R367" s="6" t="s">
        <v>1520</v>
      </c>
      <c r="S367" s="6" t="s">
        <v>39</v>
      </c>
      <c r="T367" s="6" t="s">
        <v>2847</v>
      </c>
      <c r="U367" s="8">
        <v>1389642</v>
      </c>
      <c r="V367" s="6" t="s">
        <v>33</v>
      </c>
      <c r="W367" s="6" t="s">
        <v>34</v>
      </c>
      <c r="X367" s="6" t="s">
        <v>125</v>
      </c>
      <c r="Y367" s="8">
        <v>975157</v>
      </c>
      <c r="Z367" s="6">
        <v>24</v>
      </c>
      <c r="AA367" s="6">
        <v>13.58</v>
      </c>
      <c r="AB367" s="8">
        <f>-PMT((Table1[[#This Row],[Interest_Rate_%]]/100)/12,Table1[[#This Row],[Tenure_Months]],Table1[[#This Row],[Amount_Disbursed]])</f>
        <v>46626.847268515143</v>
      </c>
      <c r="AC367" s="7">
        <v>45327</v>
      </c>
      <c r="AD367" s="7">
        <f>EDATE(Table1[[#This Row],[Disbursement_Date]],Table1[[#This Row],[Tenure_Months]])</f>
        <v>46058</v>
      </c>
      <c r="AE367" s="6" t="s">
        <v>1292</v>
      </c>
    </row>
    <row r="368" spans="1:31" ht="36" customHeight="1" x14ac:dyDescent="0.6">
      <c r="A368" s="6" t="s">
        <v>1183</v>
      </c>
      <c r="B368" s="6" t="s">
        <v>120</v>
      </c>
      <c r="C368" s="7">
        <v>37063</v>
      </c>
      <c r="D368" s="6">
        <f ca="1">DATEDIF(Table1[[#This Row],[Date_of_Birth]],TODAY(),"Y")</f>
        <v>24</v>
      </c>
      <c r="E368" s="6" t="s">
        <v>1256</v>
      </c>
      <c r="F368" s="6">
        <v>9280160490</v>
      </c>
      <c r="G368" s="6">
        <v>9625016111</v>
      </c>
      <c r="H368" s="6" t="s">
        <v>2848</v>
      </c>
      <c r="I368" s="6" t="s">
        <v>16</v>
      </c>
      <c r="J368" s="6">
        <v>664</v>
      </c>
      <c r="K368" s="6">
        <v>482005</v>
      </c>
      <c r="L368" s="6" t="s">
        <v>2849</v>
      </c>
      <c r="M368" s="6" t="s">
        <v>2850</v>
      </c>
      <c r="N368" s="6" t="s">
        <v>1260</v>
      </c>
      <c r="O368" s="6" t="s">
        <v>1268</v>
      </c>
      <c r="P368" s="8">
        <v>40000</v>
      </c>
      <c r="Q368" s="6" t="s">
        <v>1262</v>
      </c>
      <c r="R368" s="6" t="s">
        <v>1263</v>
      </c>
      <c r="S368" s="6" t="s">
        <v>17</v>
      </c>
      <c r="T368" s="6" t="s">
        <v>2851</v>
      </c>
      <c r="U368" s="8">
        <v>138003</v>
      </c>
      <c r="V368" s="6" t="s">
        <v>15</v>
      </c>
      <c r="W368" s="6" t="s">
        <v>16</v>
      </c>
      <c r="X368" s="6" t="s">
        <v>26</v>
      </c>
      <c r="Y368" s="8">
        <v>117152</v>
      </c>
      <c r="Z368" s="6">
        <v>18</v>
      </c>
      <c r="AA368" s="6">
        <v>16.37</v>
      </c>
      <c r="AB368" s="8">
        <f>-PMT((Table1[[#This Row],[Interest_Rate_%]]/100)/12,Table1[[#This Row],[Tenure_Months]],Table1[[#This Row],[Amount_Disbursed]])</f>
        <v>7384.2603874063861</v>
      </c>
      <c r="AC368" s="7">
        <v>45033</v>
      </c>
      <c r="AD368" s="7">
        <f>EDATE(Table1[[#This Row],[Disbursement_Date]],Table1[[#This Row],[Tenure_Months]])</f>
        <v>45582</v>
      </c>
      <c r="AE368" s="6" t="s">
        <v>1271</v>
      </c>
    </row>
    <row r="369" spans="1:31" ht="36" customHeight="1" x14ac:dyDescent="0.6">
      <c r="A369" s="6" t="s">
        <v>1184</v>
      </c>
      <c r="B369" s="6" t="s">
        <v>70</v>
      </c>
      <c r="C369" s="7">
        <v>28978</v>
      </c>
      <c r="D369" s="6">
        <f ca="1">DATEDIF(Table1[[#This Row],[Date_of_Birth]],TODAY(),"Y")</f>
        <v>47</v>
      </c>
      <c r="E369" s="6" t="s">
        <v>1256</v>
      </c>
      <c r="F369" s="6">
        <v>9193583075</v>
      </c>
      <c r="G369" s="6"/>
      <c r="H369" s="6" t="s">
        <v>2852</v>
      </c>
      <c r="I369" s="6" t="s">
        <v>34</v>
      </c>
      <c r="J369" s="6">
        <v>624</v>
      </c>
      <c r="K369" s="6">
        <v>486006</v>
      </c>
      <c r="L369" s="6" t="s">
        <v>2853</v>
      </c>
      <c r="M369" s="6" t="s">
        <v>2854</v>
      </c>
      <c r="N369" s="6" t="s">
        <v>1281</v>
      </c>
      <c r="O369" s="6" t="s">
        <v>1268</v>
      </c>
      <c r="P369" s="8">
        <v>60000</v>
      </c>
      <c r="Q369" s="6" t="s">
        <v>1372</v>
      </c>
      <c r="R369" s="6" t="s">
        <v>1373</v>
      </c>
      <c r="S369" s="6" t="s">
        <v>48</v>
      </c>
      <c r="T369" s="6" t="s">
        <v>2855</v>
      </c>
      <c r="U369" s="8">
        <v>911527</v>
      </c>
      <c r="V369" s="6" t="s">
        <v>33</v>
      </c>
      <c r="W369" s="6" t="s">
        <v>34</v>
      </c>
      <c r="X369" s="6" t="s">
        <v>125</v>
      </c>
      <c r="Y369" s="8">
        <v>714518</v>
      </c>
      <c r="Z369" s="6">
        <v>12</v>
      </c>
      <c r="AA369" s="6">
        <v>16.010000000000002</v>
      </c>
      <c r="AB369" s="8">
        <f>-PMT((Table1[[#This Row],[Interest_Rate_%]]/100)/12,Table1[[#This Row],[Tenure_Months]],Table1[[#This Row],[Amount_Disbursed]])</f>
        <v>64832.212387639549</v>
      </c>
      <c r="AC369" s="7">
        <v>45710</v>
      </c>
      <c r="AD369" s="7">
        <f>EDATE(Table1[[#This Row],[Disbursement_Date]],Table1[[#This Row],[Tenure_Months]])</f>
        <v>46075</v>
      </c>
      <c r="AE369" s="6" t="s">
        <v>1271</v>
      </c>
    </row>
    <row r="370" spans="1:31" ht="36" customHeight="1" x14ac:dyDescent="0.6">
      <c r="A370" s="6" t="s">
        <v>1185</v>
      </c>
      <c r="B370" s="6" t="s">
        <v>129</v>
      </c>
      <c r="C370" s="7">
        <v>30401</v>
      </c>
      <c r="D370" s="6">
        <f ca="1">DATEDIF(Table1[[#This Row],[Date_of_Birth]],TODAY(),"Y")</f>
        <v>43</v>
      </c>
      <c r="E370" s="6" t="s">
        <v>1267</v>
      </c>
      <c r="F370" s="6">
        <v>9894626305</v>
      </c>
      <c r="G370" s="6"/>
      <c r="H370" s="6" t="s">
        <v>2856</v>
      </c>
      <c r="I370" s="6" t="s">
        <v>34</v>
      </c>
      <c r="J370" s="6">
        <v>704</v>
      </c>
      <c r="K370" s="6">
        <v>486006</v>
      </c>
      <c r="L370" s="6" t="s">
        <v>2857</v>
      </c>
      <c r="M370" s="6" t="s">
        <v>2858</v>
      </c>
      <c r="N370" s="6" t="s">
        <v>1281</v>
      </c>
      <c r="O370" s="6" t="s">
        <v>1261</v>
      </c>
      <c r="P370" s="8">
        <v>30000</v>
      </c>
      <c r="Q370" s="6" t="s">
        <v>1296</v>
      </c>
      <c r="R370" s="6" t="s">
        <v>1297</v>
      </c>
      <c r="S370" s="6" t="s">
        <v>17</v>
      </c>
      <c r="T370" s="6" t="s">
        <v>2859</v>
      </c>
      <c r="U370" s="8">
        <v>70519</v>
      </c>
      <c r="V370" s="6" t="s">
        <v>33</v>
      </c>
      <c r="W370" s="6" t="s">
        <v>34</v>
      </c>
      <c r="X370" s="6" t="s">
        <v>125</v>
      </c>
      <c r="Y370" s="8">
        <v>51404</v>
      </c>
      <c r="Z370" s="6">
        <v>24</v>
      </c>
      <c r="AA370" s="6">
        <v>11.03</v>
      </c>
      <c r="AB370" s="8">
        <f>-PMT((Table1[[#This Row],[Interest_Rate_%]]/100)/12,Table1[[#This Row],[Tenure_Months]],Table1[[#This Row],[Amount_Disbursed]])</f>
        <v>2396.5453436856401</v>
      </c>
      <c r="AC370" s="7">
        <v>45612</v>
      </c>
      <c r="AD370" s="7">
        <f>EDATE(Table1[[#This Row],[Disbursement_Date]],Table1[[#This Row],[Tenure_Months]])</f>
        <v>46342</v>
      </c>
      <c r="AE370" s="6" t="s">
        <v>1265</v>
      </c>
    </row>
    <row r="371" spans="1:31" ht="36" customHeight="1" x14ac:dyDescent="0.6">
      <c r="A371" s="6" t="s">
        <v>1186</v>
      </c>
      <c r="B371" s="6" t="s">
        <v>2860</v>
      </c>
      <c r="C371" s="7">
        <v>27279</v>
      </c>
      <c r="D371" s="6">
        <f ca="1">DATEDIF(Table1[[#This Row],[Date_of_Birth]],TODAY(),"Y")</f>
        <v>51</v>
      </c>
      <c r="E371" s="6" t="s">
        <v>1267</v>
      </c>
      <c r="F371" s="6">
        <v>9265638001</v>
      </c>
      <c r="G371" s="6"/>
      <c r="H371" s="6" t="s">
        <v>2861</v>
      </c>
      <c r="I371" s="6" t="s">
        <v>25</v>
      </c>
      <c r="J371" s="6">
        <v>728</v>
      </c>
      <c r="K371" s="6">
        <v>462006</v>
      </c>
      <c r="L371" s="6" t="s">
        <v>2862</v>
      </c>
      <c r="M371" s="6" t="s">
        <v>2863</v>
      </c>
      <c r="N371" s="6" t="s">
        <v>1281</v>
      </c>
      <c r="O371" s="6" t="s">
        <v>1261</v>
      </c>
      <c r="P371" s="8">
        <v>30000</v>
      </c>
      <c r="Q371" s="6" t="s">
        <v>1296</v>
      </c>
      <c r="R371" s="6" t="s">
        <v>1244</v>
      </c>
      <c r="S371" s="6" t="s">
        <v>22</v>
      </c>
      <c r="T371" s="6" t="s">
        <v>2864</v>
      </c>
      <c r="U371" s="8">
        <v>1185232</v>
      </c>
      <c r="V371" s="6" t="s">
        <v>24</v>
      </c>
      <c r="W371" s="6" t="s">
        <v>25</v>
      </c>
      <c r="X371" s="6" t="s">
        <v>106</v>
      </c>
      <c r="Y371" s="8">
        <v>934854</v>
      </c>
      <c r="Z371" s="6">
        <v>12</v>
      </c>
      <c r="AA371" s="6">
        <v>15.53</v>
      </c>
      <c r="AB371" s="8">
        <f>-PMT((Table1[[#This Row],[Interest_Rate_%]]/100)/12,Table1[[#This Row],[Tenure_Months]],Table1[[#This Row],[Amount_Disbursed]])</f>
        <v>84612.32053625508</v>
      </c>
      <c r="AC371" s="7">
        <v>45168</v>
      </c>
      <c r="AD371" s="7">
        <f>EDATE(Table1[[#This Row],[Disbursement_Date]],Table1[[#This Row],[Tenure_Months]])</f>
        <v>45534</v>
      </c>
      <c r="AE371" s="6" t="s">
        <v>1271</v>
      </c>
    </row>
    <row r="372" spans="1:31" ht="36" customHeight="1" x14ac:dyDescent="0.6">
      <c r="A372" s="6" t="s">
        <v>1187</v>
      </c>
      <c r="B372" s="6" t="s">
        <v>208</v>
      </c>
      <c r="C372" s="7">
        <v>34146</v>
      </c>
      <c r="D372" s="6">
        <f ca="1">DATEDIF(Table1[[#This Row],[Date_of_Birth]],TODAY(),"Y")</f>
        <v>32</v>
      </c>
      <c r="E372" s="6" t="s">
        <v>1256</v>
      </c>
      <c r="F372" s="6">
        <v>9441765096</v>
      </c>
      <c r="G372" s="6"/>
      <c r="H372" s="6" t="s">
        <v>2865</v>
      </c>
      <c r="I372" s="6" t="s">
        <v>16</v>
      </c>
      <c r="J372" s="6">
        <v>754</v>
      </c>
      <c r="K372" s="6">
        <v>482005</v>
      </c>
      <c r="L372" s="6" t="s">
        <v>2866</v>
      </c>
      <c r="M372" s="6" t="s">
        <v>2867</v>
      </c>
      <c r="N372" s="6" t="s">
        <v>1266</v>
      </c>
      <c r="O372" s="6" t="s">
        <v>1276</v>
      </c>
      <c r="P372" s="8">
        <v>20000</v>
      </c>
      <c r="Q372" s="6" t="s">
        <v>1309</v>
      </c>
      <c r="R372" s="6" t="s">
        <v>1310</v>
      </c>
      <c r="S372" s="6" t="s">
        <v>30</v>
      </c>
      <c r="T372" s="6" t="s">
        <v>2868</v>
      </c>
      <c r="U372" s="8">
        <v>575122</v>
      </c>
      <c r="V372" s="6" t="s">
        <v>15</v>
      </c>
      <c r="W372" s="6" t="s">
        <v>16</v>
      </c>
      <c r="X372" s="6" t="s">
        <v>157</v>
      </c>
      <c r="Y372" s="8">
        <v>410865</v>
      </c>
      <c r="Z372" s="6">
        <v>24</v>
      </c>
      <c r="AA372" s="6">
        <v>15.72</v>
      </c>
      <c r="AB372" s="8">
        <f>-PMT((Table1[[#This Row],[Interest_Rate_%]]/100)/12,Table1[[#This Row],[Tenure_Months]],Table1[[#This Row],[Amount_Disbursed]])</f>
        <v>20062.303541710513</v>
      </c>
      <c r="AC372" s="7">
        <v>45825</v>
      </c>
      <c r="AD372" s="7">
        <f>EDATE(Table1[[#This Row],[Disbursement_Date]],Table1[[#This Row],[Tenure_Months]])</f>
        <v>46555</v>
      </c>
      <c r="AE372" s="6" t="s">
        <v>1271</v>
      </c>
    </row>
    <row r="373" spans="1:31" ht="36" customHeight="1" x14ac:dyDescent="0.6">
      <c r="A373" s="6" t="s">
        <v>1188</v>
      </c>
      <c r="B373" s="6" t="s">
        <v>2279</v>
      </c>
      <c r="C373" s="7">
        <v>32668</v>
      </c>
      <c r="D373" s="6">
        <f ca="1">DATEDIF(Table1[[#This Row],[Date_of_Birth]],TODAY(),"Y")</f>
        <v>36</v>
      </c>
      <c r="E373" s="6" t="s">
        <v>1267</v>
      </c>
      <c r="F373" s="6">
        <v>9392665118</v>
      </c>
      <c r="G373" s="6">
        <v>9116935610</v>
      </c>
      <c r="H373" s="6" t="s">
        <v>2869</v>
      </c>
      <c r="I373" s="6" t="s">
        <v>29</v>
      </c>
      <c r="J373" s="6">
        <v>675</v>
      </c>
      <c r="K373" s="6">
        <v>474001</v>
      </c>
      <c r="L373" s="6" t="s">
        <v>1724</v>
      </c>
      <c r="M373" s="6" t="s">
        <v>2870</v>
      </c>
      <c r="N373" s="6" t="s">
        <v>1281</v>
      </c>
      <c r="O373" s="6" t="s">
        <v>1261</v>
      </c>
      <c r="P373" s="8">
        <v>40000</v>
      </c>
      <c r="Q373" s="6" t="s">
        <v>1344</v>
      </c>
      <c r="R373" s="6" t="s">
        <v>1345</v>
      </c>
      <c r="S373" s="6" t="s">
        <v>17</v>
      </c>
      <c r="T373" s="6" t="s">
        <v>2871</v>
      </c>
      <c r="U373" s="8">
        <v>67028</v>
      </c>
      <c r="V373" s="6" t="s">
        <v>28</v>
      </c>
      <c r="W373" s="6" t="s">
        <v>29</v>
      </c>
      <c r="X373" s="6" t="s">
        <v>1285</v>
      </c>
      <c r="Y373" s="8">
        <v>54279</v>
      </c>
      <c r="Z373" s="6">
        <v>12</v>
      </c>
      <c r="AA373" s="6">
        <v>15.99</v>
      </c>
      <c r="AB373" s="8">
        <f>-PMT((Table1[[#This Row],[Interest_Rate_%]]/100)/12,Table1[[#This Row],[Tenure_Months]],Table1[[#This Row],[Amount_Disbursed]])</f>
        <v>4924.5233782001997</v>
      </c>
      <c r="AC373" s="7">
        <v>45718</v>
      </c>
      <c r="AD373" s="7">
        <f>EDATE(Table1[[#This Row],[Disbursement_Date]],Table1[[#This Row],[Tenure_Months]])</f>
        <v>46083</v>
      </c>
      <c r="AE373" s="6" t="s">
        <v>1265</v>
      </c>
    </row>
    <row r="374" spans="1:31" ht="36" customHeight="1" x14ac:dyDescent="0.6">
      <c r="A374" s="6" t="s">
        <v>1189</v>
      </c>
      <c r="B374" s="6" t="s">
        <v>138</v>
      </c>
      <c r="C374" s="7">
        <v>30826</v>
      </c>
      <c r="D374" s="6">
        <f ca="1">DATEDIF(Table1[[#This Row],[Date_of_Birth]],TODAY(),"Y")</f>
        <v>42</v>
      </c>
      <c r="E374" s="6" t="s">
        <v>1256</v>
      </c>
      <c r="F374" s="6">
        <v>9524583294</v>
      </c>
      <c r="G374" s="6"/>
      <c r="H374" s="6" t="s">
        <v>2872</v>
      </c>
      <c r="I374" s="6" t="s">
        <v>16</v>
      </c>
      <c r="J374" s="6">
        <v>764</v>
      </c>
      <c r="K374" s="6">
        <v>482001</v>
      </c>
      <c r="L374" s="6" t="s">
        <v>2873</v>
      </c>
      <c r="M374" s="6" t="s">
        <v>2874</v>
      </c>
      <c r="N374" s="6" t="s">
        <v>1281</v>
      </c>
      <c r="O374" s="6" t="s">
        <v>1276</v>
      </c>
      <c r="P374" s="8">
        <v>100000</v>
      </c>
      <c r="Q374" s="6" t="s">
        <v>1296</v>
      </c>
      <c r="R374" s="6" t="s">
        <v>1297</v>
      </c>
      <c r="S374" s="6" t="s">
        <v>17</v>
      </c>
      <c r="T374" s="6" t="s">
        <v>2875</v>
      </c>
      <c r="U374" s="8">
        <v>125176</v>
      </c>
      <c r="V374" s="6" t="s">
        <v>15</v>
      </c>
      <c r="W374" s="6" t="s">
        <v>16</v>
      </c>
      <c r="X374" s="6" t="s">
        <v>26</v>
      </c>
      <c r="Y374" s="8">
        <v>93197</v>
      </c>
      <c r="Z374" s="6">
        <v>36</v>
      </c>
      <c r="AA374" s="6">
        <v>13.72</v>
      </c>
      <c r="AB374" s="8">
        <f>-PMT((Table1[[#This Row],[Interest_Rate_%]]/100)/12,Table1[[#This Row],[Tenure_Months]],Table1[[#This Row],[Amount_Disbursed]])</f>
        <v>3172.5930784217362</v>
      </c>
      <c r="AC374" s="7">
        <v>45935</v>
      </c>
      <c r="AD374" s="7">
        <f>EDATE(Table1[[#This Row],[Disbursement_Date]],Table1[[#This Row],[Tenure_Months]])</f>
        <v>47031</v>
      </c>
      <c r="AE374" s="6" t="s">
        <v>1265</v>
      </c>
    </row>
    <row r="375" spans="1:31" ht="36" customHeight="1" x14ac:dyDescent="0.6">
      <c r="A375" s="6" t="s">
        <v>1190</v>
      </c>
      <c r="B375" s="6" t="s">
        <v>210</v>
      </c>
      <c r="C375" s="7">
        <v>30983</v>
      </c>
      <c r="D375" s="6">
        <f ca="1">DATEDIF(Table1[[#This Row],[Date_of_Birth]],TODAY(),"Y")</f>
        <v>41</v>
      </c>
      <c r="E375" s="6" t="s">
        <v>1267</v>
      </c>
      <c r="F375" s="6">
        <v>9157733140</v>
      </c>
      <c r="G375" s="6">
        <v>9845105527</v>
      </c>
      <c r="H375" s="6" t="s">
        <v>2876</v>
      </c>
      <c r="I375" s="6" t="s">
        <v>25</v>
      </c>
      <c r="J375" s="6">
        <v>723</v>
      </c>
      <c r="K375" s="6">
        <v>462005</v>
      </c>
      <c r="L375" s="6" t="s">
        <v>2877</v>
      </c>
      <c r="M375" s="6" t="s">
        <v>2878</v>
      </c>
      <c r="N375" s="6" t="s">
        <v>1260</v>
      </c>
      <c r="O375" s="6" t="s">
        <v>1276</v>
      </c>
      <c r="P375" s="8">
        <v>100000</v>
      </c>
      <c r="Q375" s="6" t="s">
        <v>1318</v>
      </c>
      <c r="R375" s="6" t="s">
        <v>1520</v>
      </c>
      <c r="S375" s="6" t="s">
        <v>39</v>
      </c>
      <c r="T375" s="6" t="s">
        <v>2879</v>
      </c>
      <c r="U375" s="8">
        <v>1381508</v>
      </c>
      <c r="V375" s="6" t="s">
        <v>24</v>
      </c>
      <c r="W375" s="6" t="s">
        <v>25</v>
      </c>
      <c r="X375" s="6" t="s">
        <v>106</v>
      </c>
      <c r="Y375" s="8">
        <v>1173407</v>
      </c>
      <c r="Z375" s="6">
        <v>24</v>
      </c>
      <c r="AA375" s="6">
        <v>15.5</v>
      </c>
      <c r="AB375" s="8">
        <f>-PMT((Table1[[#This Row],[Interest_Rate_%]]/100)/12,Table1[[#This Row],[Tenure_Months]],Table1[[#This Row],[Amount_Disbursed]])</f>
        <v>57173.719216137404</v>
      </c>
      <c r="AC375" s="7">
        <v>45668</v>
      </c>
      <c r="AD375" s="7">
        <f>EDATE(Table1[[#This Row],[Disbursement_Date]],Table1[[#This Row],[Tenure_Months]])</f>
        <v>46398</v>
      </c>
      <c r="AE375" s="6" t="s">
        <v>1271</v>
      </c>
    </row>
    <row r="376" spans="1:31" ht="36" customHeight="1" x14ac:dyDescent="0.6">
      <c r="A376" s="6" t="s">
        <v>1191</v>
      </c>
      <c r="B376" s="6" t="s">
        <v>190</v>
      </c>
      <c r="C376" s="7">
        <v>29042</v>
      </c>
      <c r="D376" s="6">
        <f ca="1">DATEDIF(Table1[[#This Row],[Date_of_Birth]],TODAY(),"Y")</f>
        <v>46</v>
      </c>
      <c r="E376" s="6" t="s">
        <v>1267</v>
      </c>
      <c r="F376" s="6">
        <v>9355911507</v>
      </c>
      <c r="G376" s="6"/>
      <c r="H376" s="6" t="s">
        <v>2880</v>
      </c>
      <c r="I376" s="6" t="s">
        <v>25</v>
      </c>
      <c r="J376" s="6">
        <v>794</v>
      </c>
      <c r="K376" s="6">
        <v>462003</v>
      </c>
      <c r="L376" s="6" t="s">
        <v>2881</v>
      </c>
      <c r="M376" s="6" t="s">
        <v>2882</v>
      </c>
      <c r="N376" s="6" t="s">
        <v>1260</v>
      </c>
      <c r="O376" s="6" t="s">
        <v>1261</v>
      </c>
      <c r="P376" s="8">
        <v>100000</v>
      </c>
      <c r="Q376" s="6" t="s">
        <v>1296</v>
      </c>
      <c r="R376" s="6" t="s">
        <v>1244</v>
      </c>
      <c r="S376" s="6" t="s">
        <v>22</v>
      </c>
      <c r="T376" s="6" t="s">
        <v>2883</v>
      </c>
      <c r="U376" s="8">
        <v>1244419</v>
      </c>
      <c r="V376" s="6" t="s">
        <v>24</v>
      </c>
      <c r="W376" s="6" t="s">
        <v>25</v>
      </c>
      <c r="X376" s="6" t="s">
        <v>54</v>
      </c>
      <c r="Y376" s="8">
        <v>992767</v>
      </c>
      <c r="Z376" s="6">
        <v>36</v>
      </c>
      <c r="AA376" s="6">
        <v>14.7</v>
      </c>
      <c r="AB376" s="8">
        <f>-PMT((Table1[[#This Row],[Interest_Rate_%]]/100)/12,Table1[[#This Row],[Tenure_Months]],Table1[[#This Row],[Amount_Disbursed]])</f>
        <v>34268.924552625118</v>
      </c>
      <c r="AC376" s="7">
        <v>45291</v>
      </c>
      <c r="AD376" s="7">
        <f>EDATE(Table1[[#This Row],[Disbursement_Date]],Table1[[#This Row],[Tenure_Months]])</f>
        <v>46387</v>
      </c>
      <c r="AE376" s="6" t="s">
        <v>1271</v>
      </c>
    </row>
    <row r="377" spans="1:31" ht="36" customHeight="1" x14ac:dyDescent="0.6">
      <c r="A377" s="6" t="s">
        <v>1192</v>
      </c>
      <c r="B377" s="6" t="s">
        <v>186</v>
      </c>
      <c r="C377" s="7">
        <v>33172</v>
      </c>
      <c r="D377" s="6">
        <f ca="1">DATEDIF(Table1[[#This Row],[Date_of_Birth]],TODAY(),"Y")</f>
        <v>35</v>
      </c>
      <c r="E377" s="6" t="s">
        <v>1267</v>
      </c>
      <c r="F377" s="6">
        <v>9938155886</v>
      </c>
      <c r="G377" s="6"/>
      <c r="H377" s="6" t="s">
        <v>2884</v>
      </c>
      <c r="I377" s="6" t="s">
        <v>29</v>
      </c>
      <c r="J377" s="6">
        <v>800</v>
      </c>
      <c r="K377" s="6">
        <v>474006</v>
      </c>
      <c r="L377" s="6" t="s">
        <v>2885</v>
      </c>
      <c r="M377" s="6" t="s">
        <v>2886</v>
      </c>
      <c r="N377" s="6" t="s">
        <v>1266</v>
      </c>
      <c r="O377" s="6" t="s">
        <v>1261</v>
      </c>
      <c r="P377" s="8">
        <v>50000</v>
      </c>
      <c r="Q377" s="6" t="s">
        <v>1269</v>
      </c>
      <c r="R377" s="6" t="s">
        <v>1324</v>
      </c>
      <c r="S377" s="6" t="s">
        <v>30</v>
      </c>
      <c r="T377" s="6" t="s">
        <v>2887</v>
      </c>
      <c r="U377" s="8">
        <v>664100</v>
      </c>
      <c r="V377" s="6" t="s">
        <v>28</v>
      </c>
      <c r="W377" s="6" t="s">
        <v>29</v>
      </c>
      <c r="X377" s="6" t="s">
        <v>1285</v>
      </c>
      <c r="Y377" s="8">
        <v>566958</v>
      </c>
      <c r="Z377" s="6">
        <v>12</v>
      </c>
      <c r="AA377" s="6">
        <v>16.2</v>
      </c>
      <c r="AB377" s="8">
        <f>-PMT((Table1[[#This Row],[Interest_Rate_%]]/100)/12,Table1[[#This Row],[Tenure_Months]],Table1[[#This Row],[Amount_Disbursed]])</f>
        <v>51494.260199012715</v>
      </c>
      <c r="AC377" s="7">
        <v>45475</v>
      </c>
      <c r="AD377" s="7">
        <f>EDATE(Table1[[#This Row],[Disbursement_Date]],Table1[[#This Row],[Tenure_Months]])</f>
        <v>45840</v>
      </c>
      <c r="AE377" s="6" t="s">
        <v>1271</v>
      </c>
    </row>
    <row r="378" spans="1:31" ht="36" customHeight="1" x14ac:dyDescent="0.6">
      <c r="A378" s="6" t="s">
        <v>1193</v>
      </c>
      <c r="B378" s="6" t="s">
        <v>222</v>
      </c>
      <c r="C378" s="7">
        <v>29762</v>
      </c>
      <c r="D378" s="6">
        <f ca="1">DATEDIF(Table1[[#This Row],[Date_of_Birth]],TODAY(),"Y")</f>
        <v>44</v>
      </c>
      <c r="E378" s="6" t="s">
        <v>1267</v>
      </c>
      <c r="F378" s="6">
        <v>9775265845</v>
      </c>
      <c r="G378" s="6">
        <v>9491655300</v>
      </c>
      <c r="H378" s="6" t="s">
        <v>2888</v>
      </c>
      <c r="I378" s="6" t="s">
        <v>21</v>
      </c>
      <c r="J378" s="6">
        <v>648</v>
      </c>
      <c r="K378" s="6">
        <v>452005</v>
      </c>
      <c r="L378" s="6" t="s">
        <v>2889</v>
      </c>
      <c r="M378" s="6" t="s">
        <v>2890</v>
      </c>
      <c r="N378" s="6" t="s">
        <v>1281</v>
      </c>
      <c r="O378" s="6" t="s">
        <v>1276</v>
      </c>
      <c r="P378" s="8">
        <v>75000</v>
      </c>
      <c r="Q378" s="6" t="s">
        <v>1309</v>
      </c>
      <c r="R378" s="6" t="s">
        <v>1310</v>
      </c>
      <c r="S378" s="6" t="s">
        <v>30</v>
      </c>
      <c r="T378" s="6" t="s">
        <v>2891</v>
      </c>
      <c r="U378" s="8">
        <v>606251</v>
      </c>
      <c r="V378" s="6" t="s">
        <v>20</v>
      </c>
      <c r="W378" s="6" t="s">
        <v>21</v>
      </c>
      <c r="X378" s="6" t="s">
        <v>144</v>
      </c>
      <c r="Y378" s="8">
        <v>509258</v>
      </c>
      <c r="Z378" s="6">
        <v>18</v>
      </c>
      <c r="AA378" s="6">
        <v>12.75</v>
      </c>
      <c r="AB378" s="8">
        <f>-PMT((Table1[[#This Row],[Interest_Rate_%]]/100)/12,Table1[[#This Row],[Tenure_Months]],Table1[[#This Row],[Amount_Disbursed]])</f>
        <v>31233.310396673027</v>
      </c>
      <c r="AC378" s="7">
        <v>45576</v>
      </c>
      <c r="AD378" s="7">
        <f>EDATE(Table1[[#This Row],[Disbursement_Date]],Table1[[#This Row],[Tenure_Months]])</f>
        <v>46123</v>
      </c>
      <c r="AE378" s="6" t="s">
        <v>1292</v>
      </c>
    </row>
    <row r="379" spans="1:31" ht="36" customHeight="1" x14ac:dyDescent="0.6">
      <c r="A379" s="6" t="s">
        <v>1194</v>
      </c>
      <c r="B379" s="6" t="s">
        <v>1939</v>
      </c>
      <c r="C379" s="7">
        <v>26402</v>
      </c>
      <c r="D379" s="6">
        <f ca="1">DATEDIF(Table1[[#This Row],[Date_of_Birth]],TODAY(),"Y")</f>
        <v>54</v>
      </c>
      <c r="E379" s="6" t="s">
        <v>1267</v>
      </c>
      <c r="F379" s="6">
        <v>9583340005</v>
      </c>
      <c r="G379" s="6"/>
      <c r="H379" s="6" t="s">
        <v>2892</v>
      </c>
      <c r="I379" s="6" t="s">
        <v>21</v>
      </c>
      <c r="J379" s="6">
        <v>620</v>
      </c>
      <c r="K379" s="6">
        <v>452002</v>
      </c>
      <c r="L379" s="6" t="s">
        <v>2893</v>
      </c>
      <c r="M379" s="6" t="s">
        <v>2894</v>
      </c>
      <c r="N379" s="6" t="s">
        <v>1281</v>
      </c>
      <c r="O379" s="6" t="s">
        <v>1261</v>
      </c>
      <c r="P379" s="8">
        <v>35000</v>
      </c>
      <c r="Q379" s="6" t="s">
        <v>1282</v>
      </c>
      <c r="R379" s="6" t="s">
        <v>1283</v>
      </c>
      <c r="S379" s="6" t="s">
        <v>17</v>
      </c>
      <c r="T379" s="6" t="s">
        <v>2895</v>
      </c>
      <c r="U379" s="8">
        <v>90097</v>
      </c>
      <c r="V379" s="6" t="s">
        <v>20</v>
      </c>
      <c r="W379" s="6" t="s">
        <v>21</v>
      </c>
      <c r="X379" s="6" t="s">
        <v>144</v>
      </c>
      <c r="Y379" s="8">
        <v>65021</v>
      </c>
      <c r="Z379" s="6">
        <v>48</v>
      </c>
      <c r="AA379" s="6">
        <v>11.92</v>
      </c>
      <c r="AB379" s="8">
        <f>-PMT((Table1[[#This Row],[Interest_Rate_%]]/100)/12,Table1[[#This Row],[Tenure_Months]],Table1[[#This Row],[Amount_Disbursed]])</f>
        <v>1709.6994478727313</v>
      </c>
      <c r="AC379" s="7">
        <v>45879</v>
      </c>
      <c r="AD379" s="7">
        <f>EDATE(Table1[[#This Row],[Disbursement_Date]],Table1[[#This Row],[Tenure_Months]])</f>
        <v>47340</v>
      </c>
      <c r="AE379" s="6" t="s">
        <v>1292</v>
      </c>
    </row>
    <row r="380" spans="1:31" ht="36" customHeight="1" x14ac:dyDescent="0.6">
      <c r="A380" s="6" t="s">
        <v>1195</v>
      </c>
      <c r="B380" s="6" t="s">
        <v>2896</v>
      </c>
      <c r="C380" s="7">
        <v>34032</v>
      </c>
      <c r="D380" s="6">
        <f ca="1">DATEDIF(Table1[[#This Row],[Date_of_Birth]],TODAY(),"Y")</f>
        <v>33</v>
      </c>
      <c r="E380" s="6" t="s">
        <v>1267</v>
      </c>
      <c r="F380" s="6">
        <v>9635783912</v>
      </c>
      <c r="G380" s="6"/>
      <c r="H380" s="6" t="s">
        <v>2897</v>
      </c>
      <c r="I380" s="6" t="s">
        <v>29</v>
      </c>
      <c r="J380" s="6">
        <v>768</v>
      </c>
      <c r="K380" s="6">
        <v>474006</v>
      </c>
      <c r="L380" s="6" t="s">
        <v>2898</v>
      </c>
      <c r="M380" s="6" t="s">
        <v>2899</v>
      </c>
      <c r="N380" s="6" t="s">
        <v>1281</v>
      </c>
      <c r="O380" s="6" t="s">
        <v>1261</v>
      </c>
      <c r="P380" s="8">
        <v>40000</v>
      </c>
      <c r="Q380" s="6" t="s">
        <v>1262</v>
      </c>
      <c r="R380" s="6" t="s">
        <v>1263</v>
      </c>
      <c r="S380" s="6" t="s">
        <v>17</v>
      </c>
      <c r="T380" s="6" t="s">
        <v>2900</v>
      </c>
      <c r="U380" s="8">
        <v>122508</v>
      </c>
      <c r="V380" s="6" t="s">
        <v>28</v>
      </c>
      <c r="W380" s="6" t="s">
        <v>29</v>
      </c>
      <c r="X380" s="6" t="s">
        <v>1380</v>
      </c>
      <c r="Y380" s="8">
        <v>99288</v>
      </c>
      <c r="Z380" s="6">
        <v>60</v>
      </c>
      <c r="AA380" s="6">
        <v>15.68</v>
      </c>
      <c r="AB380" s="8">
        <f>-PMT((Table1[[#This Row],[Interest_Rate_%]]/100)/12,Table1[[#This Row],[Tenure_Months]],Table1[[#This Row],[Amount_Disbursed]])</f>
        <v>2397.6422008171239</v>
      </c>
      <c r="AC380" s="7">
        <v>45131</v>
      </c>
      <c r="AD380" s="7">
        <f>EDATE(Table1[[#This Row],[Disbursement_Date]],Table1[[#This Row],[Tenure_Months]])</f>
        <v>46958</v>
      </c>
      <c r="AE380" s="6" t="s">
        <v>1265</v>
      </c>
    </row>
    <row r="381" spans="1:31" ht="36" customHeight="1" x14ac:dyDescent="0.6">
      <c r="A381" s="6" t="s">
        <v>1196</v>
      </c>
      <c r="B381" s="6" t="s">
        <v>205</v>
      </c>
      <c r="C381" s="7">
        <v>28532</v>
      </c>
      <c r="D381" s="6">
        <f ca="1">DATEDIF(Table1[[#This Row],[Date_of_Birth]],TODAY(),"Y")</f>
        <v>48</v>
      </c>
      <c r="E381" s="6" t="s">
        <v>1256</v>
      </c>
      <c r="F381" s="6">
        <v>9364787805</v>
      </c>
      <c r="G381" s="6"/>
      <c r="H381" s="6" t="s">
        <v>2901</v>
      </c>
      <c r="I381" s="6" t="s">
        <v>29</v>
      </c>
      <c r="J381" s="6">
        <v>764</v>
      </c>
      <c r="K381" s="6">
        <v>474002</v>
      </c>
      <c r="L381" s="6" t="s">
        <v>2902</v>
      </c>
      <c r="M381" s="6" t="s">
        <v>2903</v>
      </c>
      <c r="N381" s="6" t="s">
        <v>1281</v>
      </c>
      <c r="O381" s="6" t="s">
        <v>1268</v>
      </c>
      <c r="P381" s="8">
        <v>75000</v>
      </c>
      <c r="Q381" s="6" t="s">
        <v>1269</v>
      </c>
      <c r="R381" s="6" t="s">
        <v>1324</v>
      </c>
      <c r="S381" s="6" t="s">
        <v>30</v>
      </c>
      <c r="T381" s="6" t="s">
        <v>2904</v>
      </c>
      <c r="U381" s="8">
        <v>618555</v>
      </c>
      <c r="V381" s="6" t="s">
        <v>28</v>
      </c>
      <c r="W381" s="6" t="s">
        <v>29</v>
      </c>
      <c r="X381" s="6" t="s">
        <v>1380</v>
      </c>
      <c r="Y381" s="8">
        <v>545674</v>
      </c>
      <c r="Z381" s="6">
        <v>18</v>
      </c>
      <c r="AA381" s="6">
        <v>11.64</v>
      </c>
      <c r="AB381" s="8">
        <f>-PMT((Table1[[#This Row],[Interest_Rate_%]]/100)/12,Table1[[#This Row],[Tenure_Months]],Table1[[#This Row],[Amount_Disbursed]])</f>
        <v>33185.13744178346</v>
      </c>
      <c r="AC381" s="7">
        <v>45603</v>
      </c>
      <c r="AD381" s="7">
        <f>EDATE(Table1[[#This Row],[Disbursement_Date]],Table1[[#This Row],[Tenure_Months]])</f>
        <v>46149</v>
      </c>
      <c r="AE381" s="6" t="s">
        <v>1292</v>
      </c>
    </row>
    <row r="382" spans="1:31" ht="36" customHeight="1" x14ac:dyDescent="0.6">
      <c r="A382" s="6" t="s">
        <v>1197</v>
      </c>
      <c r="B382" s="6" t="s">
        <v>164</v>
      </c>
      <c r="C382" s="7">
        <v>31664</v>
      </c>
      <c r="D382" s="6">
        <f ca="1">DATEDIF(Table1[[#This Row],[Date_of_Birth]],TODAY(),"Y")</f>
        <v>39</v>
      </c>
      <c r="E382" s="6" t="s">
        <v>1256</v>
      </c>
      <c r="F382" s="6">
        <v>9672657956</v>
      </c>
      <c r="G382" s="6">
        <v>9729909212</v>
      </c>
      <c r="H382" s="6" t="s">
        <v>2905</v>
      </c>
      <c r="I382" s="6" t="s">
        <v>16</v>
      </c>
      <c r="J382" s="6">
        <v>637</v>
      </c>
      <c r="K382" s="6">
        <v>482005</v>
      </c>
      <c r="L382" s="6" t="s">
        <v>2906</v>
      </c>
      <c r="M382" s="6" t="s">
        <v>2907</v>
      </c>
      <c r="N382" s="6" t="s">
        <v>1281</v>
      </c>
      <c r="O382" s="6" t="s">
        <v>1268</v>
      </c>
      <c r="P382" s="8">
        <v>50000</v>
      </c>
      <c r="Q382" s="6" t="s">
        <v>1282</v>
      </c>
      <c r="R382" s="6" t="s">
        <v>1283</v>
      </c>
      <c r="S382" s="6" t="s">
        <v>17</v>
      </c>
      <c r="T382" s="6" t="s">
        <v>2908</v>
      </c>
      <c r="U382" s="8">
        <v>50000</v>
      </c>
      <c r="V382" s="6" t="s">
        <v>15</v>
      </c>
      <c r="W382" s="6" t="s">
        <v>16</v>
      </c>
      <c r="X382" s="6" t="s">
        <v>157</v>
      </c>
      <c r="Y382" s="8">
        <v>43428</v>
      </c>
      <c r="Z382" s="6">
        <v>36</v>
      </c>
      <c r="AA382" s="6">
        <v>14.84</v>
      </c>
      <c r="AB382" s="8">
        <f>-PMT((Table1[[#This Row],[Interest_Rate_%]]/100)/12,Table1[[#This Row],[Tenure_Months]],Table1[[#This Row],[Amount_Disbursed]])</f>
        <v>1502.0454134806682</v>
      </c>
      <c r="AC382" s="7">
        <v>45299</v>
      </c>
      <c r="AD382" s="7">
        <f>EDATE(Table1[[#This Row],[Disbursement_Date]],Table1[[#This Row],[Tenure_Months]])</f>
        <v>46395</v>
      </c>
      <c r="AE382" s="6" t="s">
        <v>1271</v>
      </c>
    </row>
    <row r="383" spans="1:31" ht="36" customHeight="1" x14ac:dyDescent="0.6">
      <c r="A383" s="6" t="s">
        <v>1198</v>
      </c>
      <c r="B383" s="6" t="s">
        <v>1413</v>
      </c>
      <c r="C383" s="7">
        <v>35450</v>
      </c>
      <c r="D383" s="6">
        <f ca="1">DATEDIF(Table1[[#This Row],[Date_of_Birth]],TODAY(),"Y")</f>
        <v>29</v>
      </c>
      <c r="E383" s="6" t="s">
        <v>1256</v>
      </c>
      <c r="F383" s="6">
        <v>9924128772</v>
      </c>
      <c r="G383" s="6">
        <v>9573205816</v>
      </c>
      <c r="H383" s="6" t="s">
        <v>2909</v>
      </c>
      <c r="I383" s="6" t="s">
        <v>34</v>
      </c>
      <c r="J383" s="6">
        <v>707</v>
      </c>
      <c r="K383" s="6">
        <v>486006</v>
      </c>
      <c r="L383" s="6" t="s">
        <v>2910</v>
      </c>
      <c r="M383" s="6" t="s">
        <v>2911</v>
      </c>
      <c r="N383" s="6" t="s">
        <v>1260</v>
      </c>
      <c r="O383" s="6" t="s">
        <v>1276</v>
      </c>
      <c r="P383" s="8">
        <v>15000</v>
      </c>
      <c r="Q383" s="6" t="s">
        <v>1296</v>
      </c>
      <c r="R383" s="6" t="s">
        <v>1244</v>
      </c>
      <c r="S383" s="6" t="s">
        <v>22</v>
      </c>
      <c r="T383" s="6" t="s">
        <v>2912</v>
      </c>
      <c r="U383" s="8">
        <v>1249521</v>
      </c>
      <c r="V383" s="6" t="s">
        <v>33</v>
      </c>
      <c r="W383" s="6" t="s">
        <v>34</v>
      </c>
      <c r="X383" s="6" t="s">
        <v>125</v>
      </c>
      <c r="Y383" s="8">
        <v>1044612</v>
      </c>
      <c r="Z383" s="6">
        <v>12</v>
      </c>
      <c r="AA383" s="6">
        <v>12.89</v>
      </c>
      <c r="AB383" s="8">
        <f>-PMT((Table1[[#This Row],[Interest_Rate_%]]/100)/12,Table1[[#This Row],[Tenure_Months]],Table1[[#This Row],[Amount_Disbursed]])</f>
        <v>93247.996108704232</v>
      </c>
      <c r="AC383" s="7">
        <v>45631</v>
      </c>
      <c r="AD383" s="7">
        <f>EDATE(Table1[[#This Row],[Disbursement_Date]],Table1[[#This Row],[Tenure_Months]])</f>
        <v>45996</v>
      </c>
      <c r="AE383" s="6" t="s">
        <v>1271</v>
      </c>
    </row>
    <row r="384" spans="1:31" ht="36" customHeight="1" x14ac:dyDescent="0.6">
      <c r="A384" s="6" t="s">
        <v>1199</v>
      </c>
      <c r="B384" s="6" t="s">
        <v>93</v>
      </c>
      <c r="C384" s="7">
        <v>31448</v>
      </c>
      <c r="D384" s="6">
        <f ca="1">DATEDIF(Table1[[#This Row],[Date_of_Birth]],TODAY(),"Y")</f>
        <v>40</v>
      </c>
      <c r="E384" s="6" t="s">
        <v>1256</v>
      </c>
      <c r="F384" s="6">
        <v>9643150489</v>
      </c>
      <c r="G384" s="6">
        <v>9617966819</v>
      </c>
      <c r="H384" s="6" t="s">
        <v>2913</v>
      </c>
      <c r="I384" s="6" t="s">
        <v>34</v>
      </c>
      <c r="J384" s="6">
        <v>673</v>
      </c>
      <c r="K384" s="6">
        <v>486003</v>
      </c>
      <c r="L384" s="6" t="s">
        <v>2914</v>
      </c>
      <c r="M384" s="6" t="s">
        <v>2915</v>
      </c>
      <c r="N384" s="6" t="s">
        <v>1281</v>
      </c>
      <c r="O384" s="6" t="s">
        <v>1261</v>
      </c>
      <c r="P384" s="8">
        <v>75000</v>
      </c>
      <c r="Q384" s="6" t="s">
        <v>1262</v>
      </c>
      <c r="R384" s="6" t="s">
        <v>1263</v>
      </c>
      <c r="S384" s="6" t="s">
        <v>17</v>
      </c>
      <c r="T384" s="6" t="s">
        <v>2916</v>
      </c>
      <c r="U384" s="8">
        <v>71285</v>
      </c>
      <c r="V384" s="6" t="s">
        <v>33</v>
      </c>
      <c r="W384" s="6" t="s">
        <v>34</v>
      </c>
      <c r="X384" s="6" t="s">
        <v>74</v>
      </c>
      <c r="Y384" s="8">
        <v>50386</v>
      </c>
      <c r="Z384" s="6">
        <v>12</v>
      </c>
      <c r="AA384" s="6">
        <v>14.23</v>
      </c>
      <c r="AB384" s="8">
        <f>-PMT((Table1[[#This Row],[Interest_Rate_%]]/100)/12,Table1[[#This Row],[Tenure_Months]],Table1[[#This Row],[Amount_Disbursed]])</f>
        <v>4529.4682479015592</v>
      </c>
      <c r="AC384" s="7">
        <v>45594</v>
      </c>
      <c r="AD384" s="7">
        <f>EDATE(Table1[[#This Row],[Disbursement_Date]],Table1[[#This Row],[Tenure_Months]])</f>
        <v>45959</v>
      </c>
      <c r="AE384" s="6" t="s">
        <v>1271</v>
      </c>
    </row>
    <row r="385" spans="1:31" ht="36" customHeight="1" x14ac:dyDescent="0.6">
      <c r="A385" s="6" t="s">
        <v>1200</v>
      </c>
      <c r="B385" s="6" t="s">
        <v>195</v>
      </c>
      <c r="C385" s="7">
        <v>35720</v>
      </c>
      <c r="D385" s="6">
        <f ca="1">DATEDIF(Table1[[#This Row],[Date_of_Birth]],TODAY(),"Y")</f>
        <v>28</v>
      </c>
      <c r="E385" s="6" t="s">
        <v>1267</v>
      </c>
      <c r="F385" s="6">
        <v>9934014168</v>
      </c>
      <c r="G385" s="6">
        <v>9657695689</v>
      </c>
      <c r="H385" s="6" t="s">
        <v>2917</v>
      </c>
      <c r="I385" s="6" t="s">
        <v>34</v>
      </c>
      <c r="J385" s="6">
        <v>723</v>
      </c>
      <c r="K385" s="6">
        <v>486003</v>
      </c>
      <c r="L385" s="6" t="s">
        <v>2918</v>
      </c>
      <c r="M385" s="6" t="s">
        <v>2919</v>
      </c>
      <c r="N385" s="6" t="s">
        <v>1281</v>
      </c>
      <c r="O385" s="6" t="s">
        <v>1276</v>
      </c>
      <c r="P385" s="8">
        <v>15000</v>
      </c>
      <c r="Q385" s="6" t="s">
        <v>1318</v>
      </c>
      <c r="R385" s="6" t="s">
        <v>1319</v>
      </c>
      <c r="S385" s="6" t="s">
        <v>30</v>
      </c>
      <c r="T385" s="6" t="s">
        <v>2920</v>
      </c>
      <c r="U385" s="8">
        <v>725519</v>
      </c>
      <c r="V385" s="6" t="s">
        <v>33</v>
      </c>
      <c r="W385" s="6" t="s">
        <v>34</v>
      </c>
      <c r="X385" s="6" t="s">
        <v>74</v>
      </c>
      <c r="Y385" s="8">
        <v>568088</v>
      </c>
      <c r="Z385" s="6">
        <v>36</v>
      </c>
      <c r="AA385" s="6">
        <v>12.42</v>
      </c>
      <c r="AB385" s="8">
        <f>-PMT((Table1[[#This Row],[Interest_Rate_%]]/100)/12,Table1[[#This Row],[Tenure_Months]],Table1[[#This Row],[Amount_Disbursed]])</f>
        <v>18982.812252190084</v>
      </c>
      <c r="AC385" s="7">
        <v>44963</v>
      </c>
      <c r="AD385" s="7">
        <f>EDATE(Table1[[#This Row],[Disbursement_Date]],Table1[[#This Row],[Tenure_Months]])</f>
        <v>46059</v>
      </c>
      <c r="AE385" s="6" t="s">
        <v>1265</v>
      </c>
    </row>
    <row r="386" spans="1:31" ht="36" customHeight="1" x14ac:dyDescent="0.6">
      <c r="A386" s="6" t="s">
        <v>1201</v>
      </c>
      <c r="B386" s="6" t="s">
        <v>87</v>
      </c>
      <c r="C386" s="7">
        <v>34268</v>
      </c>
      <c r="D386" s="6">
        <f ca="1">DATEDIF(Table1[[#This Row],[Date_of_Birth]],TODAY(),"Y")</f>
        <v>32</v>
      </c>
      <c r="E386" s="6" t="s">
        <v>1256</v>
      </c>
      <c r="F386" s="6">
        <v>9113688313</v>
      </c>
      <c r="G386" s="6">
        <v>9780896642</v>
      </c>
      <c r="H386" s="6" t="s">
        <v>2921</v>
      </c>
      <c r="I386" s="6" t="s">
        <v>21</v>
      </c>
      <c r="J386" s="6">
        <v>683</v>
      </c>
      <c r="K386" s="6">
        <v>452005</v>
      </c>
      <c r="L386" s="6" t="s">
        <v>2922</v>
      </c>
      <c r="M386" s="6" t="s">
        <v>2923</v>
      </c>
      <c r="N386" s="6" t="s">
        <v>1281</v>
      </c>
      <c r="O386" s="6" t="s">
        <v>1261</v>
      </c>
      <c r="P386" s="8">
        <v>75000</v>
      </c>
      <c r="Q386" s="6" t="s">
        <v>1296</v>
      </c>
      <c r="R386" s="6" t="s">
        <v>1297</v>
      </c>
      <c r="S386" s="6" t="s">
        <v>17</v>
      </c>
      <c r="T386" s="6" t="s">
        <v>2924</v>
      </c>
      <c r="U386" s="8">
        <v>66766</v>
      </c>
      <c r="V386" s="6" t="s">
        <v>20</v>
      </c>
      <c r="W386" s="6" t="s">
        <v>21</v>
      </c>
      <c r="X386" s="6" t="s">
        <v>98</v>
      </c>
      <c r="Y386" s="8">
        <v>58282</v>
      </c>
      <c r="Z386" s="6">
        <v>60</v>
      </c>
      <c r="AA386" s="6">
        <v>12.37</v>
      </c>
      <c r="AB386" s="8">
        <f>-PMT((Table1[[#This Row],[Interest_Rate_%]]/100)/12,Table1[[#This Row],[Tenure_Months]],Table1[[#This Row],[Amount_Disbursed]])</f>
        <v>1307.3743791604579</v>
      </c>
      <c r="AC386" s="7">
        <v>45225</v>
      </c>
      <c r="AD386" s="7">
        <f>EDATE(Table1[[#This Row],[Disbursement_Date]],Table1[[#This Row],[Tenure_Months]])</f>
        <v>47052</v>
      </c>
      <c r="AE386" s="6" t="s">
        <v>1292</v>
      </c>
    </row>
    <row r="387" spans="1:31" ht="36" customHeight="1" x14ac:dyDescent="0.6">
      <c r="A387" s="6" t="s">
        <v>1202</v>
      </c>
      <c r="B387" s="6" t="s">
        <v>173</v>
      </c>
      <c r="C387" s="7">
        <v>31127</v>
      </c>
      <c r="D387" s="6">
        <f ca="1">DATEDIF(Table1[[#This Row],[Date_of_Birth]],TODAY(),"Y")</f>
        <v>41</v>
      </c>
      <c r="E387" s="6" t="s">
        <v>1256</v>
      </c>
      <c r="F387" s="6">
        <v>9366915362</v>
      </c>
      <c r="G387" s="6"/>
      <c r="H387" s="6" t="s">
        <v>2925</v>
      </c>
      <c r="I387" s="6" t="s">
        <v>16</v>
      </c>
      <c r="J387" s="6">
        <v>702</v>
      </c>
      <c r="K387" s="6">
        <v>482006</v>
      </c>
      <c r="L387" s="6" t="s">
        <v>2926</v>
      </c>
      <c r="M387" s="6" t="s">
        <v>2927</v>
      </c>
      <c r="N387" s="6" t="s">
        <v>1266</v>
      </c>
      <c r="O387" s="6" t="s">
        <v>1268</v>
      </c>
      <c r="P387" s="8">
        <v>100000</v>
      </c>
      <c r="Q387" s="6" t="s">
        <v>1269</v>
      </c>
      <c r="R387" s="6" t="s">
        <v>1324</v>
      </c>
      <c r="S387" s="6" t="s">
        <v>30</v>
      </c>
      <c r="T387" s="6" t="s">
        <v>2928</v>
      </c>
      <c r="U387" s="8">
        <v>636330</v>
      </c>
      <c r="V387" s="6" t="s">
        <v>15</v>
      </c>
      <c r="W387" s="6" t="s">
        <v>16</v>
      </c>
      <c r="X387" s="6" t="s">
        <v>26</v>
      </c>
      <c r="Y387" s="8">
        <v>469723</v>
      </c>
      <c r="Z387" s="6">
        <v>36</v>
      </c>
      <c r="AA387" s="6">
        <v>11.44</v>
      </c>
      <c r="AB387" s="8">
        <f>-PMT((Table1[[#This Row],[Interest_Rate_%]]/100)/12,Table1[[#This Row],[Tenure_Months]],Table1[[#This Row],[Amount_Disbursed]])</f>
        <v>15476.18827418653</v>
      </c>
      <c r="AC387" s="7">
        <v>45422</v>
      </c>
      <c r="AD387" s="7">
        <f>EDATE(Table1[[#This Row],[Disbursement_Date]],Table1[[#This Row],[Tenure_Months]])</f>
        <v>46517</v>
      </c>
      <c r="AE387" s="6" t="s">
        <v>1265</v>
      </c>
    </row>
    <row r="388" spans="1:31" ht="36" customHeight="1" x14ac:dyDescent="0.6">
      <c r="A388" s="6" t="s">
        <v>1203</v>
      </c>
      <c r="B388" s="6" t="s">
        <v>43</v>
      </c>
      <c r="C388" s="7">
        <v>27549</v>
      </c>
      <c r="D388" s="6">
        <f ca="1">DATEDIF(Table1[[#This Row],[Date_of_Birth]],TODAY(),"Y")</f>
        <v>51</v>
      </c>
      <c r="E388" s="6" t="s">
        <v>1256</v>
      </c>
      <c r="F388" s="6">
        <v>9979237335</v>
      </c>
      <c r="G388" s="6"/>
      <c r="H388" s="6" t="s">
        <v>2929</v>
      </c>
      <c r="I388" s="6" t="s">
        <v>29</v>
      </c>
      <c r="J388" s="6">
        <v>664</v>
      </c>
      <c r="K388" s="6">
        <v>474004</v>
      </c>
      <c r="L388" s="6" t="s">
        <v>2930</v>
      </c>
      <c r="M388" s="6" t="s">
        <v>2931</v>
      </c>
      <c r="N388" s="6" t="s">
        <v>1281</v>
      </c>
      <c r="O388" s="6" t="s">
        <v>1268</v>
      </c>
      <c r="P388" s="8">
        <v>50000</v>
      </c>
      <c r="Q388" s="6" t="s">
        <v>1318</v>
      </c>
      <c r="R388" s="6" t="s">
        <v>1520</v>
      </c>
      <c r="S388" s="6" t="s">
        <v>39</v>
      </c>
      <c r="T388" s="6" t="s">
        <v>2932</v>
      </c>
      <c r="U388" s="8">
        <v>1359333</v>
      </c>
      <c r="V388" s="6" t="s">
        <v>28</v>
      </c>
      <c r="W388" s="6" t="s">
        <v>29</v>
      </c>
      <c r="X388" s="6" t="s">
        <v>1285</v>
      </c>
      <c r="Y388" s="8">
        <v>1139666</v>
      </c>
      <c r="Z388" s="6">
        <v>24</v>
      </c>
      <c r="AA388" s="6">
        <v>12.65</v>
      </c>
      <c r="AB388" s="8">
        <f>-PMT((Table1[[#This Row],[Interest_Rate_%]]/100)/12,Table1[[#This Row],[Tenure_Months]],Table1[[#This Row],[Amount_Disbursed]])</f>
        <v>53994.630023388803</v>
      </c>
      <c r="AC388" s="7">
        <v>45175</v>
      </c>
      <c r="AD388" s="7">
        <f>EDATE(Table1[[#This Row],[Disbursement_Date]],Table1[[#This Row],[Tenure_Months]])</f>
        <v>45906</v>
      </c>
      <c r="AE388" s="6" t="s">
        <v>1292</v>
      </c>
    </row>
    <row r="389" spans="1:31" ht="36" customHeight="1" x14ac:dyDescent="0.6">
      <c r="A389" s="6" t="s">
        <v>1204</v>
      </c>
      <c r="B389" s="6" t="s">
        <v>148</v>
      </c>
      <c r="C389" s="7">
        <v>25023</v>
      </c>
      <c r="D389" s="6">
        <f ca="1">DATEDIF(Table1[[#This Row],[Date_of_Birth]],TODAY(),"Y")</f>
        <v>57</v>
      </c>
      <c r="E389" s="6" t="s">
        <v>1256</v>
      </c>
      <c r="F389" s="6">
        <v>9899916756</v>
      </c>
      <c r="G389" s="6">
        <v>9179922336</v>
      </c>
      <c r="H389" s="6" t="s">
        <v>2933</v>
      </c>
      <c r="I389" s="6" t="s">
        <v>25</v>
      </c>
      <c r="J389" s="6">
        <v>724</v>
      </c>
      <c r="K389" s="6">
        <v>462002</v>
      </c>
      <c r="L389" s="6" t="s">
        <v>2934</v>
      </c>
      <c r="M389" s="6" t="s">
        <v>2935</v>
      </c>
      <c r="N389" s="6" t="s">
        <v>1281</v>
      </c>
      <c r="O389" s="6" t="s">
        <v>1268</v>
      </c>
      <c r="P389" s="8">
        <v>100000</v>
      </c>
      <c r="Q389" s="6" t="s">
        <v>1372</v>
      </c>
      <c r="R389" s="6" t="s">
        <v>1373</v>
      </c>
      <c r="S389" s="6" t="s">
        <v>48</v>
      </c>
      <c r="T389" s="6" t="s">
        <v>2936</v>
      </c>
      <c r="U389" s="8">
        <v>986445</v>
      </c>
      <c r="V389" s="6" t="s">
        <v>24</v>
      </c>
      <c r="W389" s="6" t="s">
        <v>25</v>
      </c>
      <c r="X389" s="6" t="s">
        <v>54</v>
      </c>
      <c r="Y389" s="8">
        <v>745959</v>
      </c>
      <c r="Z389" s="6">
        <v>36</v>
      </c>
      <c r="AA389" s="6">
        <v>14.44</v>
      </c>
      <c r="AB389" s="8">
        <f>-PMT((Table1[[#This Row],[Interest_Rate_%]]/100)/12,Table1[[#This Row],[Tenure_Months]],Table1[[#This Row],[Amount_Disbursed]])</f>
        <v>25654.815077231371</v>
      </c>
      <c r="AC389" s="7">
        <v>45717</v>
      </c>
      <c r="AD389" s="7">
        <f>EDATE(Table1[[#This Row],[Disbursement_Date]],Table1[[#This Row],[Tenure_Months]])</f>
        <v>46813</v>
      </c>
      <c r="AE389" s="6" t="s">
        <v>1265</v>
      </c>
    </row>
    <row r="390" spans="1:31" ht="36" customHeight="1" x14ac:dyDescent="0.6">
      <c r="A390" s="6" t="s">
        <v>1205</v>
      </c>
      <c r="B390" s="6" t="s">
        <v>1358</v>
      </c>
      <c r="C390" s="7">
        <v>26569</v>
      </c>
      <c r="D390" s="6">
        <f ca="1">DATEDIF(Table1[[#This Row],[Date_of_Birth]],TODAY(),"Y")</f>
        <v>53</v>
      </c>
      <c r="E390" s="6" t="s">
        <v>1267</v>
      </c>
      <c r="F390" s="6">
        <v>9835568452</v>
      </c>
      <c r="G390" s="6">
        <v>9551469867</v>
      </c>
      <c r="H390" s="6" t="s">
        <v>2937</v>
      </c>
      <c r="I390" s="6" t="s">
        <v>29</v>
      </c>
      <c r="J390" s="6">
        <v>717</v>
      </c>
      <c r="K390" s="6">
        <v>474006</v>
      </c>
      <c r="L390" s="6" t="s">
        <v>2938</v>
      </c>
      <c r="M390" s="6" t="s">
        <v>2939</v>
      </c>
      <c r="N390" s="6" t="s">
        <v>1281</v>
      </c>
      <c r="O390" s="6" t="s">
        <v>1276</v>
      </c>
      <c r="P390" s="8">
        <v>25000</v>
      </c>
      <c r="Q390" s="6" t="s">
        <v>1344</v>
      </c>
      <c r="R390" s="6" t="s">
        <v>1345</v>
      </c>
      <c r="S390" s="6" t="s">
        <v>17</v>
      </c>
      <c r="T390" s="6" t="s">
        <v>2940</v>
      </c>
      <c r="U390" s="8">
        <v>103999</v>
      </c>
      <c r="V390" s="6" t="s">
        <v>28</v>
      </c>
      <c r="W390" s="6" t="s">
        <v>29</v>
      </c>
      <c r="X390" s="6" t="s">
        <v>1285</v>
      </c>
      <c r="Y390" s="8">
        <v>91346</v>
      </c>
      <c r="Z390" s="6">
        <v>24</v>
      </c>
      <c r="AA390" s="6">
        <v>12.83</v>
      </c>
      <c r="AB390" s="8">
        <f>-PMT((Table1[[#This Row],[Interest_Rate_%]]/100)/12,Table1[[#This Row],[Tenure_Months]],Table1[[#This Row],[Amount_Disbursed]])</f>
        <v>4335.4649157690646</v>
      </c>
      <c r="AC390" s="7">
        <v>45466</v>
      </c>
      <c r="AD390" s="7">
        <f>EDATE(Table1[[#This Row],[Disbursement_Date]],Table1[[#This Row],[Tenure_Months]])</f>
        <v>46196</v>
      </c>
      <c r="AE390" s="6" t="s">
        <v>1271</v>
      </c>
    </row>
    <row r="391" spans="1:31" ht="36" customHeight="1" x14ac:dyDescent="0.6">
      <c r="A391" s="6" t="s">
        <v>1206</v>
      </c>
      <c r="B391" s="6" t="s">
        <v>1801</v>
      </c>
      <c r="C391" s="7">
        <v>32932</v>
      </c>
      <c r="D391" s="6">
        <f ca="1">DATEDIF(Table1[[#This Row],[Date_of_Birth]],TODAY(),"Y")</f>
        <v>36</v>
      </c>
      <c r="E391" s="6" t="s">
        <v>1267</v>
      </c>
      <c r="F391" s="6">
        <v>9702569666</v>
      </c>
      <c r="G391" s="6">
        <v>9627661912</v>
      </c>
      <c r="H391" s="6" t="s">
        <v>2941</v>
      </c>
      <c r="I391" s="6" t="s">
        <v>34</v>
      </c>
      <c r="J391" s="6">
        <v>695</v>
      </c>
      <c r="K391" s="6">
        <v>486004</v>
      </c>
      <c r="L391" s="6" t="s">
        <v>2942</v>
      </c>
      <c r="M391" s="6" t="s">
        <v>2943</v>
      </c>
      <c r="N391" s="6" t="s">
        <v>1281</v>
      </c>
      <c r="O391" s="6" t="s">
        <v>1261</v>
      </c>
      <c r="P391" s="8">
        <v>60000</v>
      </c>
      <c r="Q391" s="6" t="s">
        <v>1318</v>
      </c>
      <c r="R391" s="6" t="s">
        <v>1319</v>
      </c>
      <c r="S391" s="6" t="s">
        <v>30</v>
      </c>
      <c r="T391" s="6" t="s">
        <v>2944</v>
      </c>
      <c r="U391" s="8">
        <v>777145</v>
      </c>
      <c r="V391" s="6" t="s">
        <v>33</v>
      </c>
      <c r="W391" s="6" t="s">
        <v>34</v>
      </c>
      <c r="X391" s="6" t="s">
        <v>125</v>
      </c>
      <c r="Y391" s="8">
        <v>692270</v>
      </c>
      <c r="Z391" s="6">
        <v>24</v>
      </c>
      <c r="AA391" s="6">
        <v>12.52</v>
      </c>
      <c r="AB391" s="8">
        <f>-PMT((Table1[[#This Row],[Interest_Rate_%]]/100)/12,Table1[[#This Row],[Tenure_Months]],Table1[[#This Row],[Amount_Disbursed]])</f>
        <v>32755.915149481494</v>
      </c>
      <c r="AC391" s="7">
        <v>44975</v>
      </c>
      <c r="AD391" s="7">
        <f>EDATE(Table1[[#This Row],[Disbursement_Date]],Table1[[#This Row],[Tenure_Months]])</f>
        <v>45706</v>
      </c>
      <c r="AE391" s="6" t="s">
        <v>1271</v>
      </c>
    </row>
    <row r="392" spans="1:31" ht="36" customHeight="1" x14ac:dyDescent="0.6">
      <c r="A392" s="6" t="s">
        <v>1207</v>
      </c>
      <c r="B392" s="6" t="s">
        <v>130</v>
      </c>
      <c r="C392" s="7">
        <v>38257</v>
      </c>
      <c r="D392" s="6">
        <f ca="1">DATEDIF(Table1[[#This Row],[Date_of_Birth]],TODAY(),"Y")</f>
        <v>21</v>
      </c>
      <c r="E392" s="6" t="s">
        <v>1267</v>
      </c>
      <c r="F392" s="6">
        <v>9324176735</v>
      </c>
      <c r="G392" s="6">
        <v>9632549609</v>
      </c>
      <c r="H392" s="6" t="s">
        <v>2945</v>
      </c>
      <c r="I392" s="6" t="s">
        <v>21</v>
      </c>
      <c r="J392" s="6">
        <v>629</v>
      </c>
      <c r="K392" s="6">
        <v>452004</v>
      </c>
      <c r="L392" s="6" t="s">
        <v>2946</v>
      </c>
      <c r="M392" s="6" t="s">
        <v>2947</v>
      </c>
      <c r="N392" s="6" t="s">
        <v>1281</v>
      </c>
      <c r="O392" s="6" t="s">
        <v>1261</v>
      </c>
      <c r="P392" s="8">
        <v>15000</v>
      </c>
      <c r="Q392" s="6" t="s">
        <v>1269</v>
      </c>
      <c r="R392" s="6" t="s">
        <v>1324</v>
      </c>
      <c r="S392" s="6" t="s">
        <v>30</v>
      </c>
      <c r="T392" s="6" t="s">
        <v>2948</v>
      </c>
      <c r="U392" s="8">
        <v>603920</v>
      </c>
      <c r="V392" s="6" t="s">
        <v>20</v>
      </c>
      <c r="W392" s="6" t="s">
        <v>21</v>
      </c>
      <c r="X392" s="6" t="s">
        <v>144</v>
      </c>
      <c r="Y392" s="8">
        <v>429470</v>
      </c>
      <c r="Z392" s="6">
        <v>18</v>
      </c>
      <c r="AA392" s="6">
        <v>11.26</v>
      </c>
      <c r="AB392" s="8">
        <f>-PMT((Table1[[#This Row],[Interest_Rate_%]]/100)/12,Table1[[#This Row],[Tenure_Months]],Table1[[#This Row],[Amount_Disbursed]])</f>
        <v>26042.570089579625</v>
      </c>
      <c r="AC392" s="7">
        <v>45003</v>
      </c>
      <c r="AD392" s="7">
        <f>EDATE(Table1[[#This Row],[Disbursement_Date]],Table1[[#This Row],[Tenure_Months]])</f>
        <v>45553</v>
      </c>
      <c r="AE392" s="6" t="s">
        <v>1265</v>
      </c>
    </row>
    <row r="393" spans="1:31" ht="36" customHeight="1" x14ac:dyDescent="0.6">
      <c r="A393" s="6" t="s">
        <v>1208</v>
      </c>
      <c r="B393" s="6" t="s">
        <v>2751</v>
      </c>
      <c r="C393" s="7">
        <v>38026</v>
      </c>
      <c r="D393" s="6">
        <f ca="1">DATEDIF(Table1[[#This Row],[Date_of_Birth]],TODAY(),"Y")</f>
        <v>22</v>
      </c>
      <c r="E393" s="6" t="s">
        <v>1256</v>
      </c>
      <c r="F393" s="6">
        <v>9946093820</v>
      </c>
      <c r="G393" s="6"/>
      <c r="H393" s="6" t="s">
        <v>2949</v>
      </c>
      <c r="I393" s="6" t="s">
        <v>25</v>
      </c>
      <c r="J393" s="6">
        <v>632</v>
      </c>
      <c r="K393" s="6">
        <v>462001</v>
      </c>
      <c r="L393" s="6" t="s">
        <v>2950</v>
      </c>
      <c r="M393" s="6" t="s">
        <v>2951</v>
      </c>
      <c r="N393" s="6" t="s">
        <v>1266</v>
      </c>
      <c r="O393" s="6" t="s">
        <v>1261</v>
      </c>
      <c r="P393" s="8">
        <v>25000</v>
      </c>
      <c r="Q393" s="6" t="s">
        <v>1344</v>
      </c>
      <c r="R393" s="6" t="s">
        <v>1345</v>
      </c>
      <c r="S393" s="6" t="s">
        <v>17</v>
      </c>
      <c r="T393" s="6" t="s">
        <v>2952</v>
      </c>
      <c r="U393" s="8">
        <v>81330</v>
      </c>
      <c r="V393" s="6" t="s">
        <v>24</v>
      </c>
      <c r="W393" s="6" t="s">
        <v>25</v>
      </c>
      <c r="X393" s="6" t="s">
        <v>106</v>
      </c>
      <c r="Y393" s="8">
        <v>62003</v>
      </c>
      <c r="Z393" s="6">
        <v>12</v>
      </c>
      <c r="AA393" s="6">
        <v>13.51</v>
      </c>
      <c r="AB393" s="8">
        <f>-PMT((Table1[[#This Row],[Interest_Rate_%]]/100)/12,Table1[[#This Row],[Tenure_Months]],Table1[[#This Row],[Amount_Disbursed]])</f>
        <v>5552.7856770527023</v>
      </c>
      <c r="AC393" s="7">
        <v>45775</v>
      </c>
      <c r="AD393" s="7">
        <f>EDATE(Table1[[#This Row],[Disbursement_Date]],Table1[[#This Row],[Tenure_Months]])</f>
        <v>46140</v>
      </c>
      <c r="AE393" s="6" t="s">
        <v>1265</v>
      </c>
    </row>
    <row r="394" spans="1:31" ht="36" customHeight="1" x14ac:dyDescent="0.6">
      <c r="A394" s="6" t="s">
        <v>1209</v>
      </c>
      <c r="B394" s="6" t="s">
        <v>165</v>
      </c>
      <c r="C394" s="7">
        <v>35315</v>
      </c>
      <c r="D394" s="6">
        <f ca="1">DATEDIF(Table1[[#This Row],[Date_of_Birth]],TODAY(),"Y")</f>
        <v>29</v>
      </c>
      <c r="E394" s="6" t="s">
        <v>1256</v>
      </c>
      <c r="F394" s="6">
        <v>9174312560</v>
      </c>
      <c r="G394" s="6"/>
      <c r="H394" s="6" t="s">
        <v>2953</v>
      </c>
      <c r="I394" s="6" t="s">
        <v>29</v>
      </c>
      <c r="J394" s="6">
        <v>695</v>
      </c>
      <c r="K394" s="6">
        <v>474004</v>
      </c>
      <c r="L394" s="6" t="s">
        <v>2954</v>
      </c>
      <c r="M394" s="6" t="s">
        <v>2955</v>
      </c>
      <c r="N394" s="6" t="s">
        <v>1281</v>
      </c>
      <c r="O394" s="6" t="s">
        <v>1268</v>
      </c>
      <c r="P394" s="8">
        <v>35000</v>
      </c>
      <c r="Q394" s="6" t="s">
        <v>1269</v>
      </c>
      <c r="R394" s="6" t="s">
        <v>1324</v>
      </c>
      <c r="S394" s="6" t="s">
        <v>30</v>
      </c>
      <c r="T394" s="6" t="s">
        <v>2956</v>
      </c>
      <c r="U394" s="8">
        <v>629161</v>
      </c>
      <c r="V394" s="6" t="s">
        <v>28</v>
      </c>
      <c r="W394" s="6" t="s">
        <v>29</v>
      </c>
      <c r="X394" s="6" t="s">
        <v>1380</v>
      </c>
      <c r="Y394" s="8">
        <v>451434</v>
      </c>
      <c r="Z394" s="6">
        <v>12</v>
      </c>
      <c r="AA394" s="6">
        <v>10.99</v>
      </c>
      <c r="AB394" s="8">
        <f>-PMT((Table1[[#This Row],[Interest_Rate_%]]/100)/12,Table1[[#This Row],[Tenure_Months]],Table1[[#This Row],[Amount_Disbursed]])</f>
        <v>39896.379945063934</v>
      </c>
      <c r="AC394" s="7">
        <v>46020</v>
      </c>
      <c r="AD394" s="7">
        <f>EDATE(Table1[[#This Row],[Disbursement_Date]],Table1[[#This Row],[Tenure_Months]])</f>
        <v>46385</v>
      </c>
      <c r="AE394" s="6" t="s">
        <v>1271</v>
      </c>
    </row>
    <row r="395" spans="1:31" ht="36" customHeight="1" x14ac:dyDescent="0.6">
      <c r="A395" s="6" t="s">
        <v>1210</v>
      </c>
      <c r="B395" s="6" t="s">
        <v>69</v>
      </c>
      <c r="C395" s="7">
        <v>33616</v>
      </c>
      <c r="D395" s="6">
        <f ca="1">DATEDIF(Table1[[#This Row],[Date_of_Birth]],TODAY(),"Y")</f>
        <v>34</v>
      </c>
      <c r="E395" s="6" t="s">
        <v>1256</v>
      </c>
      <c r="F395" s="6">
        <v>9409903820</v>
      </c>
      <c r="G395" s="6"/>
      <c r="H395" s="6" t="s">
        <v>2957</v>
      </c>
      <c r="I395" s="6" t="s">
        <v>21</v>
      </c>
      <c r="J395" s="6">
        <v>734</v>
      </c>
      <c r="K395" s="6">
        <v>452003</v>
      </c>
      <c r="L395" s="6" t="s">
        <v>2958</v>
      </c>
      <c r="M395" s="6" t="s">
        <v>2959</v>
      </c>
      <c r="N395" s="6" t="s">
        <v>1281</v>
      </c>
      <c r="O395" s="6" t="s">
        <v>1268</v>
      </c>
      <c r="P395" s="8">
        <v>15000</v>
      </c>
      <c r="Q395" s="6" t="s">
        <v>1296</v>
      </c>
      <c r="R395" s="6" t="s">
        <v>1297</v>
      </c>
      <c r="S395" s="6" t="s">
        <v>17</v>
      </c>
      <c r="T395" s="6" t="s">
        <v>2960</v>
      </c>
      <c r="U395" s="8">
        <v>67303</v>
      </c>
      <c r="V395" s="6" t="s">
        <v>20</v>
      </c>
      <c r="W395" s="6" t="s">
        <v>21</v>
      </c>
      <c r="X395" s="6" t="s">
        <v>98</v>
      </c>
      <c r="Y395" s="8">
        <v>59521</v>
      </c>
      <c r="Z395" s="6">
        <v>24</v>
      </c>
      <c r="AA395" s="6">
        <v>12.22</v>
      </c>
      <c r="AB395" s="8">
        <f>-PMT((Table1[[#This Row],[Interest_Rate_%]]/100)/12,Table1[[#This Row],[Tenure_Months]],Table1[[#This Row],[Amount_Disbursed]])</f>
        <v>2807.9791505173989</v>
      </c>
      <c r="AC395" s="7">
        <v>45103</v>
      </c>
      <c r="AD395" s="7">
        <f>EDATE(Table1[[#This Row],[Disbursement_Date]],Table1[[#This Row],[Tenure_Months]])</f>
        <v>45834</v>
      </c>
      <c r="AE395" s="6" t="s">
        <v>1292</v>
      </c>
    </row>
    <row r="396" spans="1:31" ht="36" customHeight="1" x14ac:dyDescent="0.6">
      <c r="A396" s="6" t="s">
        <v>1211</v>
      </c>
      <c r="B396" s="6" t="s">
        <v>219</v>
      </c>
      <c r="C396" s="7">
        <v>31735</v>
      </c>
      <c r="D396" s="6">
        <f ca="1">DATEDIF(Table1[[#This Row],[Date_of_Birth]],TODAY(),"Y")</f>
        <v>39</v>
      </c>
      <c r="E396" s="6" t="s">
        <v>1256</v>
      </c>
      <c r="F396" s="6">
        <v>9884273107</v>
      </c>
      <c r="G396" s="6">
        <v>9853047008</v>
      </c>
      <c r="H396" s="6" t="s">
        <v>2961</v>
      </c>
      <c r="I396" s="6" t="s">
        <v>25</v>
      </c>
      <c r="J396" s="6">
        <v>686</v>
      </c>
      <c r="K396" s="6">
        <v>462001</v>
      </c>
      <c r="L396" s="6" t="s">
        <v>2962</v>
      </c>
      <c r="M396" s="6" t="s">
        <v>2963</v>
      </c>
      <c r="N396" s="6" t="s">
        <v>1266</v>
      </c>
      <c r="O396" s="6" t="s">
        <v>1261</v>
      </c>
      <c r="P396" s="8">
        <v>100000</v>
      </c>
      <c r="Q396" s="6" t="s">
        <v>1334</v>
      </c>
      <c r="R396" s="6" t="s">
        <v>1335</v>
      </c>
      <c r="S396" s="6" t="s">
        <v>30</v>
      </c>
      <c r="T396" s="6" t="s">
        <v>2964</v>
      </c>
      <c r="U396" s="8">
        <v>473607</v>
      </c>
      <c r="V396" s="6" t="s">
        <v>24</v>
      </c>
      <c r="W396" s="6" t="s">
        <v>25</v>
      </c>
      <c r="X396" s="6" t="s">
        <v>54</v>
      </c>
      <c r="Y396" s="8">
        <v>410673</v>
      </c>
      <c r="Z396" s="6">
        <v>18</v>
      </c>
      <c r="AA396" s="6">
        <v>15.69</v>
      </c>
      <c r="AB396" s="8">
        <f>-PMT((Table1[[#This Row],[Interest_Rate_%]]/100)/12,Table1[[#This Row],[Tenure_Months]],Table1[[#This Row],[Amount_Disbursed]])</f>
        <v>25753.305181572923</v>
      </c>
      <c r="AC396" s="7">
        <v>45721</v>
      </c>
      <c r="AD396" s="7">
        <f>EDATE(Table1[[#This Row],[Disbursement_Date]],Table1[[#This Row],[Tenure_Months]])</f>
        <v>46270</v>
      </c>
      <c r="AE396" s="6" t="s">
        <v>1271</v>
      </c>
    </row>
    <row r="397" spans="1:31" ht="36" customHeight="1" x14ac:dyDescent="0.6">
      <c r="A397" s="6" t="s">
        <v>1212</v>
      </c>
      <c r="B397" s="6" t="s">
        <v>2597</v>
      </c>
      <c r="C397" s="7">
        <v>28911</v>
      </c>
      <c r="D397" s="6">
        <f ca="1">DATEDIF(Table1[[#This Row],[Date_of_Birth]],TODAY(),"Y")</f>
        <v>47</v>
      </c>
      <c r="E397" s="6" t="s">
        <v>1256</v>
      </c>
      <c r="F397" s="6">
        <v>9617119481</v>
      </c>
      <c r="G397" s="6">
        <v>9519314353</v>
      </c>
      <c r="H397" s="6" t="s">
        <v>2965</v>
      </c>
      <c r="I397" s="6" t="s">
        <v>21</v>
      </c>
      <c r="J397" s="6">
        <v>719</v>
      </c>
      <c r="K397" s="6">
        <v>452003</v>
      </c>
      <c r="L397" s="6" t="s">
        <v>2966</v>
      </c>
      <c r="M397" s="6" t="s">
        <v>2967</v>
      </c>
      <c r="N397" s="6" t="s">
        <v>1281</v>
      </c>
      <c r="O397" s="6" t="s">
        <v>1268</v>
      </c>
      <c r="P397" s="8">
        <v>15000</v>
      </c>
      <c r="Q397" s="6" t="s">
        <v>1309</v>
      </c>
      <c r="R397" s="6" t="s">
        <v>1310</v>
      </c>
      <c r="S397" s="6" t="s">
        <v>30</v>
      </c>
      <c r="T397" s="6" t="s">
        <v>2968</v>
      </c>
      <c r="U397" s="8">
        <v>641420</v>
      </c>
      <c r="V397" s="6" t="s">
        <v>20</v>
      </c>
      <c r="W397" s="6" t="s">
        <v>21</v>
      </c>
      <c r="X397" s="6" t="s">
        <v>144</v>
      </c>
      <c r="Y397" s="8">
        <v>490321</v>
      </c>
      <c r="Z397" s="6">
        <v>48</v>
      </c>
      <c r="AA397" s="6">
        <v>15.5</v>
      </c>
      <c r="AB397" s="8">
        <f>-PMT((Table1[[#This Row],[Interest_Rate_%]]/100)/12,Table1[[#This Row],[Tenure_Months]],Table1[[#This Row],[Amount_Disbursed]])</f>
        <v>13770.59609828093</v>
      </c>
      <c r="AC397" s="7">
        <v>45039</v>
      </c>
      <c r="AD397" s="7">
        <f>EDATE(Table1[[#This Row],[Disbursement_Date]],Table1[[#This Row],[Tenure_Months]])</f>
        <v>46500</v>
      </c>
      <c r="AE397" s="6" t="s">
        <v>1292</v>
      </c>
    </row>
    <row r="398" spans="1:31" ht="36" customHeight="1" x14ac:dyDescent="0.6">
      <c r="A398" s="6" t="s">
        <v>1213</v>
      </c>
      <c r="B398" s="6" t="s">
        <v>2969</v>
      </c>
      <c r="C398" s="7">
        <v>27358</v>
      </c>
      <c r="D398" s="6">
        <f ca="1">DATEDIF(Table1[[#This Row],[Date_of_Birth]],TODAY(),"Y")</f>
        <v>51</v>
      </c>
      <c r="E398" s="6" t="s">
        <v>1256</v>
      </c>
      <c r="F398" s="6">
        <v>9905140931</v>
      </c>
      <c r="G398" s="6"/>
      <c r="H398" s="6" t="s">
        <v>2970</v>
      </c>
      <c r="I398" s="6" t="s">
        <v>21</v>
      </c>
      <c r="J398" s="6">
        <v>655</v>
      </c>
      <c r="K398" s="6">
        <v>452005</v>
      </c>
      <c r="L398" s="6" t="s">
        <v>2971</v>
      </c>
      <c r="M398" s="6" t="s">
        <v>2972</v>
      </c>
      <c r="N398" s="6" t="s">
        <v>1281</v>
      </c>
      <c r="O398" s="6" t="s">
        <v>1276</v>
      </c>
      <c r="P398" s="8">
        <v>15000</v>
      </c>
      <c r="Q398" s="6" t="s">
        <v>1296</v>
      </c>
      <c r="R398" s="6" t="s">
        <v>1297</v>
      </c>
      <c r="S398" s="6" t="s">
        <v>17</v>
      </c>
      <c r="T398" s="6" t="s">
        <v>2973</v>
      </c>
      <c r="U398" s="8">
        <v>131975</v>
      </c>
      <c r="V398" s="6" t="s">
        <v>20</v>
      </c>
      <c r="W398" s="6" t="s">
        <v>21</v>
      </c>
      <c r="X398" s="6" t="s">
        <v>144</v>
      </c>
      <c r="Y398" s="8">
        <v>117970</v>
      </c>
      <c r="Z398" s="6">
        <v>60</v>
      </c>
      <c r="AA398" s="6">
        <v>13.01</v>
      </c>
      <c r="AB398" s="8">
        <f>-PMT((Table1[[#This Row],[Interest_Rate_%]]/100)/12,Table1[[#This Row],[Tenure_Months]],Table1[[#This Row],[Amount_Disbursed]])</f>
        <v>2684.7839657405525</v>
      </c>
      <c r="AC398" s="7">
        <v>45210</v>
      </c>
      <c r="AD398" s="7">
        <f>EDATE(Table1[[#This Row],[Disbursement_Date]],Table1[[#This Row],[Tenure_Months]])</f>
        <v>47037</v>
      </c>
      <c r="AE398" s="6" t="s">
        <v>1265</v>
      </c>
    </row>
    <row r="399" spans="1:31" ht="36" customHeight="1" x14ac:dyDescent="0.6">
      <c r="A399" s="6" t="s">
        <v>1214</v>
      </c>
      <c r="B399" s="6" t="s">
        <v>79</v>
      </c>
      <c r="C399" s="7">
        <v>33728</v>
      </c>
      <c r="D399" s="6">
        <f ca="1">DATEDIF(Table1[[#This Row],[Date_of_Birth]],TODAY(),"Y")</f>
        <v>34</v>
      </c>
      <c r="E399" s="6" t="s">
        <v>1256</v>
      </c>
      <c r="F399" s="6">
        <v>9616139379</v>
      </c>
      <c r="G399" s="6">
        <v>9785127808</v>
      </c>
      <c r="H399" s="6" t="s">
        <v>2974</v>
      </c>
      <c r="I399" s="6" t="s">
        <v>29</v>
      </c>
      <c r="J399" s="6">
        <v>683</v>
      </c>
      <c r="K399" s="6">
        <v>474002</v>
      </c>
      <c r="L399" s="6" t="s">
        <v>2975</v>
      </c>
      <c r="M399" s="6" t="s">
        <v>2976</v>
      </c>
      <c r="N399" s="6" t="s">
        <v>1266</v>
      </c>
      <c r="O399" s="6" t="s">
        <v>1261</v>
      </c>
      <c r="P399" s="8">
        <v>20000</v>
      </c>
      <c r="Q399" s="6" t="s">
        <v>1309</v>
      </c>
      <c r="R399" s="6" t="s">
        <v>1310</v>
      </c>
      <c r="S399" s="6" t="s">
        <v>30</v>
      </c>
      <c r="T399" s="6" t="s">
        <v>2977</v>
      </c>
      <c r="U399" s="8">
        <v>610613</v>
      </c>
      <c r="V399" s="6" t="s">
        <v>28</v>
      </c>
      <c r="W399" s="6" t="s">
        <v>29</v>
      </c>
      <c r="X399" s="6" t="s">
        <v>1285</v>
      </c>
      <c r="Y399" s="8">
        <v>450022</v>
      </c>
      <c r="Z399" s="6">
        <v>48</v>
      </c>
      <c r="AA399" s="6">
        <v>12.99</v>
      </c>
      <c r="AB399" s="8">
        <f>-PMT((Table1[[#This Row],[Interest_Rate_%]]/100)/12,Table1[[#This Row],[Tenure_Months]],Table1[[#This Row],[Amount_Disbursed]])</f>
        <v>12070.72990405253</v>
      </c>
      <c r="AC399" s="7">
        <v>45453</v>
      </c>
      <c r="AD399" s="7">
        <f>EDATE(Table1[[#This Row],[Disbursement_Date]],Table1[[#This Row],[Tenure_Months]])</f>
        <v>46914</v>
      </c>
      <c r="AE399" s="6" t="s">
        <v>1292</v>
      </c>
    </row>
    <row r="400" spans="1:31" ht="36" customHeight="1" x14ac:dyDescent="0.6">
      <c r="A400" s="6" t="s">
        <v>1215</v>
      </c>
      <c r="B400" s="6" t="s">
        <v>163</v>
      </c>
      <c r="C400" s="7">
        <v>27904</v>
      </c>
      <c r="D400" s="6">
        <f ca="1">DATEDIF(Table1[[#This Row],[Date_of_Birth]],TODAY(),"Y")</f>
        <v>50</v>
      </c>
      <c r="E400" s="6" t="s">
        <v>1256</v>
      </c>
      <c r="F400" s="6">
        <v>9584728936</v>
      </c>
      <c r="G400" s="6"/>
      <c r="H400" s="6" t="s">
        <v>2978</v>
      </c>
      <c r="I400" s="6" t="s">
        <v>16</v>
      </c>
      <c r="J400" s="6">
        <v>654</v>
      </c>
      <c r="K400" s="6">
        <v>482006</v>
      </c>
      <c r="L400" s="6" t="s">
        <v>2979</v>
      </c>
      <c r="M400" s="6" t="s">
        <v>2980</v>
      </c>
      <c r="N400" s="6" t="s">
        <v>1281</v>
      </c>
      <c r="O400" s="6" t="s">
        <v>1276</v>
      </c>
      <c r="P400" s="8">
        <v>40000</v>
      </c>
      <c r="Q400" s="6" t="s">
        <v>1372</v>
      </c>
      <c r="R400" s="6" t="s">
        <v>1373</v>
      </c>
      <c r="S400" s="6" t="s">
        <v>48</v>
      </c>
      <c r="T400" s="6" t="s">
        <v>2981</v>
      </c>
      <c r="U400" s="8">
        <v>938228</v>
      </c>
      <c r="V400" s="6" t="s">
        <v>15</v>
      </c>
      <c r="W400" s="6" t="s">
        <v>16</v>
      </c>
      <c r="X400" s="6" t="s">
        <v>26</v>
      </c>
      <c r="Y400" s="8">
        <v>799838</v>
      </c>
      <c r="Z400" s="6">
        <v>24</v>
      </c>
      <c r="AA400" s="6">
        <v>13.77</v>
      </c>
      <c r="AB400" s="8">
        <f>-PMT((Table1[[#This Row],[Interest_Rate_%]]/100)/12,Table1[[#This Row],[Tenure_Months]],Table1[[#This Row],[Amount_Disbursed]])</f>
        <v>38315.679211712049</v>
      </c>
      <c r="AC400" s="7">
        <v>45232</v>
      </c>
      <c r="AD400" s="7">
        <f>EDATE(Table1[[#This Row],[Disbursement_Date]],Table1[[#This Row],[Tenure_Months]])</f>
        <v>45963</v>
      </c>
      <c r="AE400" s="6" t="s">
        <v>1265</v>
      </c>
    </row>
    <row r="401" spans="1:31" ht="36" customHeight="1" x14ac:dyDescent="0.6">
      <c r="A401" s="6" t="s">
        <v>1216</v>
      </c>
      <c r="B401" s="6" t="s">
        <v>2466</v>
      </c>
      <c r="C401" s="7">
        <v>37381</v>
      </c>
      <c r="D401" s="6">
        <f ca="1">DATEDIF(Table1[[#This Row],[Date_of_Birth]],TODAY(),"Y")</f>
        <v>24</v>
      </c>
      <c r="E401" s="6" t="s">
        <v>1267</v>
      </c>
      <c r="F401" s="6">
        <v>9684942314</v>
      </c>
      <c r="G401" s="6">
        <v>9990780975</v>
      </c>
      <c r="H401" s="6" t="s">
        <v>2982</v>
      </c>
      <c r="I401" s="6" t="s">
        <v>21</v>
      </c>
      <c r="J401" s="6">
        <v>721</v>
      </c>
      <c r="K401" s="6">
        <v>452006</v>
      </c>
      <c r="L401" s="6" t="s">
        <v>2983</v>
      </c>
      <c r="M401" s="6" t="s">
        <v>2984</v>
      </c>
      <c r="N401" s="6" t="s">
        <v>1281</v>
      </c>
      <c r="O401" s="6" t="s">
        <v>1276</v>
      </c>
      <c r="P401" s="8">
        <v>15000</v>
      </c>
      <c r="Q401" s="6" t="s">
        <v>1309</v>
      </c>
      <c r="R401" s="6" t="s">
        <v>1352</v>
      </c>
      <c r="S401" s="6" t="s">
        <v>39</v>
      </c>
      <c r="T401" s="6" t="s">
        <v>2985</v>
      </c>
      <c r="U401" s="8">
        <v>960585</v>
      </c>
      <c r="V401" s="6" t="s">
        <v>20</v>
      </c>
      <c r="W401" s="6" t="s">
        <v>21</v>
      </c>
      <c r="X401" s="6" t="s">
        <v>98</v>
      </c>
      <c r="Y401" s="8">
        <v>860801</v>
      </c>
      <c r="Z401" s="6">
        <v>48</v>
      </c>
      <c r="AA401" s="6">
        <v>11.35</v>
      </c>
      <c r="AB401" s="8">
        <f>-PMT((Table1[[#This Row],[Interest_Rate_%]]/100)/12,Table1[[#This Row],[Tenure_Months]],Table1[[#This Row],[Amount_Disbursed]])</f>
        <v>22394.445718777086</v>
      </c>
      <c r="AC401" s="7">
        <v>44988</v>
      </c>
      <c r="AD401" s="7">
        <f>EDATE(Table1[[#This Row],[Disbursement_Date]],Table1[[#This Row],[Tenure_Months]])</f>
        <v>46449</v>
      </c>
      <c r="AE401" s="6" t="s">
        <v>1271</v>
      </c>
    </row>
    <row r="402" spans="1:31" ht="36" customHeight="1" x14ac:dyDescent="0.6">
      <c r="A402" s="6" t="s">
        <v>1217</v>
      </c>
      <c r="B402" s="6" t="s">
        <v>47</v>
      </c>
      <c r="C402" s="7">
        <v>32652</v>
      </c>
      <c r="D402" s="6">
        <f ca="1">DATEDIF(Table1[[#This Row],[Date_of_Birth]],TODAY(),"Y")</f>
        <v>37</v>
      </c>
      <c r="E402" s="6" t="s">
        <v>1267</v>
      </c>
      <c r="F402" s="6">
        <v>9161488860</v>
      </c>
      <c r="G402" s="6">
        <v>9865694547</v>
      </c>
      <c r="H402" s="6" t="s">
        <v>2986</v>
      </c>
      <c r="I402" s="6" t="s">
        <v>29</v>
      </c>
      <c r="J402" s="6">
        <v>703</v>
      </c>
      <c r="K402" s="6">
        <v>474006</v>
      </c>
      <c r="L402" s="6" t="s">
        <v>2987</v>
      </c>
      <c r="M402" s="6" t="s">
        <v>2988</v>
      </c>
      <c r="N402" s="6" t="s">
        <v>1281</v>
      </c>
      <c r="O402" s="6" t="s">
        <v>1261</v>
      </c>
      <c r="P402" s="8">
        <v>50000</v>
      </c>
      <c r="Q402" s="6" t="s">
        <v>1282</v>
      </c>
      <c r="R402" s="6" t="s">
        <v>1283</v>
      </c>
      <c r="S402" s="6" t="s">
        <v>17</v>
      </c>
      <c r="T402" s="6" t="s">
        <v>2989</v>
      </c>
      <c r="U402" s="8">
        <v>50000</v>
      </c>
      <c r="V402" s="6" t="s">
        <v>28</v>
      </c>
      <c r="W402" s="6" t="s">
        <v>29</v>
      </c>
      <c r="X402" s="6" t="s">
        <v>1285</v>
      </c>
      <c r="Y402" s="8">
        <v>44596</v>
      </c>
      <c r="Z402" s="6">
        <v>24</v>
      </c>
      <c r="AA402" s="6">
        <v>14.46</v>
      </c>
      <c r="AB402" s="8">
        <f>-PMT((Table1[[#This Row],[Interest_Rate_%]]/100)/12,Table1[[#This Row],[Tenure_Months]],Table1[[#This Row],[Amount_Disbursed]])</f>
        <v>2150.8864682552717</v>
      </c>
      <c r="AC402" s="7">
        <v>45673</v>
      </c>
      <c r="AD402" s="7">
        <f>EDATE(Table1[[#This Row],[Disbursement_Date]],Table1[[#This Row],[Tenure_Months]])</f>
        <v>46403</v>
      </c>
      <c r="AE402" s="6" t="s">
        <v>1271</v>
      </c>
    </row>
    <row r="403" spans="1:31" ht="36" customHeight="1" x14ac:dyDescent="0.6">
      <c r="A403" s="6" t="s">
        <v>1218</v>
      </c>
      <c r="B403" s="6" t="s">
        <v>1801</v>
      </c>
      <c r="C403" s="7">
        <v>32005</v>
      </c>
      <c r="D403" s="6">
        <f ca="1">DATEDIF(Table1[[#This Row],[Date_of_Birth]],TODAY(),"Y")</f>
        <v>38</v>
      </c>
      <c r="E403" s="6" t="s">
        <v>1267</v>
      </c>
      <c r="F403" s="6">
        <v>9743798814</v>
      </c>
      <c r="G403" s="6">
        <v>9194772014</v>
      </c>
      <c r="H403" s="6" t="s">
        <v>2990</v>
      </c>
      <c r="I403" s="6" t="s">
        <v>16</v>
      </c>
      <c r="J403" s="6">
        <v>766</v>
      </c>
      <c r="K403" s="6">
        <v>482005</v>
      </c>
      <c r="L403" s="6" t="s">
        <v>2991</v>
      </c>
      <c r="M403" s="6" t="s">
        <v>2992</v>
      </c>
      <c r="N403" s="6" t="s">
        <v>1281</v>
      </c>
      <c r="O403" s="6" t="s">
        <v>1261</v>
      </c>
      <c r="P403" s="8">
        <v>20000</v>
      </c>
      <c r="Q403" s="6" t="s">
        <v>1269</v>
      </c>
      <c r="R403" s="6" t="s">
        <v>1290</v>
      </c>
      <c r="S403" s="6" t="s">
        <v>22</v>
      </c>
      <c r="T403" s="6" t="s">
        <v>2993</v>
      </c>
      <c r="U403" s="8">
        <v>700994</v>
      </c>
      <c r="V403" s="6" t="s">
        <v>15</v>
      </c>
      <c r="W403" s="6" t="s">
        <v>16</v>
      </c>
      <c r="X403" s="6" t="s">
        <v>157</v>
      </c>
      <c r="Y403" s="8">
        <v>586992</v>
      </c>
      <c r="Z403" s="6">
        <v>36</v>
      </c>
      <c r="AA403" s="6">
        <v>12.18</v>
      </c>
      <c r="AB403" s="8">
        <f>-PMT((Table1[[#This Row],[Interest_Rate_%]]/100)/12,Table1[[#This Row],[Tenure_Months]],Table1[[#This Row],[Amount_Disbursed]])</f>
        <v>19547.037257014588</v>
      </c>
      <c r="AC403" s="7">
        <v>45143</v>
      </c>
      <c r="AD403" s="7">
        <f>EDATE(Table1[[#This Row],[Disbursement_Date]],Table1[[#This Row],[Tenure_Months]])</f>
        <v>46239</v>
      </c>
      <c r="AE403" s="6" t="s">
        <v>1271</v>
      </c>
    </row>
    <row r="404" spans="1:31" ht="36" customHeight="1" x14ac:dyDescent="0.6">
      <c r="A404" s="6" t="s">
        <v>1219</v>
      </c>
      <c r="B404" s="6" t="s">
        <v>2994</v>
      </c>
      <c r="C404" s="7">
        <v>35116</v>
      </c>
      <c r="D404" s="6">
        <f ca="1">DATEDIF(Table1[[#This Row],[Date_of_Birth]],TODAY(),"Y")</f>
        <v>30</v>
      </c>
      <c r="E404" s="6" t="s">
        <v>1267</v>
      </c>
      <c r="F404" s="6">
        <v>9452573649</v>
      </c>
      <c r="G404" s="6">
        <v>9152225319</v>
      </c>
      <c r="H404" s="6" t="s">
        <v>2995</v>
      </c>
      <c r="I404" s="6" t="s">
        <v>29</v>
      </c>
      <c r="J404" s="6">
        <v>696</v>
      </c>
      <c r="K404" s="6">
        <v>474006</v>
      </c>
      <c r="L404" s="6" t="s">
        <v>2996</v>
      </c>
      <c r="M404" s="6" t="s">
        <v>2997</v>
      </c>
      <c r="N404" s="6" t="s">
        <v>1266</v>
      </c>
      <c r="O404" s="6" t="s">
        <v>1261</v>
      </c>
      <c r="P404" s="8">
        <v>20000</v>
      </c>
      <c r="Q404" s="6" t="s">
        <v>1372</v>
      </c>
      <c r="R404" s="6" t="s">
        <v>1373</v>
      </c>
      <c r="S404" s="6" t="s">
        <v>48</v>
      </c>
      <c r="T404" s="6" t="s">
        <v>2998</v>
      </c>
      <c r="U404" s="8">
        <v>933843</v>
      </c>
      <c r="V404" s="6" t="s">
        <v>28</v>
      </c>
      <c r="W404" s="6" t="s">
        <v>29</v>
      </c>
      <c r="X404" s="6" t="s">
        <v>1285</v>
      </c>
      <c r="Y404" s="8">
        <v>678985</v>
      </c>
      <c r="Z404" s="6">
        <v>60</v>
      </c>
      <c r="AA404" s="6">
        <v>15.13</v>
      </c>
      <c r="AB404" s="8">
        <f>-PMT((Table1[[#This Row],[Interest_Rate_%]]/100)/12,Table1[[#This Row],[Tenure_Months]],Table1[[#This Row],[Amount_Disbursed]])</f>
        <v>16199.375644976981</v>
      </c>
      <c r="AC404" s="7">
        <v>45630</v>
      </c>
      <c r="AD404" s="7">
        <f>EDATE(Table1[[#This Row],[Disbursement_Date]],Table1[[#This Row],[Tenure_Months]])</f>
        <v>47456</v>
      </c>
      <c r="AE404" s="6" t="s">
        <v>1292</v>
      </c>
    </row>
    <row r="405" spans="1:31" ht="36" customHeight="1" x14ac:dyDescent="0.6">
      <c r="A405" s="6" t="s">
        <v>1220</v>
      </c>
      <c r="B405" s="6" t="s">
        <v>38</v>
      </c>
      <c r="C405" s="7">
        <v>25181</v>
      </c>
      <c r="D405" s="6">
        <f ca="1">DATEDIF(Table1[[#This Row],[Date_of_Birth]],TODAY(),"Y")</f>
        <v>57</v>
      </c>
      <c r="E405" s="6" t="s">
        <v>1267</v>
      </c>
      <c r="F405" s="6">
        <v>9367883176</v>
      </c>
      <c r="G405" s="6">
        <v>9800358209</v>
      </c>
      <c r="H405" s="6" t="s">
        <v>2999</v>
      </c>
      <c r="I405" s="6" t="s">
        <v>16</v>
      </c>
      <c r="J405" s="6">
        <v>668</v>
      </c>
      <c r="K405" s="6">
        <v>482006</v>
      </c>
      <c r="L405" s="6" t="s">
        <v>3000</v>
      </c>
      <c r="M405" s="6" t="s">
        <v>3001</v>
      </c>
      <c r="N405" s="6" t="s">
        <v>1266</v>
      </c>
      <c r="O405" s="6" t="s">
        <v>1276</v>
      </c>
      <c r="P405" s="8">
        <v>40000</v>
      </c>
      <c r="Q405" s="6" t="s">
        <v>1309</v>
      </c>
      <c r="R405" s="6" t="s">
        <v>1310</v>
      </c>
      <c r="S405" s="6" t="s">
        <v>30</v>
      </c>
      <c r="T405" s="6" t="s">
        <v>3002</v>
      </c>
      <c r="U405" s="8">
        <v>637293</v>
      </c>
      <c r="V405" s="6" t="s">
        <v>15</v>
      </c>
      <c r="W405" s="6" t="s">
        <v>16</v>
      </c>
      <c r="X405" s="6" t="s">
        <v>157</v>
      </c>
      <c r="Y405" s="8">
        <v>470417</v>
      </c>
      <c r="Z405" s="6">
        <v>60</v>
      </c>
      <c r="AA405" s="6">
        <v>14.77</v>
      </c>
      <c r="AB405" s="8">
        <f>-PMT((Table1[[#This Row],[Interest_Rate_%]]/100)/12,Table1[[#This Row],[Tenure_Months]],Table1[[#This Row],[Amount_Disbursed]])</f>
        <v>11134.474460560612</v>
      </c>
      <c r="AC405" s="7">
        <v>45585</v>
      </c>
      <c r="AD405" s="7">
        <f>EDATE(Table1[[#This Row],[Disbursement_Date]],Table1[[#This Row],[Tenure_Months]])</f>
        <v>47411</v>
      </c>
      <c r="AE405" s="6" t="s">
        <v>1292</v>
      </c>
    </row>
    <row r="406" spans="1:31" ht="36" customHeight="1" x14ac:dyDescent="0.6">
      <c r="A406" s="6" t="s">
        <v>1221</v>
      </c>
      <c r="B406" s="6" t="s">
        <v>3003</v>
      </c>
      <c r="C406" s="7">
        <v>27648</v>
      </c>
      <c r="D406" s="6">
        <f ca="1">DATEDIF(Table1[[#This Row],[Date_of_Birth]],TODAY(),"Y")</f>
        <v>50</v>
      </c>
      <c r="E406" s="6" t="s">
        <v>1267</v>
      </c>
      <c r="F406" s="6">
        <v>9832418524</v>
      </c>
      <c r="G406" s="6">
        <v>9881732811</v>
      </c>
      <c r="H406" s="6" t="s">
        <v>3004</v>
      </c>
      <c r="I406" s="6" t="s">
        <v>34</v>
      </c>
      <c r="J406" s="6">
        <v>782</v>
      </c>
      <c r="K406" s="6">
        <v>486006</v>
      </c>
      <c r="L406" s="6" t="s">
        <v>3005</v>
      </c>
      <c r="M406" s="6" t="s">
        <v>3006</v>
      </c>
      <c r="N406" s="6" t="s">
        <v>1266</v>
      </c>
      <c r="O406" s="6" t="s">
        <v>1268</v>
      </c>
      <c r="P406" s="8">
        <v>25000</v>
      </c>
      <c r="Q406" s="6" t="s">
        <v>1318</v>
      </c>
      <c r="R406" s="6" t="s">
        <v>1520</v>
      </c>
      <c r="S406" s="6" t="s">
        <v>39</v>
      </c>
      <c r="T406" s="6" t="s">
        <v>3007</v>
      </c>
      <c r="U406" s="8">
        <v>1427887</v>
      </c>
      <c r="V406" s="6" t="s">
        <v>33</v>
      </c>
      <c r="W406" s="6" t="s">
        <v>34</v>
      </c>
      <c r="X406" s="6" t="s">
        <v>74</v>
      </c>
      <c r="Y406" s="8">
        <v>1031264</v>
      </c>
      <c r="Z406" s="6">
        <v>18</v>
      </c>
      <c r="AA406" s="6">
        <v>11.15</v>
      </c>
      <c r="AB406" s="8">
        <f>-PMT((Table1[[#This Row],[Interest_Rate_%]]/100)/12,Table1[[#This Row],[Tenure_Months]],Table1[[#This Row],[Amount_Disbursed]])</f>
        <v>62482.159336485514</v>
      </c>
      <c r="AC406" s="7">
        <v>45437</v>
      </c>
      <c r="AD406" s="7">
        <f>EDATE(Table1[[#This Row],[Disbursement_Date]],Table1[[#This Row],[Tenure_Months]])</f>
        <v>45986</v>
      </c>
      <c r="AE406" s="6" t="s">
        <v>1271</v>
      </c>
    </row>
    <row r="407" spans="1:31" ht="36" customHeight="1" x14ac:dyDescent="0.6">
      <c r="A407" s="6" t="s">
        <v>1222</v>
      </c>
      <c r="B407" s="6" t="s">
        <v>158</v>
      </c>
      <c r="C407" s="7">
        <v>31792</v>
      </c>
      <c r="D407" s="6">
        <f ca="1">DATEDIF(Table1[[#This Row],[Date_of_Birth]],TODAY(),"Y")</f>
        <v>39</v>
      </c>
      <c r="E407" s="6" t="s">
        <v>1267</v>
      </c>
      <c r="F407" s="6">
        <v>9889138945</v>
      </c>
      <c r="G407" s="6">
        <v>9265164448</v>
      </c>
      <c r="H407" s="6" t="s">
        <v>3008</v>
      </c>
      <c r="I407" s="6" t="s">
        <v>29</v>
      </c>
      <c r="J407" s="6">
        <v>658</v>
      </c>
      <c r="K407" s="6">
        <v>474006</v>
      </c>
      <c r="L407" s="6" t="s">
        <v>3009</v>
      </c>
      <c r="M407" s="6" t="s">
        <v>3010</v>
      </c>
      <c r="N407" s="6" t="s">
        <v>1281</v>
      </c>
      <c r="O407" s="6" t="s">
        <v>1268</v>
      </c>
      <c r="P407" s="8">
        <v>40000</v>
      </c>
      <c r="Q407" s="6" t="s">
        <v>1309</v>
      </c>
      <c r="R407" s="6" t="s">
        <v>1352</v>
      </c>
      <c r="S407" s="6" t="s">
        <v>39</v>
      </c>
      <c r="T407" s="6" t="s">
        <v>3011</v>
      </c>
      <c r="U407" s="8">
        <v>992446</v>
      </c>
      <c r="V407" s="6" t="s">
        <v>28</v>
      </c>
      <c r="W407" s="6" t="s">
        <v>29</v>
      </c>
      <c r="X407" s="6" t="s">
        <v>1380</v>
      </c>
      <c r="Y407" s="8">
        <v>882887</v>
      </c>
      <c r="Z407" s="6">
        <v>36</v>
      </c>
      <c r="AA407" s="6">
        <v>15.84</v>
      </c>
      <c r="AB407" s="8">
        <f>-PMT((Table1[[#This Row],[Interest_Rate_%]]/100)/12,Table1[[#This Row],[Tenure_Months]],Table1[[#This Row],[Amount_Disbursed]])</f>
        <v>30969.99120622356</v>
      </c>
      <c r="AC407" s="7">
        <v>44962</v>
      </c>
      <c r="AD407" s="7">
        <f>EDATE(Table1[[#This Row],[Disbursement_Date]],Table1[[#This Row],[Tenure_Months]])</f>
        <v>46058</v>
      </c>
      <c r="AE407" s="6" t="s">
        <v>1265</v>
      </c>
    </row>
    <row r="408" spans="1:31" ht="36" customHeight="1" x14ac:dyDescent="0.6">
      <c r="A408" s="6" t="s">
        <v>1223</v>
      </c>
      <c r="B408" s="6" t="s">
        <v>150</v>
      </c>
      <c r="C408" s="7">
        <v>25023</v>
      </c>
      <c r="D408" s="6">
        <f ca="1">DATEDIF(Table1[[#This Row],[Date_of_Birth]],TODAY(),"Y")</f>
        <v>57</v>
      </c>
      <c r="E408" s="6" t="s">
        <v>1256</v>
      </c>
      <c r="F408" s="6">
        <v>9591678787</v>
      </c>
      <c r="G408" s="6">
        <v>9139863973</v>
      </c>
      <c r="H408" s="6" t="s">
        <v>3012</v>
      </c>
      <c r="I408" s="6" t="s">
        <v>34</v>
      </c>
      <c r="J408" s="6">
        <v>745</v>
      </c>
      <c r="K408" s="6">
        <v>486003</v>
      </c>
      <c r="L408" s="6" t="s">
        <v>3013</v>
      </c>
      <c r="M408" s="6" t="s">
        <v>3014</v>
      </c>
      <c r="N408" s="6" t="s">
        <v>1260</v>
      </c>
      <c r="O408" s="6" t="s">
        <v>1261</v>
      </c>
      <c r="P408" s="8">
        <v>60000</v>
      </c>
      <c r="Q408" s="6" t="s">
        <v>1269</v>
      </c>
      <c r="R408" s="6" t="s">
        <v>1270</v>
      </c>
      <c r="S408" s="6" t="s">
        <v>39</v>
      </c>
      <c r="T408" s="6" t="s">
        <v>3015</v>
      </c>
      <c r="U408" s="8">
        <v>1065008</v>
      </c>
      <c r="V408" s="6" t="s">
        <v>33</v>
      </c>
      <c r="W408" s="6" t="s">
        <v>34</v>
      </c>
      <c r="X408" s="6" t="s">
        <v>74</v>
      </c>
      <c r="Y408" s="8">
        <v>904958</v>
      </c>
      <c r="Z408" s="6">
        <v>18</v>
      </c>
      <c r="AA408" s="6">
        <v>13.22</v>
      </c>
      <c r="AB408" s="8">
        <f>-PMT((Table1[[#This Row],[Interest_Rate_%]]/100)/12,Table1[[#This Row],[Tenure_Months]],Table1[[#This Row],[Amount_Disbursed]])</f>
        <v>55700.4239593003</v>
      </c>
      <c r="AC408" s="7">
        <v>45037</v>
      </c>
      <c r="AD408" s="7">
        <f>EDATE(Table1[[#This Row],[Disbursement_Date]],Table1[[#This Row],[Tenure_Months]])</f>
        <v>45586</v>
      </c>
      <c r="AE408" s="6" t="s">
        <v>1292</v>
      </c>
    </row>
    <row r="409" spans="1:31" ht="36" customHeight="1" x14ac:dyDescent="0.6">
      <c r="A409" s="6" t="s">
        <v>1224</v>
      </c>
      <c r="B409" s="6" t="s">
        <v>3016</v>
      </c>
      <c r="C409" s="7">
        <v>37317</v>
      </c>
      <c r="D409" s="6">
        <f ca="1">DATEDIF(Table1[[#This Row],[Date_of_Birth]],TODAY(),"Y")</f>
        <v>24</v>
      </c>
      <c r="E409" s="6" t="s">
        <v>1267</v>
      </c>
      <c r="F409" s="6">
        <v>9529742999</v>
      </c>
      <c r="G409" s="6"/>
      <c r="H409" s="6" t="s">
        <v>3017</v>
      </c>
      <c r="I409" s="6" t="s">
        <v>34</v>
      </c>
      <c r="J409" s="6">
        <v>777</v>
      </c>
      <c r="K409" s="6">
        <v>486006</v>
      </c>
      <c r="L409" s="6" t="s">
        <v>3018</v>
      </c>
      <c r="M409" s="6" t="s">
        <v>3019</v>
      </c>
      <c r="N409" s="6" t="s">
        <v>1281</v>
      </c>
      <c r="O409" s="6" t="s">
        <v>1268</v>
      </c>
      <c r="P409" s="8">
        <v>50000</v>
      </c>
      <c r="Q409" s="6" t="s">
        <v>1309</v>
      </c>
      <c r="R409" s="6" t="s">
        <v>1352</v>
      </c>
      <c r="S409" s="6" t="s">
        <v>39</v>
      </c>
      <c r="T409" s="6" t="s">
        <v>3020</v>
      </c>
      <c r="U409" s="8">
        <v>1015964</v>
      </c>
      <c r="V409" s="6" t="s">
        <v>33</v>
      </c>
      <c r="W409" s="6" t="s">
        <v>34</v>
      </c>
      <c r="X409" s="6" t="s">
        <v>74</v>
      </c>
      <c r="Y409" s="8">
        <v>775806</v>
      </c>
      <c r="Z409" s="6">
        <v>36</v>
      </c>
      <c r="AA409" s="6">
        <v>13.25</v>
      </c>
      <c r="AB409" s="8">
        <f>-PMT((Table1[[#This Row],[Interest_Rate_%]]/100)/12,Table1[[#This Row],[Tenure_Months]],Table1[[#This Row],[Amount_Disbursed]])</f>
        <v>26233.487073176158</v>
      </c>
      <c r="AC409" s="7">
        <v>45035</v>
      </c>
      <c r="AD409" s="7">
        <f>EDATE(Table1[[#This Row],[Disbursement_Date]],Table1[[#This Row],[Tenure_Months]])</f>
        <v>46131</v>
      </c>
      <c r="AE409" s="6" t="s">
        <v>1292</v>
      </c>
    </row>
    <row r="410" spans="1:31" ht="36" customHeight="1" x14ac:dyDescent="0.6">
      <c r="A410" s="6" t="s">
        <v>1225</v>
      </c>
      <c r="B410" s="6" t="s">
        <v>3021</v>
      </c>
      <c r="C410" s="7">
        <v>37016</v>
      </c>
      <c r="D410" s="6">
        <f ca="1">DATEDIF(Table1[[#This Row],[Date_of_Birth]],TODAY(),"Y")</f>
        <v>25</v>
      </c>
      <c r="E410" s="6" t="s">
        <v>1267</v>
      </c>
      <c r="F410" s="6">
        <v>9528300073</v>
      </c>
      <c r="G410" s="6">
        <v>9954231871</v>
      </c>
      <c r="H410" s="6" t="s">
        <v>3022</v>
      </c>
      <c r="I410" s="6" t="s">
        <v>34</v>
      </c>
      <c r="J410" s="6">
        <v>620</v>
      </c>
      <c r="K410" s="6">
        <v>486006</v>
      </c>
      <c r="L410" s="6" t="s">
        <v>3023</v>
      </c>
      <c r="M410" s="6" t="s">
        <v>3024</v>
      </c>
      <c r="N410" s="6" t="s">
        <v>1281</v>
      </c>
      <c r="O410" s="6" t="s">
        <v>1261</v>
      </c>
      <c r="P410" s="8">
        <v>75000</v>
      </c>
      <c r="Q410" s="6" t="s">
        <v>1309</v>
      </c>
      <c r="R410" s="6" t="s">
        <v>1310</v>
      </c>
      <c r="S410" s="6" t="s">
        <v>30</v>
      </c>
      <c r="T410" s="6" t="s">
        <v>3025</v>
      </c>
      <c r="U410" s="8">
        <v>554361</v>
      </c>
      <c r="V410" s="6" t="s">
        <v>33</v>
      </c>
      <c r="W410" s="6" t="s">
        <v>34</v>
      </c>
      <c r="X410" s="6" t="s">
        <v>125</v>
      </c>
      <c r="Y410" s="8">
        <v>397448</v>
      </c>
      <c r="Z410" s="6">
        <v>48</v>
      </c>
      <c r="AA410" s="6">
        <v>11.01</v>
      </c>
      <c r="AB410" s="8">
        <f>-PMT((Table1[[#This Row],[Interest_Rate_%]]/100)/12,Table1[[#This Row],[Tenure_Months]],Table1[[#This Row],[Amount_Disbursed]])</f>
        <v>10274.181505205121</v>
      </c>
      <c r="AC410" s="7">
        <v>45462</v>
      </c>
      <c r="AD410" s="7">
        <f>EDATE(Table1[[#This Row],[Disbursement_Date]],Table1[[#This Row],[Tenure_Months]])</f>
        <v>46923</v>
      </c>
      <c r="AE410" s="6" t="s">
        <v>1271</v>
      </c>
    </row>
    <row r="411" spans="1:31" ht="36" customHeight="1" x14ac:dyDescent="0.6">
      <c r="A411" s="6" t="s">
        <v>1226</v>
      </c>
      <c r="B411" s="6" t="s">
        <v>3026</v>
      </c>
      <c r="C411" s="7">
        <v>33844</v>
      </c>
      <c r="D411" s="6">
        <f ca="1">DATEDIF(Table1[[#This Row],[Date_of_Birth]],TODAY(),"Y")</f>
        <v>33</v>
      </c>
      <c r="E411" s="6" t="s">
        <v>1256</v>
      </c>
      <c r="F411" s="6">
        <v>9210350301</v>
      </c>
      <c r="G411" s="6">
        <v>9142315720</v>
      </c>
      <c r="H411" s="6" t="s">
        <v>3027</v>
      </c>
      <c r="I411" s="6" t="s">
        <v>21</v>
      </c>
      <c r="J411" s="6">
        <v>792</v>
      </c>
      <c r="K411" s="6">
        <v>452004</v>
      </c>
      <c r="L411" s="6" t="s">
        <v>3028</v>
      </c>
      <c r="M411" s="6" t="s">
        <v>3029</v>
      </c>
      <c r="N411" s="6" t="s">
        <v>1260</v>
      </c>
      <c r="O411" s="6" t="s">
        <v>1268</v>
      </c>
      <c r="P411" s="8">
        <v>25000</v>
      </c>
      <c r="Q411" s="6" t="s">
        <v>1296</v>
      </c>
      <c r="R411" s="6" t="s">
        <v>1297</v>
      </c>
      <c r="S411" s="6" t="s">
        <v>17</v>
      </c>
      <c r="T411" s="6" t="s">
        <v>3030</v>
      </c>
      <c r="U411" s="8">
        <v>73492</v>
      </c>
      <c r="V411" s="6" t="s">
        <v>20</v>
      </c>
      <c r="W411" s="6" t="s">
        <v>21</v>
      </c>
      <c r="X411" s="6" t="s">
        <v>144</v>
      </c>
      <c r="Y411" s="8">
        <v>56801</v>
      </c>
      <c r="Z411" s="6">
        <v>48</v>
      </c>
      <c r="AA411" s="6">
        <v>15.24</v>
      </c>
      <c r="AB411" s="8">
        <f>-PMT((Table1[[#This Row],[Interest_Rate_%]]/100)/12,Table1[[#This Row],[Tenure_Months]],Table1[[#This Row],[Amount_Disbursed]])</f>
        <v>1587.7332168315945</v>
      </c>
      <c r="AC411" s="7">
        <v>45896</v>
      </c>
      <c r="AD411" s="7">
        <f>EDATE(Table1[[#This Row],[Disbursement_Date]],Table1[[#This Row],[Tenure_Months]])</f>
        <v>47357</v>
      </c>
      <c r="AE411" s="6" t="s">
        <v>1292</v>
      </c>
    </row>
    <row r="412" spans="1:31" ht="36" customHeight="1" x14ac:dyDescent="0.6">
      <c r="A412" s="6" t="s">
        <v>1227</v>
      </c>
      <c r="B412" s="6" t="s">
        <v>207</v>
      </c>
      <c r="C412" s="7">
        <v>34505</v>
      </c>
      <c r="D412" s="6">
        <f ca="1">DATEDIF(Table1[[#This Row],[Date_of_Birth]],TODAY(),"Y")</f>
        <v>31</v>
      </c>
      <c r="E412" s="6" t="s">
        <v>1267</v>
      </c>
      <c r="F412" s="6">
        <v>9903664722</v>
      </c>
      <c r="G412" s="6">
        <v>9903337225</v>
      </c>
      <c r="H412" s="6" t="s">
        <v>3031</v>
      </c>
      <c r="I412" s="6" t="s">
        <v>16</v>
      </c>
      <c r="J412" s="6">
        <v>689</v>
      </c>
      <c r="K412" s="6">
        <v>482004</v>
      </c>
      <c r="L412" s="6" t="s">
        <v>3032</v>
      </c>
      <c r="M412" s="6" t="s">
        <v>3033</v>
      </c>
      <c r="N412" s="6" t="s">
        <v>1281</v>
      </c>
      <c r="O412" s="6" t="s">
        <v>1276</v>
      </c>
      <c r="P412" s="8">
        <v>30000</v>
      </c>
      <c r="Q412" s="6" t="s">
        <v>1296</v>
      </c>
      <c r="R412" s="6" t="s">
        <v>1244</v>
      </c>
      <c r="S412" s="6" t="s">
        <v>22</v>
      </c>
      <c r="T412" s="6" t="s">
        <v>3034</v>
      </c>
      <c r="U412" s="8">
        <v>1188236</v>
      </c>
      <c r="V412" s="6" t="s">
        <v>15</v>
      </c>
      <c r="W412" s="6" t="s">
        <v>16</v>
      </c>
      <c r="X412" s="6" t="s">
        <v>26</v>
      </c>
      <c r="Y412" s="8">
        <v>955571</v>
      </c>
      <c r="Z412" s="6">
        <v>48</v>
      </c>
      <c r="AA412" s="6">
        <v>14.84</v>
      </c>
      <c r="AB412" s="8">
        <f>-PMT((Table1[[#This Row],[Interest_Rate_%]]/100)/12,Table1[[#This Row],[Tenure_Months]],Table1[[#This Row],[Amount_Disbursed]])</f>
        <v>26516.818566908183</v>
      </c>
      <c r="AC412" s="7">
        <v>45984</v>
      </c>
      <c r="AD412" s="7">
        <f>EDATE(Table1[[#This Row],[Disbursement_Date]],Table1[[#This Row],[Tenure_Months]])</f>
        <v>47445</v>
      </c>
      <c r="AE412" s="6" t="s">
        <v>1271</v>
      </c>
    </row>
    <row r="413" spans="1:31" ht="36" customHeight="1" x14ac:dyDescent="0.6">
      <c r="A413" s="6" t="s">
        <v>1228</v>
      </c>
      <c r="B413" s="6" t="s">
        <v>32</v>
      </c>
      <c r="C413" s="7">
        <v>29389</v>
      </c>
      <c r="D413" s="6">
        <f ca="1">DATEDIF(Table1[[#This Row],[Date_of_Birth]],TODAY(),"Y")</f>
        <v>45</v>
      </c>
      <c r="E413" s="6" t="s">
        <v>1256</v>
      </c>
      <c r="F413" s="6">
        <v>9530321100</v>
      </c>
      <c r="G413" s="6"/>
      <c r="H413" s="6" t="s">
        <v>3035</v>
      </c>
      <c r="I413" s="6" t="s">
        <v>34</v>
      </c>
      <c r="J413" s="6">
        <v>777</v>
      </c>
      <c r="K413" s="6">
        <v>486003</v>
      </c>
      <c r="L413" s="6" t="s">
        <v>3036</v>
      </c>
      <c r="M413" s="6" t="s">
        <v>3037</v>
      </c>
      <c r="N413" s="6" t="s">
        <v>1281</v>
      </c>
      <c r="O413" s="6" t="s">
        <v>1268</v>
      </c>
      <c r="P413" s="8">
        <v>100000</v>
      </c>
      <c r="Q413" s="6" t="s">
        <v>1269</v>
      </c>
      <c r="R413" s="6" t="s">
        <v>1290</v>
      </c>
      <c r="S413" s="6" t="s">
        <v>22</v>
      </c>
      <c r="T413" s="6" t="s">
        <v>3038</v>
      </c>
      <c r="U413" s="8">
        <v>662736</v>
      </c>
      <c r="V413" s="6" t="s">
        <v>33</v>
      </c>
      <c r="W413" s="6" t="s">
        <v>34</v>
      </c>
      <c r="X413" s="6" t="s">
        <v>125</v>
      </c>
      <c r="Y413" s="8">
        <v>581186</v>
      </c>
      <c r="Z413" s="6">
        <v>18</v>
      </c>
      <c r="AA413" s="6">
        <v>14.44</v>
      </c>
      <c r="AB413" s="8">
        <f>-PMT((Table1[[#This Row],[Interest_Rate_%]]/100)/12,Table1[[#This Row],[Tenure_Months]],Table1[[#This Row],[Amount_Disbursed]])</f>
        <v>36104.177312663349</v>
      </c>
      <c r="AC413" s="7">
        <v>45784</v>
      </c>
      <c r="AD413" s="7">
        <f>EDATE(Table1[[#This Row],[Disbursement_Date]],Table1[[#This Row],[Tenure_Months]])</f>
        <v>46333</v>
      </c>
      <c r="AE413" s="6" t="s">
        <v>1292</v>
      </c>
    </row>
    <row r="414" spans="1:31" ht="36" customHeight="1" x14ac:dyDescent="0.6">
      <c r="A414" s="6" t="s">
        <v>1229</v>
      </c>
      <c r="B414" s="6" t="s">
        <v>194</v>
      </c>
      <c r="C414" s="7">
        <v>27747</v>
      </c>
      <c r="D414" s="6">
        <f ca="1">DATEDIF(Table1[[#This Row],[Date_of_Birth]],TODAY(),"Y")</f>
        <v>50</v>
      </c>
      <c r="E414" s="6" t="s">
        <v>1256</v>
      </c>
      <c r="F414" s="6">
        <v>9842944200</v>
      </c>
      <c r="G414" s="6">
        <v>9546621678</v>
      </c>
      <c r="H414" s="6" t="s">
        <v>3039</v>
      </c>
      <c r="I414" s="6" t="s">
        <v>16</v>
      </c>
      <c r="J414" s="6">
        <v>674</v>
      </c>
      <c r="K414" s="6">
        <v>482004</v>
      </c>
      <c r="L414" s="6" t="s">
        <v>3040</v>
      </c>
      <c r="M414" s="6" t="s">
        <v>3041</v>
      </c>
      <c r="N414" s="6" t="s">
        <v>1266</v>
      </c>
      <c r="O414" s="6" t="s">
        <v>1261</v>
      </c>
      <c r="P414" s="8">
        <v>15000</v>
      </c>
      <c r="Q414" s="6" t="s">
        <v>1269</v>
      </c>
      <c r="R414" s="6" t="s">
        <v>1290</v>
      </c>
      <c r="S414" s="6" t="s">
        <v>22</v>
      </c>
      <c r="T414" s="6" t="s">
        <v>3042</v>
      </c>
      <c r="U414" s="8">
        <v>670079</v>
      </c>
      <c r="V414" s="6" t="s">
        <v>15</v>
      </c>
      <c r="W414" s="6" t="s">
        <v>16</v>
      </c>
      <c r="X414" s="6" t="s">
        <v>157</v>
      </c>
      <c r="Y414" s="8">
        <v>486654</v>
      </c>
      <c r="Z414" s="6">
        <v>18</v>
      </c>
      <c r="AA414" s="6">
        <v>13.2</v>
      </c>
      <c r="AB414" s="8">
        <f>-PMT((Table1[[#This Row],[Interest_Rate_%]]/100)/12,Table1[[#This Row],[Tenure_Months]],Table1[[#This Row],[Amount_Disbursed]])</f>
        <v>29949.147750628465</v>
      </c>
      <c r="AC414" s="7">
        <v>45540</v>
      </c>
      <c r="AD414" s="7">
        <f>EDATE(Table1[[#This Row],[Disbursement_Date]],Table1[[#This Row],[Tenure_Months]])</f>
        <v>46086</v>
      </c>
      <c r="AE414" s="6" t="s">
        <v>1265</v>
      </c>
    </row>
    <row r="415" spans="1:31" ht="36" customHeight="1" x14ac:dyDescent="0.6">
      <c r="A415" s="6" t="s">
        <v>1230</v>
      </c>
      <c r="B415" s="6" t="s">
        <v>2896</v>
      </c>
      <c r="C415" s="7">
        <v>37093</v>
      </c>
      <c r="D415" s="6">
        <f ca="1">DATEDIF(Table1[[#This Row],[Date_of_Birth]],TODAY(),"Y")</f>
        <v>24</v>
      </c>
      <c r="E415" s="6" t="s">
        <v>1267</v>
      </c>
      <c r="F415" s="6">
        <v>9796536499</v>
      </c>
      <c r="G415" s="6"/>
      <c r="H415" s="6" t="s">
        <v>3043</v>
      </c>
      <c r="I415" s="6" t="s">
        <v>25</v>
      </c>
      <c r="J415" s="6">
        <v>704</v>
      </c>
      <c r="K415" s="6">
        <v>462001</v>
      </c>
      <c r="L415" s="6" t="s">
        <v>3044</v>
      </c>
      <c r="M415" s="6" t="s">
        <v>3045</v>
      </c>
      <c r="N415" s="6" t="s">
        <v>1281</v>
      </c>
      <c r="O415" s="6" t="s">
        <v>1268</v>
      </c>
      <c r="P415" s="8">
        <v>50000</v>
      </c>
      <c r="Q415" s="6" t="s">
        <v>1269</v>
      </c>
      <c r="R415" s="6" t="s">
        <v>1290</v>
      </c>
      <c r="S415" s="6" t="s">
        <v>22</v>
      </c>
      <c r="T415" s="6" t="s">
        <v>3046</v>
      </c>
      <c r="U415" s="8">
        <v>691805</v>
      </c>
      <c r="V415" s="6" t="s">
        <v>24</v>
      </c>
      <c r="W415" s="6" t="s">
        <v>25</v>
      </c>
      <c r="X415" s="6" t="s">
        <v>54</v>
      </c>
      <c r="Y415" s="8">
        <v>558543</v>
      </c>
      <c r="Z415" s="6">
        <v>18</v>
      </c>
      <c r="AA415" s="6">
        <v>16.46</v>
      </c>
      <c r="AB415" s="8">
        <f>-PMT((Table1[[#This Row],[Interest_Rate_%]]/100)/12,Table1[[#This Row],[Tenure_Months]],Table1[[#This Row],[Amount_Disbursed]])</f>
        <v>35229.57700014572</v>
      </c>
      <c r="AC415" s="7">
        <v>46017</v>
      </c>
      <c r="AD415" s="7">
        <f>EDATE(Table1[[#This Row],[Disbursement_Date]],Table1[[#This Row],[Tenure_Months]])</f>
        <v>46564</v>
      </c>
      <c r="AE415" s="6" t="s">
        <v>1292</v>
      </c>
    </row>
    <row r="416" spans="1:31" ht="36" customHeight="1" x14ac:dyDescent="0.6">
      <c r="A416" s="6" t="s">
        <v>1231</v>
      </c>
      <c r="B416" s="6" t="s">
        <v>217</v>
      </c>
      <c r="C416" s="7">
        <v>28416</v>
      </c>
      <c r="D416" s="6">
        <f ca="1">DATEDIF(Table1[[#This Row],[Date_of_Birth]],TODAY(),"Y")</f>
        <v>48</v>
      </c>
      <c r="E416" s="6" t="s">
        <v>1256</v>
      </c>
      <c r="F416" s="6">
        <v>9696450500</v>
      </c>
      <c r="G416" s="6">
        <v>9594212835</v>
      </c>
      <c r="H416" s="6" t="s">
        <v>3047</v>
      </c>
      <c r="I416" s="6" t="s">
        <v>21</v>
      </c>
      <c r="J416" s="6">
        <v>634</v>
      </c>
      <c r="K416" s="6">
        <v>452002</v>
      </c>
      <c r="L416" s="6" t="s">
        <v>3048</v>
      </c>
      <c r="M416" s="6" t="s">
        <v>3049</v>
      </c>
      <c r="N416" s="6" t="s">
        <v>1260</v>
      </c>
      <c r="O416" s="6" t="s">
        <v>1261</v>
      </c>
      <c r="P416" s="8">
        <v>60000</v>
      </c>
      <c r="Q416" s="6" t="s">
        <v>1372</v>
      </c>
      <c r="R416" s="6" t="s">
        <v>1373</v>
      </c>
      <c r="S416" s="6" t="s">
        <v>48</v>
      </c>
      <c r="T416" s="6" t="s">
        <v>3050</v>
      </c>
      <c r="U416" s="8">
        <v>951013</v>
      </c>
      <c r="V416" s="6" t="s">
        <v>20</v>
      </c>
      <c r="W416" s="6" t="s">
        <v>21</v>
      </c>
      <c r="X416" s="6" t="s">
        <v>144</v>
      </c>
      <c r="Y416" s="8">
        <v>711874</v>
      </c>
      <c r="Z416" s="6">
        <v>36</v>
      </c>
      <c r="AA416" s="6">
        <v>11.54</v>
      </c>
      <c r="AB416" s="8">
        <f>-PMT((Table1[[#This Row],[Interest_Rate_%]]/100)/12,Table1[[#This Row],[Tenure_Months]],Table1[[#This Row],[Amount_Disbursed]])</f>
        <v>23488.306412048565</v>
      </c>
      <c r="AC416" s="7">
        <v>45191</v>
      </c>
      <c r="AD416" s="7">
        <f>EDATE(Table1[[#This Row],[Disbursement_Date]],Table1[[#This Row],[Tenure_Months]])</f>
        <v>46287</v>
      </c>
      <c r="AE416" s="6" t="s">
        <v>1292</v>
      </c>
    </row>
    <row r="417" spans="1:31" ht="36" customHeight="1" x14ac:dyDescent="0.6">
      <c r="A417" s="6" t="s">
        <v>1232</v>
      </c>
      <c r="B417" s="6" t="s">
        <v>3003</v>
      </c>
      <c r="C417" s="7">
        <v>32766</v>
      </c>
      <c r="D417" s="6">
        <f ca="1">DATEDIF(Table1[[#This Row],[Date_of_Birth]],TODAY(),"Y")</f>
        <v>36</v>
      </c>
      <c r="E417" s="6" t="s">
        <v>1267</v>
      </c>
      <c r="F417" s="6">
        <v>9840314695</v>
      </c>
      <c r="G417" s="6">
        <v>9111346704</v>
      </c>
      <c r="H417" s="6" t="s">
        <v>3051</v>
      </c>
      <c r="I417" s="6" t="s">
        <v>16</v>
      </c>
      <c r="J417" s="6">
        <v>638</v>
      </c>
      <c r="K417" s="6">
        <v>482003</v>
      </c>
      <c r="L417" s="6" t="s">
        <v>3052</v>
      </c>
      <c r="M417" s="6" t="s">
        <v>3053</v>
      </c>
      <c r="N417" s="6" t="s">
        <v>1260</v>
      </c>
      <c r="O417" s="6" t="s">
        <v>1276</v>
      </c>
      <c r="P417" s="8">
        <v>100000</v>
      </c>
      <c r="Q417" s="6" t="s">
        <v>1309</v>
      </c>
      <c r="R417" s="6" t="s">
        <v>1352</v>
      </c>
      <c r="S417" s="6" t="s">
        <v>39</v>
      </c>
      <c r="T417" s="6" t="s">
        <v>3054</v>
      </c>
      <c r="U417" s="8">
        <v>977043</v>
      </c>
      <c r="V417" s="6" t="s">
        <v>15</v>
      </c>
      <c r="W417" s="6" t="s">
        <v>16</v>
      </c>
      <c r="X417" s="6" t="s">
        <v>157</v>
      </c>
      <c r="Y417" s="8">
        <v>747648</v>
      </c>
      <c r="Z417" s="6">
        <v>36</v>
      </c>
      <c r="AA417" s="6">
        <v>10.63</v>
      </c>
      <c r="AB417" s="8">
        <f>-PMT((Table1[[#This Row],[Interest_Rate_%]]/100)/12,Table1[[#This Row],[Tenure_Months]],Table1[[#This Row],[Amount_Disbursed]])</f>
        <v>24346.242629356231</v>
      </c>
      <c r="AC417" s="7">
        <v>45848</v>
      </c>
      <c r="AD417" s="7">
        <f>EDATE(Table1[[#This Row],[Disbursement_Date]],Table1[[#This Row],[Tenure_Months]])</f>
        <v>46944</v>
      </c>
      <c r="AE417" s="6" t="s">
        <v>1292</v>
      </c>
    </row>
    <row r="418" spans="1:31" ht="36" customHeight="1" x14ac:dyDescent="0.6">
      <c r="A418" s="6" t="s">
        <v>1233</v>
      </c>
      <c r="B418" s="6" t="s">
        <v>37</v>
      </c>
      <c r="C418" s="7">
        <v>33108</v>
      </c>
      <c r="D418" s="6">
        <f ca="1">DATEDIF(Table1[[#This Row],[Date_of_Birth]],TODAY(),"Y")</f>
        <v>35</v>
      </c>
      <c r="E418" s="6" t="s">
        <v>1256</v>
      </c>
      <c r="F418" s="6">
        <v>9724237038</v>
      </c>
      <c r="G418" s="6">
        <v>9417629070</v>
      </c>
      <c r="H418" s="6" t="s">
        <v>3055</v>
      </c>
      <c r="I418" s="6" t="s">
        <v>29</v>
      </c>
      <c r="J418" s="6">
        <v>741</v>
      </c>
      <c r="K418" s="6">
        <v>474005</v>
      </c>
      <c r="L418" s="6" t="s">
        <v>3056</v>
      </c>
      <c r="M418" s="6" t="s">
        <v>3057</v>
      </c>
      <c r="N418" s="6" t="s">
        <v>1266</v>
      </c>
      <c r="O418" s="6" t="s">
        <v>1261</v>
      </c>
      <c r="P418" s="8">
        <v>20000</v>
      </c>
      <c r="Q418" s="6" t="s">
        <v>1296</v>
      </c>
      <c r="R418" s="6" t="s">
        <v>1244</v>
      </c>
      <c r="S418" s="6" t="s">
        <v>22</v>
      </c>
      <c r="T418" s="6" t="s">
        <v>3058</v>
      </c>
      <c r="U418" s="8">
        <v>1165038</v>
      </c>
      <c r="V418" s="6" t="s">
        <v>28</v>
      </c>
      <c r="W418" s="6" t="s">
        <v>29</v>
      </c>
      <c r="X418" s="6" t="s">
        <v>1285</v>
      </c>
      <c r="Y418" s="8">
        <v>884356</v>
      </c>
      <c r="Z418" s="6">
        <v>24</v>
      </c>
      <c r="AA418" s="6">
        <v>12.42</v>
      </c>
      <c r="AB418" s="8">
        <f>-PMT((Table1[[#This Row],[Interest_Rate_%]]/100)/12,Table1[[#This Row],[Tenure_Months]],Table1[[#This Row],[Amount_Disbursed]])</f>
        <v>41803.37446682906</v>
      </c>
      <c r="AC418" s="7">
        <v>45049</v>
      </c>
      <c r="AD418" s="7">
        <f>EDATE(Table1[[#This Row],[Disbursement_Date]],Table1[[#This Row],[Tenure_Months]])</f>
        <v>45780</v>
      </c>
      <c r="AE418" s="6" t="s">
        <v>1265</v>
      </c>
    </row>
    <row r="419" spans="1:31" ht="36" customHeight="1" x14ac:dyDescent="0.6">
      <c r="A419" s="6" t="s">
        <v>1234</v>
      </c>
      <c r="B419" s="6" t="s">
        <v>49</v>
      </c>
      <c r="C419" s="7">
        <v>34674</v>
      </c>
      <c r="D419" s="6">
        <f ca="1">DATEDIF(Table1[[#This Row],[Date_of_Birth]],TODAY(),"Y")</f>
        <v>31</v>
      </c>
      <c r="E419" s="6" t="s">
        <v>1256</v>
      </c>
      <c r="F419" s="6">
        <v>9595725891</v>
      </c>
      <c r="G419" s="6">
        <v>9546688132</v>
      </c>
      <c r="H419" s="6" t="s">
        <v>3059</v>
      </c>
      <c r="I419" s="6" t="s">
        <v>25</v>
      </c>
      <c r="J419" s="6">
        <v>743</v>
      </c>
      <c r="K419" s="6">
        <v>462003</v>
      </c>
      <c r="L419" s="6" t="s">
        <v>3060</v>
      </c>
      <c r="M419" s="6" t="s">
        <v>3061</v>
      </c>
      <c r="N419" s="6" t="s">
        <v>1281</v>
      </c>
      <c r="O419" s="6" t="s">
        <v>1276</v>
      </c>
      <c r="P419" s="8">
        <v>20000</v>
      </c>
      <c r="Q419" s="6" t="s">
        <v>1318</v>
      </c>
      <c r="R419" s="6" t="s">
        <v>1520</v>
      </c>
      <c r="S419" s="6" t="s">
        <v>39</v>
      </c>
      <c r="T419" s="6" t="s">
        <v>3062</v>
      </c>
      <c r="U419" s="8">
        <v>1427602</v>
      </c>
      <c r="V419" s="6" t="s">
        <v>24</v>
      </c>
      <c r="W419" s="6" t="s">
        <v>25</v>
      </c>
      <c r="X419" s="6" t="s">
        <v>54</v>
      </c>
      <c r="Y419" s="8">
        <v>1216424</v>
      </c>
      <c r="Z419" s="6">
        <v>60</v>
      </c>
      <c r="AA419" s="6">
        <v>12.89</v>
      </c>
      <c r="AB419" s="8">
        <f>-PMT((Table1[[#This Row],[Interest_Rate_%]]/100)/12,Table1[[#This Row],[Tenure_Months]],Table1[[#This Row],[Amount_Disbursed]])</f>
        <v>27608.935423102525</v>
      </c>
      <c r="AC419" s="7">
        <v>45037</v>
      </c>
      <c r="AD419" s="7">
        <f>EDATE(Table1[[#This Row],[Disbursement_Date]],Table1[[#This Row],[Tenure_Months]])</f>
        <v>46864</v>
      </c>
      <c r="AE419" s="6" t="s">
        <v>1292</v>
      </c>
    </row>
    <row r="420" spans="1:31" ht="36" customHeight="1" x14ac:dyDescent="0.6">
      <c r="A420" s="6" t="s">
        <v>1235</v>
      </c>
      <c r="B420" s="6" t="s">
        <v>36</v>
      </c>
      <c r="C420" s="7">
        <v>37672</v>
      </c>
      <c r="D420" s="6">
        <f ca="1">DATEDIF(Table1[[#This Row],[Date_of_Birth]],TODAY(),"Y")</f>
        <v>23</v>
      </c>
      <c r="E420" s="6" t="s">
        <v>1267</v>
      </c>
      <c r="F420" s="6">
        <v>9223642976</v>
      </c>
      <c r="G420" s="6">
        <v>9951674289</v>
      </c>
      <c r="H420" s="6" t="s">
        <v>3063</v>
      </c>
      <c r="I420" s="6" t="s">
        <v>21</v>
      </c>
      <c r="J420" s="6">
        <v>738</v>
      </c>
      <c r="K420" s="6">
        <v>452001</v>
      </c>
      <c r="L420" s="6" t="s">
        <v>3064</v>
      </c>
      <c r="M420" s="6" t="s">
        <v>3065</v>
      </c>
      <c r="N420" s="6" t="s">
        <v>1281</v>
      </c>
      <c r="O420" s="6" t="s">
        <v>1268</v>
      </c>
      <c r="P420" s="8">
        <v>15000</v>
      </c>
      <c r="Q420" s="6" t="s">
        <v>1296</v>
      </c>
      <c r="R420" s="6" t="s">
        <v>1244</v>
      </c>
      <c r="S420" s="6" t="s">
        <v>22</v>
      </c>
      <c r="T420" s="6" t="s">
        <v>3066</v>
      </c>
      <c r="U420" s="8">
        <v>1160041</v>
      </c>
      <c r="V420" s="6" t="s">
        <v>20</v>
      </c>
      <c r="W420" s="6" t="s">
        <v>21</v>
      </c>
      <c r="X420" s="6" t="s">
        <v>98</v>
      </c>
      <c r="Y420" s="8">
        <v>1033389</v>
      </c>
      <c r="Z420" s="6">
        <v>48</v>
      </c>
      <c r="AA420" s="6">
        <v>14.17</v>
      </c>
      <c r="AB420" s="8">
        <f>-PMT((Table1[[#This Row],[Interest_Rate_%]]/100)/12,Table1[[#This Row],[Tenure_Months]],Table1[[#This Row],[Amount_Disbursed]])</f>
        <v>28327.083822111257</v>
      </c>
      <c r="AC420" s="7">
        <v>45348</v>
      </c>
      <c r="AD420" s="7">
        <f>EDATE(Table1[[#This Row],[Disbursement_Date]],Table1[[#This Row],[Tenure_Months]])</f>
        <v>46809</v>
      </c>
      <c r="AE420" s="6" t="s">
        <v>1265</v>
      </c>
    </row>
    <row r="421" spans="1:31" ht="36" customHeight="1" x14ac:dyDescent="0.6">
      <c r="A421" s="6" t="s">
        <v>1236</v>
      </c>
      <c r="B421" s="6" t="s">
        <v>49</v>
      </c>
      <c r="C421" s="7">
        <v>30883</v>
      </c>
      <c r="D421" s="6">
        <f ca="1">DATEDIF(Table1[[#This Row],[Date_of_Birth]],TODAY(),"Y")</f>
        <v>41</v>
      </c>
      <c r="E421" s="6" t="s">
        <v>1256</v>
      </c>
      <c r="F421" s="6">
        <v>9999041400</v>
      </c>
      <c r="G421" s="6">
        <v>9526504333</v>
      </c>
      <c r="H421" s="6" t="s">
        <v>3067</v>
      </c>
      <c r="I421" s="6" t="s">
        <v>21</v>
      </c>
      <c r="J421" s="6">
        <v>767</v>
      </c>
      <c r="K421" s="6">
        <v>452002</v>
      </c>
      <c r="L421" s="6" t="s">
        <v>3068</v>
      </c>
      <c r="M421" s="6" t="s">
        <v>3069</v>
      </c>
      <c r="N421" s="6" t="s">
        <v>1260</v>
      </c>
      <c r="O421" s="6" t="s">
        <v>1276</v>
      </c>
      <c r="P421" s="8">
        <v>15000</v>
      </c>
      <c r="Q421" s="6" t="s">
        <v>1372</v>
      </c>
      <c r="R421" s="6" t="s">
        <v>1373</v>
      </c>
      <c r="S421" s="6" t="s">
        <v>48</v>
      </c>
      <c r="T421" s="6" t="s">
        <v>3070</v>
      </c>
      <c r="U421" s="8">
        <v>955162</v>
      </c>
      <c r="V421" s="6" t="s">
        <v>20</v>
      </c>
      <c r="W421" s="6" t="s">
        <v>21</v>
      </c>
      <c r="X421" s="6" t="s">
        <v>144</v>
      </c>
      <c r="Y421" s="8">
        <v>810492</v>
      </c>
      <c r="Z421" s="6">
        <v>24</v>
      </c>
      <c r="AA421" s="6">
        <v>12.4</v>
      </c>
      <c r="AB421" s="8">
        <f>-PMT((Table1[[#This Row],[Interest_Rate_%]]/100)/12,Table1[[#This Row],[Tenure_Months]],Table1[[#This Row],[Amount_Disbursed]])</f>
        <v>38304.246420269235</v>
      </c>
      <c r="AC421" s="7">
        <v>45157</v>
      </c>
      <c r="AD421" s="7">
        <f>EDATE(Table1[[#This Row],[Disbursement_Date]],Table1[[#This Row],[Tenure_Months]])</f>
        <v>45888</v>
      </c>
      <c r="AE421" s="6" t="s">
        <v>1265</v>
      </c>
    </row>
    <row r="422" spans="1:31" ht="36" customHeight="1" x14ac:dyDescent="0.6">
      <c r="A422" s="6" t="s">
        <v>1237</v>
      </c>
      <c r="B422" s="6" t="s">
        <v>165</v>
      </c>
      <c r="C422" s="7">
        <v>28229</v>
      </c>
      <c r="D422" s="6">
        <f ca="1">DATEDIF(Table1[[#This Row],[Date_of_Birth]],TODAY(),"Y")</f>
        <v>49</v>
      </c>
      <c r="E422" s="6" t="s">
        <v>1256</v>
      </c>
      <c r="F422" s="6">
        <v>9632156157</v>
      </c>
      <c r="G422" s="6">
        <v>9321396713</v>
      </c>
      <c r="H422" s="6" t="s">
        <v>3071</v>
      </c>
      <c r="I422" s="6" t="s">
        <v>21</v>
      </c>
      <c r="J422" s="6">
        <v>670</v>
      </c>
      <c r="K422" s="6">
        <v>452006</v>
      </c>
      <c r="L422" s="6" t="s">
        <v>3072</v>
      </c>
      <c r="M422" s="6" t="s">
        <v>3073</v>
      </c>
      <c r="N422" s="6" t="s">
        <v>1266</v>
      </c>
      <c r="O422" s="6" t="s">
        <v>1268</v>
      </c>
      <c r="P422" s="8">
        <v>50000</v>
      </c>
      <c r="Q422" s="6" t="s">
        <v>1309</v>
      </c>
      <c r="R422" s="6" t="s">
        <v>1310</v>
      </c>
      <c r="S422" s="6" t="s">
        <v>30</v>
      </c>
      <c r="T422" s="6" t="s">
        <v>3074</v>
      </c>
      <c r="U422" s="8">
        <v>585844</v>
      </c>
      <c r="V422" s="6" t="s">
        <v>20</v>
      </c>
      <c r="W422" s="6" t="s">
        <v>21</v>
      </c>
      <c r="X422" s="6" t="s">
        <v>98</v>
      </c>
      <c r="Y422" s="8">
        <v>418607</v>
      </c>
      <c r="Z422" s="6">
        <v>48</v>
      </c>
      <c r="AA422" s="6">
        <v>12.79</v>
      </c>
      <c r="AB422" s="8">
        <f>-PMT((Table1[[#This Row],[Interest_Rate_%]]/100)/12,Table1[[#This Row],[Tenure_Months]],Table1[[#This Row],[Amount_Disbursed]])</f>
        <v>11186.596003307643</v>
      </c>
      <c r="AC422" s="7">
        <v>45135</v>
      </c>
      <c r="AD422" s="7">
        <f>EDATE(Table1[[#This Row],[Disbursement_Date]],Table1[[#This Row],[Tenure_Months]])</f>
        <v>46596</v>
      </c>
      <c r="AE422" s="6" t="s">
        <v>1292</v>
      </c>
    </row>
    <row r="423" spans="1:31" ht="36" customHeight="1" x14ac:dyDescent="0.6">
      <c r="A423" s="6" t="s">
        <v>1238</v>
      </c>
      <c r="B423" s="6" t="s">
        <v>76</v>
      </c>
      <c r="C423" s="7">
        <v>30341</v>
      </c>
      <c r="D423" s="6">
        <f ca="1">DATEDIF(Table1[[#This Row],[Date_of_Birth]],TODAY(),"Y")</f>
        <v>43</v>
      </c>
      <c r="E423" s="6" t="s">
        <v>1256</v>
      </c>
      <c r="F423" s="6">
        <v>9868945143</v>
      </c>
      <c r="G423" s="6">
        <v>9191304242</v>
      </c>
      <c r="H423" s="6" t="s">
        <v>3075</v>
      </c>
      <c r="I423" s="6" t="s">
        <v>29</v>
      </c>
      <c r="J423" s="6">
        <v>785</v>
      </c>
      <c r="K423" s="6">
        <v>474001</v>
      </c>
      <c r="L423" s="6" t="s">
        <v>3076</v>
      </c>
      <c r="M423" s="6" t="s">
        <v>3077</v>
      </c>
      <c r="N423" s="6" t="s">
        <v>1266</v>
      </c>
      <c r="O423" s="6" t="s">
        <v>1261</v>
      </c>
      <c r="P423" s="8">
        <v>35000</v>
      </c>
      <c r="Q423" s="6" t="s">
        <v>1372</v>
      </c>
      <c r="R423" s="6" t="s">
        <v>1373</v>
      </c>
      <c r="S423" s="6" t="s">
        <v>48</v>
      </c>
      <c r="T423" s="6" t="s">
        <v>3078</v>
      </c>
      <c r="U423" s="8">
        <v>935652</v>
      </c>
      <c r="V423" s="6" t="s">
        <v>28</v>
      </c>
      <c r="W423" s="6" t="s">
        <v>29</v>
      </c>
      <c r="X423" s="6" t="s">
        <v>1380</v>
      </c>
      <c r="Y423" s="8">
        <v>743777</v>
      </c>
      <c r="Z423" s="6">
        <v>18</v>
      </c>
      <c r="AA423" s="6">
        <v>13.5</v>
      </c>
      <c r="AB423" s="8">
        <f>-PMT((Table1[[#This Row],[Interest_Rate_%]]/100)/12,Table1[[#This Row],[Tenure_Months]],Table1[[#This Row],[Amount_Disbursed]])</f>
        <v>45877.005269741749</v>
      </c>
      <c r="AC423" s="7">
        <v>44951</v>
      </c>
      <c r="AD423" s="7">
        <f>EDATE(Table1[[#This Row],[Disbursement_Date]],Table1[[#This Row],[Tenure_Months]])</f>
        <v>45498</v>
      </c>
      <c r="AE423" s="6" t="s">
        <v>1265</v>
      </c>
    </row>
    <row r="424" spans="1:31" ht="36" customHeight="1" x14ac:dyDescent="0.6">
      <c r="A424" s="6" t="s">
        <v>1239</v>
      </c>
      <c r="B424" s="6" t="s">
        <v>188</v>
      </c>
      <c r="C424" s="7">
        <v>38317</v>
      </c>
      <c r="D424" s="6">
        <f ca="1">DATEDIF(Table1[[#This Row],[Date_of_Birth]],TODAY(),"Y")</f>
        <v>21</v>
      </c>
      <c r="E424" s="6" t="s">
        <v>1256</v>
      </c>
      <c r="F424" s="6">
        <v>9405550627</v>
      </c>
      <c r="G424" s="6">
        <v>9442442288</v>
      </c>
      <c r="H424" s="6" t="s">
        <v>3079</v>
      </c>
      <c r="I424" s="6" t="s">
        <v>25</v>
      </c>
      <c r="J424" s="6">
        <v>723</v>
      </c>
      <c r="K424" s="6">
        <v>462004</v>
      </c>
      <c r="L424" s="6" t="s">
        <v>3080</v>
      </c>
      <c r="M424" s="6" t="s">
        <v>3081</v>
      </c>
      <c r="N424" s="6" t="s">
        <v>1281</v>
      </c>
      <c r="O424" s="6" t="s">
        <v>1261</v>
      </c>
      <c r="P424" s="8">
        <v>15000</v>
      </c>
      <c r="Q424" s="6" t="s">
        <v>1269</v>
      </c>
      <c r="R424" s="6" t="s">
        <v>1324</v>
      </c>
      <c r="S424" s="6" t="s">
        <v>30</v>
      </c>
      <c r="T424" s="6" t="s">
        <v>3082</v>
      </c>
      <c r="U424" s="8">
        <v>611861</v>
      </c>
      <c r="V424" s="6" t="s">
        <v>24</v>
      </c>
      <c r="W424" s="6" t="s">
        <v>25</v>
      </c>
      <c r="X424" s="6" t="s">
        <v>54</v>
      </c>
      <c r="Y424" s="8">
        <v>506609</v>
      </c>
      <c r="Z424" s="6">
        <v>36</v>
      </c>
      <c r="AA424" s="6">
        <v>11.51</v>
      </c>
      <c r="AB424" s="8">
        <f>-PMT((Table1[[#This Row],[Interest_Rate_%]]/100)/12,Table1[[#This Row],[Tenure_Months]],Table1[[#This Row],[Amount_Disbursed]])</f>
        <v>16708.351143876687</v>
      </c>
      <c r="AC424" s="7">
        <v>46022</v>
      </c>
      <c r="AD424" s="7">
        <f>EDATE(Table1[[#This Row],[Disbursement_Date]],Table1[[#This Row],[Tenure_Months]])</f>
        <v>47118</v>
      </c>
      <c r="AE424" s="6" t="s">
        <v>1292</v>
      </c>
    </row>
  </sheetData>
  <mergeCells count="1">
    <mergeCell ref="A1:AE1"/>
  </mergeCells>
  <conditionalFormatting sqref="N3:N424">
    <cfRule type="cellIs" dxfId="23" priority="8" operator="equal">
      <formula>"Expired"</formula>
    </cfRule>
    <cfRule type="cellIs" dxfId="22" priority="9" operator="equal">
      <formula>"Pending"</formula>
    </cfRule>
    <cfRule type="cellIs" dxfId="21" priority="10" operator="equal">
      <formula>"Complete"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CA0B-BAE6-4DFA-9FAD-F188820BD6B8}">
  <dimension ref="A1:H22"/>
  <sheetViews>
    <sheetView zoomScale="90" zoomScaleNormal="66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3.81640625" bestFit="1" customWidth="1"/>
    <col min="2" max="2" width="14.1796875" bestFit="1" customWidth="1"/>
    <col min="3" max="3" width="10.26953125" bestFit="1" customWidth="1"/>
    <col min="4" max="4" width="14.7265625" bestFit="1" customWidth="1"/>
    <col min="5" max="5" width="15.1796875" bestFit="1" customWidth="1"/>
    <col min="6" max="6" width="14.7265625" bestFit="1" customWidth="1"/>
    <col min="7" max="7" width="14.6328125" bestFit="1" customWidth="1"/>
    <col min="8" max="8" width="8.6328125" bestFit="1" customWidth="1"/>
  </cols>
  <sheetData>
    <row r="1" spans="1:8" ht="23.4" customHeight="1" x14ac:dyDescent="0.25">
      <c r="A1" s="42" t="s">
        <v>3124</v>
      </c>
      <c r="B1" s="42"/>
      <c r="C1" s="42"/>
      <c r="D1" s="42"/>
      <c r="E1" s="42"/>
      <c r="F1" s="42"/>
      <c r="G1" s="42"/>
      <c r="H1" s="42"/>
    </row>
    <row r="2" spans="1:8" ht="19.8" customHeight="1" x14ac:dyDescent="0.25">
      <c r="A2" s="16" t="s">
        <v>244</v>
      </c>
      <c r="B2" s="16" t="s">
        <v>245</v>
      </c>
      <c r="C2" s="16" t="s">
        <v>246</v>
      </c>
      <c r="D2" s="16" t="s">
        <v>4</v>
      </c>
      <c r="E2" s="16" t="s">
        <v>5</v>
      </c>
      <c r="F2" s="16" t="s">
        <v>815</v>
      </c>
      <c r="G2" s="16" t="s">
        <v>816</v>
      </c>
      <c r="H2" s="16" t="s">
        <v>817</v>
      </c>
    </row>
    <row r="3" spans="1:8" ht="18" customHeight="1" x14ac:dyDescent="0.3">
      <c r="A3" s="14" t="s">
        <v>3114</v>
      </c>
      <c r="B3" s="14" t="s">
        <v>260</v>
      </c>
      <c r="C3" s="14" t="s">
        <v>255</v>
      </c>
      <c r="D3" s="14" t="s">
        <v>20</v>
      </c>
      <c r="E3" s="14" t="str">
        <f>_xlfn.XLOOKUP(Table4[[#This Row],[Branch_Code]],Table1[Branch_Code],Table1[Branch_Name],,0)</f>
        <v>Indore</v>
      </c>
      <c r="F3" s="14" t="s">
        <v>3118</v>
      </c>
      <c r="G3" s="15">
        <v>45659</v>
      </c>
      <c r="H3" s="17" t="s">
        <v>240</v>
      </c>
    </row>
    <row r="4" spans="1:8" ht="18" customHeight="1" x14ac:dyDescent="0.3">
      <c r="A4" s="14" t="s">
        <v>3092</v>
      </c>
      <c r="B4" s="14" t="s">
        <v>106</v>
      </c>
      <c r="C4" s="14" t="s">
        <v>3126</v>
      </c>
      <c r="D4" s="14" t="s">
        <v>24</v>
      </c>
      <c r="E4" s="14" t="str">
        <f>_xlfn.XLOOKUP(Table4[[#This Row],[Branch_Code]],Table1[Branch_Code],Table1[Branch_Name],,0)</f>
        <v>Bhopal</v>
      </c>
      <c r="F4" s="14" t="s">
        <v>144</v>
      </c>
      <c r="G4" s="15">
        <v>45660</v>
      </c>
      <c r="H4" s="17" t="s">
        <v>240</v>
      </c>
    </row>
    <row r="5" spans="1:8" ht="18" customHeight="1" x14ac:dyDescent="0.3">
      <c r="A5" s="14" t="s">
        <v>3096</v>
      </c>
      <c r="B5" s="14" t="s">
        <v>297</v>
      </c>
      <c r="C5" s="14" t="s">
        <v>255</v>
      </c>
      <c r="D5" s="14" t="s">
        <v>15</v>
      </c>
      <c r="E5" s="14" t="str">
        <f>_xlfn.XLOOKUP(Table4[[#This Row],[Branch_Code]],Table1[Branch_Code],Table1[Branch_Name],,0)</f>
        <v>Jabalpur</v>
      </c>
      <c r="F5" s="14" t="s">
        <v>3119</v>
      </c>
      <c r="G5" s="15">
        <v>45661</v>
      </c>
      <c r="H5" s="17" t="s">
        <v>3128</v>
      </c>
    </row>
    <row r="6" spans="1:8" ht="18" customHeight="1" x14ac:dyDescent="0.3">
      <c r="A6" s="14" t="s">
        <v>3101</v>
      </c>
      <c r="B6" s="14" t="s">
        <v>258</v>
      </c>
      <c r="C6" s="14" t="s">
        <v>3126</v>
      </c>
      <c r="D6" s="14" t="s">
        <v>28</v>
      </c>
      <c r="E6" s="14" t="str">
        <f>_xlfn.XLOOKUP(Table4[[#This Row],[Branch_Code]],Table1[Branch_Code],Table1[Branch_Name],,0)</f>
        <v>Gwalior</v>
      </c>
      <c r="F6" s="14" t="s">
        <v>3120</v>
      </c>
      <c r="G6" s="15">
        <v>45662</v>
      </c>
      <c r="H6" s="17" t="s">
        <v>240</v>
      </c>
    </row>
    <row r="7" spans="1:8" ht="18" customHeight="1" x14ac:dyDescent="0.3">
      <c r="A7" s="14" t="s">
        <v>3091</v>
      </c>
      <c r="B7" s="14" t="s">
        <v>271</v>
      </c>
      <c r="C7" s="14" t="s">
        <v>255</v>
      </c>
      <c r="D7" s="14" t="s">
        <v>33</v>
      </c>
      <c r="E7" s="14" t="str">
        <f>_xlfn.XLOOKUP(Table4[[#This Row],[Branch_Code]],Table1[Branch_Code],Table1[Branch_Name],,0)</f>
        <v>Rewa</v>
      </c>
      <c r="F7" s="14" t="s">
        <v>54</v>
      </c>
      <c r="G7" s="15">
        <v>45663</v>
      </c>
      <c r="H7" s="17" t="s">
        <v>240</v>
      </c>
    </row>
    <row r="8" spans="1:8" ht="18" customHeight="1" x14ac:dyDescent="0.3">
      <c r="A8" s="14" t="s">
        <v>3102</v>
      </c>
      <c r="B8" s="14" t="s">
        <v>287</v>
      </c>
      <c r="C8" s="14" t="s">
        <v>255</v>
      </c>
      <c r="D8" s="14" t="s">
        <v>20</v>
      </c>
      <c r="E8" s="14" t="str">
        <f>_xlfn.XLOOKUP(Table4[[#This Row],[Branch_Code]],Table1[Branch_Code],Table1[Branch_Name],,0)</f>
        <v>Indore</v>
      </c>
      <c r="F8" s="14" t="s">
        <v>3118</v>
      </c>
      <c r="G8" s="15">
        <v>45664</v>
      </c>
      <c r="H8" s="17" t="s">
        <v>240</v>
      </c>
    </row>
    <row r="9" spans="1:8" ht="18" customHeight="1" x14ac:dyDescent="0.3">
      <c r="A9" s="14" t="s">
        <v>3103</v>
      </c>
      <c r="B9" s="14" t="s">
        <v>284</v>
      </c>
      <c r="C9" s="14" t="s">
        <v>3126</v>
      </c>
      <c r="D9" s="14" t="s">
        <v>24</v>
      </c>
      <c r="E9" s="14" t="str">
        <f>_xlfn.XLOOKUP(Table4[[#This Row],[Branch_Code]],Table1[Branch_Code],Table1[Branch_Name],,0)</f>
        <v>Bhopal</v>
      </c>
      <c r="F9" s="14" t="s">
        <v>144</v>
      </c>
      <c r="G9" s="15">
        <v>45665</v>
      </c>
      <c r="H9" s="17" t="s">
        <v>240</v>
      </c>
    </row>
    <row r="10" spans="1:8" ht="18" customHeight="1" x14ac:dyDescent="0.3">
      <c r="A10" s="14" t="s">
        <v>3105</v>
      </c>
      <c r="B10" s="14" t="s">
        <v>266</v>
      </c>
      <c r="C10" s="14" t="s">
        <v>255</v>
      </c>
      <c r="D10" s="14" t="s">
        <v>15</v>
      </c>
      <c r="E10" s="14" t="str">
        <f>_xlfn.XLOOKUP(Table4[[#This Row],[Branch_Code]],Table1[Branch_Code],Table1[Branch_Name],,0)</f>
        <v>Jabalpur</v>
      </c>
      <c r="F10" s="14" t="s">
        <v>3119</v>
      </c>
      <c r="G10" s="15">
        <v>45666</v>
      </c>
      <c r="H10" s="17" t="s">
        <v>240</v>
      </c>
    </row>
    <row r="11" spans="1:8" ht="18" customHeight="1" x14ac:dyDescent="0.3">
      <c r="A11" s="14" t="s">
        <v>3109</v>
      </c>
      <c r="B11" s="14" t="s">
        <v>135</v>
      </c>
      <c r="C11" s="14" t="s">
        <v>255</v>
      </c>
      <c r="D11" s="14" t="s">
        <v>28</v>
      </c>
      <c r="E11" s="14" t="str">
        <f>_xlfn.XLOOKUP(Table4[[#This Row],[Branch_Code]],Table1[Branch_Code],Table1[Branch_Name],,0)</f>
        <v>Gwalior</v>
      </c>
      <c r="F11" s="14" t="s">
        <v>3120</v>
      </c>
      <c r="G11" s="15">
        <v>45667</v>
      </c>
      <c r="H11" s="17" t="s">
        <v>240</v>
      </c>
    </row>
    <row r="12" spans="1:8" ht="18" customHeight="1" x14ac:dyDescent="0.3">
      <c r="A12" s="14" t="s">
        <v>3106</v>
      </c>
      <c r="B12" s="14" t="s">
        <v>254</v>
      </c>
      <c r="C12" s="14" t="s">
        <v>3126</v>
      </c>
      <c r="D12" s="14" t="s">
        <v>33</v>
      </c>
      <c r="E12" s="14" t="str">
        <f>_xlfn.XLOOKUP(Table4[[#This Row],[Branch_Code]],Table1[Branch_Code],Table1[Branch_Name],,0)</f>
        <v>Rewa</v>
      </c>
      <c r="F12" s="14" t="s">
        <v>54</v>
      </c>
      <c r="G12" s="15">
        <v>45668</v>
      </c>
      <c r="H12" s="17" t="s">
        <v>240</v>
      </c>
    </row>
    <row r="13" spans="1:8" ht="18" customHeight="1" x14ac:dyDescent="0.3">
      <c r="A13" s="14" t="s">
        <v>3104</v>
      </c>
      <c r="B13" s="14" t="s">
        <v>281</v>
      </c>
      <c r="C13" s="14" t="s">
        <v>255</v>
      </c>
      <c r="D13" s="14" t="s">
        <v>20</v>
      </c>
      <c r="E13" s="14" t="str">
        <f>_xlfn.XLOOKUP(Table4[[#This Row],[Branch_Code]],Table1[Branch_Code],Table1[Branch_Name],,0)</f>
        <v>Indore</v>
      </c>
      <c r="F13" s="14" t="s">
        <v>3118</v>
      </c>
      <c r="G13" s="15">
        <v>45669</v>
      </c>
      <c r="H13" s="17" t="s">
        <v>3127</v>
      </c>
    </row>
    <row r="14" spans="1:8" ht="18" customHeight="1" x14ac:dyDescent="0.3">
      <c r="A14" s="14" t="s">
        <v>3113</v>
      </c>
      <c r="B14" s="14" t="s">
        <v>46</v>
      </c>
      <c r="C14" s="14" t="s">
        <v>3126</v>
      </c>
      <c r="D14" s="14" t="s">
        <v>24</v>
      </c>
      <c r="E14" s="14" t="str">
        <f>_xlfn.XLOOKUP(Table4[[#This Row],[Branch_Code]],Table1[Branch_Code],Table1[Branch_Name],,0)</f>
        <v>Bhopal</v>
      </c>
      <c r="F14" s="14" t="s">
        <v>144</v>
      </c>
      <c r="G14" s="15">
        <v>45670</v>
      </c>
      <c r="H14" s="17" t="s">
        <v>240</v>
      </c>
    </row>
    <row r="15" spans="1:8" ht="18" customHeight="1" x14ac:dyDescent="0.3">
      <c r="A15" s="14" t="s">
        <v>3110</v>
      </c>
      <c r="B15" s="14" t="s">
        <v>118</v>
      </c>
      <c r="C15" s="14" t="s">
        <v>255</v>
      </c>
      <c r="D15" s="14" t="s">
        <v>15</v>
      </c>
      <c r="E15" s="14" t="str">
        <f>_xlfn.XLOOKUP(Table4[[#This Row],[Branch_Code]],Table1[Branch_Code],Table1[Branch_Name],,0)</f>
        <v>Jabalpur</v>
      </c>
      <c r="F15" s="14" t="s">
        <v>3119</v>
      </c>
      <c r="G15" s="15">
        <v>45671</v>
      </c>
      <c r="H15" s="17" t="s">
        <v>240</v>
      </c>
    </row>
    <row r="16" spans="1:8" ht="18" customHeight="1" x14ac:dyDescent="0.3">
      <c r="A16" s="14" t="s">
        <v>3100</v>
      </c>
      <c r="B16" s="14" t="s">
        <v>124</v>
      </c>
      <c r="C16" s="14" t="s">
        <v>255</v>
      </c>
      <c r="D16" s="14" t="s">
        <v>28</v>
      </c>
      <c r="E16" s="14" t="str">
        <f>_xlfn.XLOOKUP(Table4[[#This Row],[Branch_Code]],Table1[Branch_Code],Table1[Branch_Name],,0)</f>
        <v>Gwalior</v>
      </c>
      <c r="F16" s="14" t="s">
        <v>3120</v>
      </c>
      <c r="G16" s="15">
        <v>45672</v>
      </c>
      <c r="H16" s="17" t="s">
        <v>240</v>
      </c>
    </row>
    <row r="17" spans="1:8" ht="18" customHeight="1" x14ac:dyDescent="0.3">
      <c r="A17" s="14" t="s">
        <v>3111</v>
      </c>
      <c r="B17" s="14" t="s">
        <v>175</v>
      </c>
      <c r="C17" s="14" t="s">
        <v>255</v>
      </c>
      <c r="D17" s="14" t="s">
        <v>33</v>
      </c>
      <c r="E17" s="14" t="str">
        <f>_xlfn.XLOOKUP(Table4[[#This Row],[Branch_Code]],Table1[Branch_Code],Table1[Branch_Name],,0)</f>
        <v>Rewa</v>
      </c>
      <c r="F17" s="14" t="s">
        <v>54</v>
      </c>
      <c r="G17" s="15">
        <v>45673</v>
      </c>
      <c r="H17" s="17" t="s">
        <v>240</v>
      </c>
    </row>
    <row r="18" spans="1:8" ht="18" customHeight="1" x14ac:dyDescent="0.3">
      <c r="A18" s="14" t="s">
        <v>3108</v>
      </c>
      <c r="B18" s="14" t="s">
        <v>277</v>
      </c>
      <c r="C18" s="14" t="s">
        <v>3126</v>
      </c>
      <c r="D18" s="14" t="s">
        <v>20</v>
      </c>
      <c r="E18" s="14" t="str">
        <f>_xlfn.XLOOKUP(Table4[[#This Row],[Branch_Code]],Table1[Branch_Code],Table1[Branch_Name],,0)</f>
        <v>Indore</v>
      </c>
      <c r="F18" s="14" t="s">
        <v>3118</v>
      </c>
      <c r="G18" s="15">
        <v>45674</v>
      </c>
      <c r="H18" s="17" t="s">
        <v>240</v>
      </c>
    </row>
    <row r="19" spans="1:8" ht="18" customHeight="1" x14ac:dyDescent="0.3">
      <c r="A19" s="14" t="s">
        <v>3107</v>
      </c>
      <c r="B19" s="14" t="s">
        <v>154</v>
      </c>
      <c r="C19" s="14" t="s">
        <v>255</v>
      </c>
      <c r="D19" s="14" t="s">
        <v>24</v>
      </c>
      <c r="E19" s="14" t="str">
        <f>_xlfn.XLOOKUP(Table4[[#This Row],[Branch_Code]],Table1[Branch_Code],Table1[Branch_Name],,0)</f>
        <v>Bhopal</v>
      </c>
      <c r="F19" s="14" t="s">
        <v>144</v>
      </c>
      <c r="G19" s="15">
        <v>45675</v>
      </c>
      <c r="H19" s="17" t="s">
        <v>240</v>
      </c>
    </row>
    <row r="20" spans="1:8" ht="18" customHeight="1" x14ac:dyDescent="0.3">
      <c r="A20" s="14" t="s">
        <v>3093</v>
      </c>
      <c r="B20" s="14" t="s">
        <v>147</v>
      </c>
      <c r="C20" s="14" t="s">
        <v>255</v>
      </c>
      <c r="D20" s="14" t="s">
        <v>15</v>
      </c>
      <c r="E20" s="14" t="str">
        <f>_xlfn.XLOOKUP(Table4[[#This Row],[Branch_Code]],Table1[Branch_Code],Table1[Branch_Name],,0)</f>
        <v>Jabalpur</v>
      </c>
      <c r="F20" s="14" t="s">
        <v>3119</v>
      </c>
      <c r="G20" s="15">
        <v>45676</v>
      </c>
      <c r="H20" s="17" t="s">
        <v>240</v>
      </c>
    </row>
    <row r="21" spans="1:8" ht="18" customHeight="1" x14ac:dyDescent="0.3">
      <c r="A21" s="14" t="s">
        <v>3095</v>
      </c>
      <c r="B21" s="14" t="s">
        <v>226</v>
      </c>
      <c r="C21" s="14" t="s">
        <v>3126</v>
      </c>
      <c r="D21" s="14" t="s">
        <v>28</v>
      </c>
      <c r="E21" s="14" t="str">
        <f>_xlfn.XLOOKUP(Table4[[#This Row],[Branch_Code]],Table1[Branch_Code],Table1[Branch_Name],,0)</f>
        <v>Gwalior</v>
      </c>
      <c r="F21" s="14" t="s">
        <v>3120</v>
      </c>
      <c r="G21" s="15">
        <v>45677</v>
      </c>
      <c r="H21" s="17" t="s">
        <v>240</v>
      </c>
    </row>
    <row r="22" spans="1:8" ht="18" customHeight="1" x14ac:dyDescent="0.3">
      <c r="A22" s="14" t="s">
        <v>3112</v>
      </c>
      <c r="B22" s="14" t="s">
        <v>292</v>
      </c>
      <c r="C22" s="14" t="s">
        <v>255</v>
      </c>
      <c r="D22" s="14" t="s">
        <v>33</v>
      </c>
      <c r="E22" s="14" t="str">
        <f>_xlfn.XLOOKUP(Table4[[#This Row],[Branch_Code]],Table1[Branch_Code],Table1[Branch_Name],,0)</f>
        <v>Rewa</v>
      </c>
      <c r="F22" s="14" t="s">
        <v>54</v>
      </c>
      <c r="G22" s="15">
        <v>45678</v>
      </c>
      <c r="H22" s="17" t="s">
        <v>240</v>
      </c>
    </row>
  </sheetData>
  <mergeCells count="1">
    <mergeCell ref="A1:H1"/>
  </mergeCells>
  <phoneticPr fontId="25" type="noConversion"/>
  <conditionalFormatting sqref="H3:H22">
    <cfRule type="cellIs" dxfId="20" priority="1" operator="equal">
      <formula>"On Leave"</formula>
    </cfRule>
    <cfRule type="cellIs" dxfId="19" priority="2" operator="equal">
      <formula>"Inactive"</formula>
    </cfRule>
    <cfRule type="cellIs" dxfId="18" priority="3" operator="equal">
      <formula>"Active"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483C820-23FB-41A4-A07D-2EACD3663D58}">
          <x14:formula1>
            <xm:f>Sheet2!$H$4:$H$5</xm:f>
          </x14:formula1>
          <xm:sqref>C3:C22</xm:sqref>
        </x14:dataValidation>
        <x14:dataValidation type="list" allowBlank="1" showInputMessage="1" showErrorMessage="1" xr:uid="{D9C9E300-3B49-4E9A-8F83-DD53BAB2295C}">
          <x14:formula1>
            <xm:f>Sheet2!$I$7:$I$11</xm:f>
          </x14:formula1>
          <xm:sqref>D3:D22</xm:sqref>
        </x14:dataValidation>
        <x14:dataValidation type="list" allowBlank="1" showInputMessage="1" showErrorMessage="1" xr:uid="{A2E2B78F-4B75-4F2C-BC30-98037BACDB22}">
          <x14:formula1>
            <xm:f>Sheet2!$G$13:$G$15</xm:f>
          </x14:formula1>
          <xm:sqref>H3:H22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665A-9B73-433F-B708-8F78C5E7F473}">
  <dimension ref="A1:LW424"/>
  <sheetViews>
    <sheetView zoomScale="44" zoomScaleNormal="44" workbookViewId="0">
      <pane ySplit="2" topLeftCell="A3" activePane="bottomLeft" state="frozen"/>
      <selection pane="bottomLeft" activeCell="D405" sqref="D405"/>
    </sheetView>
  </sheetViews>
  <sheetFormatPr defaultRowHeight="15" x14ac:dyDescent="0.25"/>
  <cols>
    <col min="1" max="1" width="23.90625" customWidth="1"/>
    <col min="2" max="2" width="29" bestFit="1" customWidth="1"/>
    <col min="3" max="3" width="25.7265625" bestFit="1" customWidth="1"/>
    <col min="4" max="4" width="25.54296875" bestFit="1" customWidth="1"/>
    <col min="5" max="5" width="26.54296875" bestFit="1" customWidth="1"/>
    <col min="6" max="6" width="25.54296875" bestFit="1" customWidth="1"/>
    <col min="7" max="7" width="23.54296875" bestFit="1" customWidth="1"/>
    <col min="8" max="8" width="28.54296875" bestFit="1" customWidth="1"/>
    <col min="9" max="9" width="42.26953125" bestFit="1" customWidth="1"/>
    <col min="10" max="10" width="31" bestFit="1" customWidth="1"/>
    <col min="11" max="11" width="26.1796875" bestFit="1" customWidth="1"/>
    <col min="12" max="12" width="27.7265625" bestFit="1" customWidth="1"/>
    <col min="13" max="13" width="23.7265625" bestFit="1" customWidth="1"/>
    <col min="14" max="14" width="23.54296875" bestFit="1" customWidth="1"/>
    <col min="310" max="310" width="4.08984375" bestFit="1" customWidth="1"/>
    <col min="335" max="335" width="4.08984375" bestFit="1" customWidth="1"/>
  </cols>
  <sheetData>
    <row r="1" spans="1:335" ht="34.799999999999997" customHeight="1" x14ac:dyDescent="0.25">
      <c r="A1" s="43" t="s">
        <v>3085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335" ht="30" customHeight="1" x14ac:dyDescent="0.25">
      <c r="A2" s="9" t="s">
        <v>1240</v>
      </c>
      <c r="B2" s="9" t="s">
        <v>0</v>
      </c>
      <c r="C2" s="9" t="s">
        <v>5</v>
      </c>
      <c r="D2" s="9" t="s">
        <v>1251</v>
      </c>
      <c r="E2" s="9" t="s">
        <v>6</v>
      </c>
      <c r="F2" s="9" t="s">
        <v>9</v>
      </c>
      <c r="G2" s="9" t="s">
        <v>12</v>
      </c>
      <c r="H2" s="9" t="s">
        <v>234</v>
      </c>
      <c r="I2" s="9" t="s">
        <v>235</v>
      </c>
      <c r="J2" s="9" t="s">
        <v>236</v>
      </c>
      <c r="K2" s="9" t="s">
        <v>3086</v>
      </c>
      <c r="L2" s="9" t="s">
        <v>237</v>
      </c>
      <c r="M2" s="9" t="s">
        <v>238</v>
      </c>
      <c r="N2" s="9" t="s">
        <v>239</v>
      </c>
    </row>
    <row r="3" spans="1:335" ht="28.8" customHeight="1" x14ac:dyDescent="0.45">
      <c r="A3" s="3" t="s">
        <v>818</v>
      </c>
      <c r="B3" s="3" t="str">
        <f>_xlfn.XLOOKUP(Table2[[#This Row],[Customer_ID]],Table1[Customer_ID],Table1[Customer_Name],,0,)</f>
        <v>Vijay Mishra</v>
      </c>
      <c r="C3" s="3" t="str">
        <f>_xlfn.XLOOKUP(Table2[[#This Row],[Customer_ID]],Table1[Customer_ID],Table1[Branch_Name],,)</f>
        <v>Indore</v>
      </c>
      <c r="D3" s="3" t="str">
        <f>_xlfn.XLOOKUP(Table2[[#This Row],[Customer_ID]],Table1[Customer_ID],Table1[Vehicle_Make],,0)</f>
        <v>Bajaj</v>
      </c>
      <c r="E3" s="3" t="str">
        <f>_xlfn.XLOOKUP(Table2[[#This Row],[Customer_ID]],Table1[Customer_ID],Table1[Vehicle_Model],,)</f>
        <v>Pulsar</v>
      </c>
      <c r="F3" s="4">
        <f>_xlfn.XLOOKUP(Table2[[#This Row],[Customer_ID]],Table1[Customer_ID],Table1[Amount_Disbursed],,)</f>
        <v>54982</v>
      </c>
      <c r="G3" s="4">
        <f>_xlfn.XLOOKUP(Table2[[#This Row],[Customer_ID]],Table1[Customer_ID],Table1[EMI_Amount],,0)</f>
        <v>1887.4433752453515</v>
      </c>
      <c r="H3" s="4">
        <f>Table2[[#This Row],[EMI_Amount]]</f>
        <v>1887.4433752453515</v>
      </c>
      <c r="I3" s="4">
        <v>167</v>
      </c>
      <c r="J3" s="4">
        <f>Table2[[#This Row],[EMI_Due_May26]]-Table2[[#This Row],[Amount_Received_May26]]</f>
        <v>1720.4433752453515</v>
      </c>
      <c r="K3" s="5">
        <f>DATE(2026,5,DAY(Table1[[#This Row],[Maturity_Date]]))</f>
        <v>46159</v>
      </c>
      <c r="L3" s="10">
        <f ca="1">IF(Table2[[#This Row],[Overdue_Amount]]&lt;1,"",MAX(0,TODAY()-Table2[[#This Row],[EMI_Due_Date]]))</f>
        <v>21</v>
      </c>
      <c r="M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" s="3" t="str" cm="1">
        <f t="array" aca="1" ref="N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" spans="1:335" ht="28.8" customHeight="1" x14ac:dyDescent="0.45">
      <c r="A4" s="3" t="s">
        <v>819</v>
      </c>
      <c r="B4" s="3" t="str">
        <f>_xlfn.XLOOKUP(Table2[[#This Row],[Customer_ID]],Table1[Customer_ID],Table1[Customer_Name],,0,)</f>
        <v>Mamta Dwivedi</v>
      </c>
      <c r="C4" s="3" t="str">
        <f>_xlfn.XLOOKUP(Table2[[#This Row],[Customer_ID]],Table1[Customer_ID],Table1[Branch_Name],,)</f>
        <v>Jabalpur</v>
      </c>
      <c r="D4" s="3" t="str">
        <f>_xlfn.XLOOKUP(Table2[[#This Row],[Customer_ID]],Table1[Customer_ID],Table1[Vehicle_Make],,0)</f>
        <v>Maruti</v>
      </c>
      <c r="E4" s="3" t="str">
        <f>_xlfn.XLOOKUP(Table2[[#This Row],[Customer_ID]],Table1[Customer_ID],Table1[Vehicle_Model],,)</f>
        <v>Brezza</v>
      </c>
      <c r="F4" s="4">
        <f>_xlfn.XLOOKUP(Table2[[#This Row],[Customer_ID]],Table1[Customer_ID],Table1[Amount_Disbursed],,)</f>
        <v>858828</v>
      </c>
      <c r="G4" s="4">
        <f>_xlfn.XLOOKUP(Table2[[#This Row],[Customer_ID]],Table1[Customer_ID],Table1[EMI_Amount],,0)</f>
        <v>28439.315404876532</v>
      </c>
      <c r="H4" s="4">
        <f>Table2[[#This Row],[EMI_Amount]]</f>
        <v>28439.315404876532</v>
      </c>
      <c r="I4" s="4">
        <v>28439</v>
      </c>
      <c r="J4" s="4">
        <f>Table2[[#This Row],[EMI_Due_May26]]-Table2[[#This Row],[Amount_Received_May26]]</f>
        <v>0.31540487653182936</v>
      </c>
      <c r="K4" s="5">
        <f>DATE(2026,5,DAY(Table1[[#This Row],[Maturity_Date]]))</f>
        <v>46170</v>
      </c>
      <c r="L4" s="10" t="str">
        <f ca="1">IF(Table2[[#This Row],[Overdue_Amount]]&lt;1,"",MAX(0,TODAY()-Table2[[#This Row],[EMI_Due_Date]]))</f>
        <v/>
      </c>
      <c r="M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" s="3" t="str" cm="1">
        <f t="array" aca="1" ref="N4" ca="1">_xlfn.IFS(Table2[[#This Row],[DPD_Bucket]]="1-30","Overdue",Table2[[#This Row],[DPD_Bucket]]="90+","NPA",Table2[[#This Row],[DPD_Bucket]]="Current","Active",Table2[[#This Row],[DPD_Bucket]]="31-60","Overdue")</f>
        <v>Active</v>
      </c>
    </row>
    <row r="5" spans="1:335" ht="28.8" customHeight="1" x14ac:dyDescent="0.45">
      <c r="A5" s="3" t="s">
        <v>820</v>
      </c>
      <c r="B5" s="3" t="str">
        <f>_xlfn.XLOOKUP(Table2[[#This Row],[Customer_ID]],Table1[Customer_ID],Table1[Customer_Name],,0,)</f>
        <v>Mahesh Patel</v>
      </c>
      <c r="C5" s="3" t="str">
        <f>_xlfn.XLOOKUP(Table2[[#This Row],[Customer_ID]],Table1[Customer_ID],Table1[Branch_Name],,)</f>
        <v>Gwalior</v>
      </c>
      <c r="D5" s="3" t="str">
        <f>_xlfn.XLOOKUP(Table2[[#This Row],[Customer_ID]],Table1[Customer_ID],Table1[Vehicle_Make],,0)</f>
        <v>Hero</v>
      </c>
      <c r="E5" s="3" t="str">
        <f>_xlfn.XLOOKUP(Table2[[#This Row],[Customer_ID]],Table1[Customer_ID],Table1[Vehicle_Model],,)</f>
        <v>Splendor</v>
      </c>
      <c r="F5" s="4">
        <f>_xlfn.XLOOKUP(Table2[[#This Row],[Customer_ID]],Table1[Customer_ID],Table1[Amount_Disbursed],,)</f>
        <v>35571</v>
      </c>
      <c r="G5" s="4">
        <f>_xlfn.XLOOKUP(Table2[[#This Row],[Customer_ID]],Table1[Customer_ID],Table1[EMI_Amount],,0)</f>
        <v>960.64883441820666</v>
      </c>
      <c r="H5" s="4">
        <f>Table2[[#This Row],[EMI_Amount]]</f>
        <v>960.64883441820666</v>
      </c>
      <c r="I5" s="4">
        <v>194</v>
      </c>
      <c r="J5" s="4">
        <f>Table2[[#This Row],[EMI_Due_May26]]-Table2[[#This Row],[Amount_Received_May26]]</f>
        <v>766.64883441820666</v>
      </c>
      <c r="K5" s="5">
        <f>DATE(2026,5,DAY(Table1[[#This Row],[Maturity_Date]]))</f>
        <v>46165</v>
      </c>
      <c r="L5" s="10">
        <f ca="1">IF(Table2[[#This Row],[Overdue_Amount]]&lt;1,"",MAX(0,TODAY()-Table2[[#This Row],[EMI_Due_Date]]))</f>
        <v>15</v>
      </c>
      <c r="M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5" s="3" t="str" cm="1">
        <f t="array" aca="1" ref="N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6" spans="1:335" ht="28.8" customHeight="1" x14ac:dyDescent="0.45">
      <c r="A6" s="3" t="s">
        <v>821</v>
      </c>
      <c r="B6" s="3" t="str">
        <f>_xlfn.XLOOKUP(Table2[[#This Row],[Customer_ID]],Table1[Customer_ID],Table1[Customer_Name],,0,)</f>
        <v>Santosh Mishra</v>
      </c>
      <c r="C6" s="3" t="str">
        <f>_xlfn.XLOOKUP(Table2[[#This Row],[Customer_ID]],Table1[Customer_ID],Table1[Branch_Name],,)</f>
        <v>Rewa</v>
      </c>
      <c r="D6" s="3" t="str">
        <f>_xlfn.XLOOKUP(Table2[[#This Row],[Customer_ID]],Table1[Customer_ID],Table1[Vehicle_Make],,0)</f>
        <v>Maruti</v>
      </c>
      <c r="E6" s="3" t="str">
        <f>_xlfn.XLOOKUP(Table2[[#This Row],[Customer_ID]],Table1[Customer_ID],Table1[Vehicle_Model],,)</f>
        <v>Dzire</v>
      </c>
      <c r="F6" s="4">
        <f>_xlfn.XLOOKUP(Table2[[#This Row],[Customer_ID]],Table1[Customer_ID],Table1[Amount_Disbursed],,)</f>
        <v>494849</v>
      </c>
      <c r="G6" s="4">
        <f>_xlfn.XLOOKUP(Table2[[#This Row],[Customer_ID]],Table1[Customer_ID],Table1[EMI_Amount],,0)</f>
        <v>43747.117320153964</v>
      </c>
      <c r="H6" s="4">
        <f>Table2[[#This Row],[EMI_Amount]]</f>
        <v>43747.117320153964</v>
      </c>
      <c r="I6" s="4">
        <v>43747</v>
      </c>
      <c r="J6" s="4">
        <f>Table2[[#This Row],[EMI_Due_May26]]-Table2[[#This Row],[Amount_Received_May26]]</f>
        <v>0.11732015396410134</v>
      </c>
      <c r="K6" s="5">
        <f>DATE(2026,5,DAY(Table1[[#This Row],[Maturity_Date]]))</f>
        <v>46159</v>
      </c>
      <c r="L6" s="10" t="str">
        <f ca="1">IF(Table2[[#This Row],[Overdue_Amount]]&lt;1,"",MAX(0,TODAY()-Table2[[#This Row],[EMI_Due_Date]]))</f>
        <v/>
      </c>
      <c r="M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" s="3" t="str" cm="1">
        <f t="array" aca="1" ref="N6" ca="1">_xlfn.IFS(Table2[[#This Row],[DPD_Bucket]]="1-30","Overdue",Table2[[#This Row],[DPD_Bucket]]="90+","NPA",Table2[[#This Row],[DPD_Bucket]]="Current","Active",Table2[[#This Row],[DPD_Bucket]]="31-60","Overdue")</f>
        <v>Active</v>
      </c>
    </row>
    <row r="7" spans="1:335" ht="28.8" customHeight="1" x14ac:dyDescent="0.45">
      <c r="A7" s="3" t="s">
        <v>822</v>
      </c>
      <c r="B7" s="3" t="str">
        <f>_xlfn.XLOOKUP(Table2[[#This Row],[Customer_ID]],Table1[Customer_ID],Table1[Customer_Name],,0,)</f>
        <v>Deepak Malviya</v>
      </c>
      <c r="C7" s="3" t="str">
        <f>_xlfn.XLOOKUP(Table2[[#This Row],[Customer_ID]],Table1[Customer_ID],Table1[Branch_Name],,)</f>
        <v>Jabalpur</v>
      </c>
      <c r="D7" s="3" t="str">
        <f>_xlfn.XLOOKUP(Table2[[#This Row],[Customer_ID]],Table1[Customer_ID],Table1[Vehicle_Make],,0)</f>
        <v>Honda</v>
      </c>
      <c r="E7" s="3" t="str">
        <f>_xlfn.XLOOKUP(Table2[[#This Row],[Customer_ID]],Table1[Customer_ID],Table1[Vehicle_Model],,)</f>
        <v>Activa</v>
      </c>
      <c r="F7" s="4">
        <f>_xlfn.XLOOKUP(Table2[[#This Row],[Customer_ID]],Table1[Customer_ID],Table1[Amount_Disbursed],,)</f>
        <v>38984</v>
      </c>
      <c r="G7" s="4">
        <f>_xlfn.XLOOKUP(Table2[[#This Row],[Customer_ID]],Table1[Customer_ID],Table1[EMI_Amount],,0)</f>
        <v>1903.0086001553123</v>
      </c>
      <c r="H7" s="4">
        <f>Table2[[#This Row],[EMI_Amount]]</f>
        <v>1903.0086001553123</v>
      </c>
      <c r="I7" s="4">
        <v>1903</v>
      </c>
      <c r="J7" s="4">
        <f>Table2[[#This Row],[EMI_Due_May26]]-Table2[[#This Row],[Amount_Received_May26]]</f>
        <v>8.6001553122514451E-3</v>
      </c>
      <c r="K7" s="5">
        <f>DATE(2026,5,DAY(Table1[[#This Row],[Maturity_Date]]))</f>
        <v>46167</v>
      </c>
      <c r="L7" s="10" t="str">
        <f ca="1">IF(Table2[[#This Row],[Overdue_Amount]]&lt;1,"",MAX(0,TODAY()-Table2[[#This Row],[EMI_Due_Date]]))</f>
        <v/>
      </c>
      <c r="M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" s="3" t="str" cm="1">
        <f t="array" aca="1" ref="N7" ca="1">_xlfn.IFS(Table2[[#This Row],[DPD_Bucket]]="1-30","Overdue",Table2[[#This Row],[DPD_Bucket]]="90+","NPA",Table2[[#This Row],[DPD_Bucket]]="Current","Active",Table2[[#This Row],[DPD_Bucket]]="31-60","Overdue")</f>
        <v>Active</v>
      </c>
    </row>
    <row r="8" spans="1:335" ht="28.8" customHeight="1" x14ac:dyDescent="0.45">
      <c r="A8" s="3" t="s">
        <v>823</v>
      </c>
      <c r="B8" s="3" t="str">
        <f>_xlfn.XLOOKUP(Table2[[#This Row],[Customer_ID]],Table1[Customer_ID],Table1[Customer_Name],,0,)</f>
        <v>Dinesh Sharma</v>
      </c>
      <c r="C8" s="3" t="str">
        <f>_xlfn.XLOOKUP(Table2[[#This Row],[Customer_ID]],Table1[Customer_ID],Table1[Branch_Name],,)</f>
        <v>Bhopal</v>
      </c>
      <c r="D8" s="3" t="str">
        <f>_xlfn.XLOOKUP(Table2[[#This Row],[Customer_ID]],Table1[Customer_ID],Table1[Vehicle_Make],,0)</f>
        <v>Honda</v>
      </c>
      <c r="E8" s="3" t="str">
        <f>_xlfn.XLOOKUP(Table2[[#This Row],[Customer_ID]],Table1[Customer_ID],Table1[Vehicle_Model],,)</f>
        <v>City</v>
      </c>
      <c r="F8" s="4">
        <f>_xlfn.XLOOKUP(Table2[[#This Row],[Customer_ID]],Table1[Customer_ID],Table1[Amount_Disbursed],,)</f>
        <v>872459</v>
      </c>
      <c r="G8" s="4">
        <f>_xlfn.XLOOKUP(Table2[[#This Row],[Customer_ID]],Table1[Customer_ID],Table1[EMI_Amount],,0)</f>
        <v>42659.96780793331</v>
      </c>
      <c r="H8" s="4">
        <f>Table2[[#This Row],[EMI_Amount]]</f>
        <v>42659.96780793331</v>
      </c>
      <c r="I8" s="4">
        <v>0</v>
      </c>
      <c r="J8" s="4">
        <f>Table2[[#This Row],[EMI_Due_May26]]-Table2[[#This Row],[Amount_Received_May26]]</f>
        <v>42659.96780793331</v>
      </c>
      <c r="K8" s="5">
        <f>DATE(2026,5,DAY(Table1[[#This Row],[Maturity_Date]]))</f>
        <v>46157</v>
      </c>
      <c r="L8" s="10">
        <f ca="1">IF(Table2[[#This Row],[Overdue_Amount]]&lt;1,"",MAX(0,TODAY()-Table2[[#This Row],[EMI_Due_Date]]))</f>
        <v>23</v>
      </c>
      <c r="M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8" s="3" t="str" cm="1">
        <f t="array" aca="1" ref="N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9" spans="1:335" ht="28.8" customHeight="1" x14ac:dyDescent="0.45">
      <c r="A9" s="3" t="s">
        <v>824</v>
      </c>
      <c r="B9" s="3" t="str">
        <f>_xlfn.XLOOKUP(Table2[[#This Row],[Customer_ID]],Table1[Customer_ID],Table1[Customer_Name],,0,)</f>
        <v>Meena Gupta</v>
      </c>
      <c r="C9" s="3" t="str">
        <f>_xlfn.XLOOKUP(Table2[[#This Row],[Customer_ID]],Table1[Customer_ID],Table1[Branch_Name],,)</f>
        <v>Bhopal</v>
      </c>
      <c r="D9" s="3" t="str">
        <f>_xlfn.XLOOKUP(Table2[[#This Row],[Customer_ID]],Table1[Customer_ID],Table1[Vehicle_Make],,0)</f>
        <v>Honda</v>
      </c>
      <c r="E9" s="3" t="str">
        <f>_xlfn.XLOOKUP(Table2[[#This Row],[Customer_ID]],Table1[Customer_ID],Table1[Vehicle_Model],,)</f>
        <v>City</v>
      </c>
      <c r="F9" s="4">
        <f>_xlfn.XLOOKUP(Table2[[#This Row],[Customer_ID]],Table1[Customer_ID],Table1[Amount_Disbursed],,)</f>
        <v>936007</v>
      </c>
      <c r="G9" s="4">
        <f>_xlfn.XLOOKUP(Table2[[#This Row],[Customer_ID]],Table1[Customer_ID],Table1[EMI_Amount],,0)</f>
        <v>21653.283677275627</v>
      </c>
      <c r="H9" s="4">
        <f>Table2[[#This Row],[EMI_Amount]]</f>
        <v>21653.283677275627</v>
      </c>
      <c r="I9" s="4">
        <v>5106</v>
      </c>
      <c r="J9" s="4">
        <f>Table2[[#This Row],[EMI_Due_May26]]-Table2[[#This Row],[Amount_Received_May26]]</f>
        <v>16547.283677275627</v>
      </c>
      <c r="K9" s="5">
        <f>DATE(2026,5,DAY(Table1[[#This Row],[Maturity_Date]]))</f>
        <v>46159</v>
      </c>
      <c r="L9" s="10">
        <f ca="1">IF(Table2[[#This Row],[Overdue_Amount]]&lt;1,"",MAX(0,TODAY()-Table2[[#This Row],[EMI_Due_Date]]))</f>
        <v>21</v>
      </c>
      <c r="M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9" s="3" t="str" cm="1">
        <f t="array" aca="1" ref="N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0" spans="1:335" ht="28.8" customHeight="1" x14ac:dyDescent="0.45">
      <c r="A10" s="3" t="s">
        <v>825</v>
      </c>
      <c r="B10" s="3" t="str">
        <f>_xlfn.XLOOKUP(Table2[[#This Row],[Customer_ID]],Table1[Customer_ID],Table1[Customer_Name],,0,)</f>
        <v>Naresh Dwivedi</v>
      </c>
      <c r="C10" s="3" t="str">
        <f>_xlfn.XLOOKUP(Table2[[#This Row],[Customer_ID]],Table1[Customer_ID],Table1[Branch_Name],,)</f>
        <v>Bhopal</v>
      </c>
      <c r="D10" s="3" t="str">
        <f>_xlfn.XLOOKUP(Table2[[#This Row],[Customer_ID]],Table1[Customer_ID],Table1[Vehicle_Make],,0)</f>
        <v>Honda</v>
      </c>
      <c r="E10" s="3" t="str">
        <f>_xlfn.XLOOKUP(Table2[[#This Row],[Customer_ID]],Table1[Customer_ID],Table1[Vehicle_Model],,)</f>
        <v>City</v>
      </c>
      <c r="F10" s="4">
        <f>_xlfn.XLOOKUP(Table2[[#This Row],[Customer_ID]],Table1[Customer_ID],Table1[Amount_Disbursed],,)</f>
        <v>874852</v>
      </c>
      <c r="G10" s="4">
        <f>_xlfn.XLOOKUP(Table2[[#This Row],[Customer_ID]],Table1[Customer_ID],Table1[EMI_Amount],,0)</f>
        <v>41010.940017744229</v>
      </c>
      <c r="H10" s="4">
        <f>Table2[[#This Row],[EMI_Amount]]</f>
        <v>41010.940017744229</v>
      </c>
      <c r="I10" s="4">
        <v>25092</v>
      </c>
      <c r="J10" s="4">
        <f>Table2[[#This Row],[EMI_Due_May26]]-Table2[[#This Row],[Amount_Received_May26]]</f>
        <v>15918.940017744229</v>
      </c>
      <c r="K10" s="5">
        <f>DATE(2026,5,DAY(Table1[[#This Row],[Maturity_Date]]))</f>
        <v>46171</v>
      </c>
      <c r="L10" s="10">
        <f ca="1">IF(Table2[[#This Row],[Overdue_Amount]]&lt;1,"",MAX(0,TODAY()-Table2[[#This Row],[EMI_Due_Date]]))</f>
        <v>9</v>
      </c>
      <c r="M1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0" s="3" t="str" cm="1">
        <f t="array" aca="1" ref="N10" ca="1">_xlfn.IFS(Table2[[#This Row],[DPD_Bucket]]="1-30","Overdue",Table2[[#This Row],[DPD_Bucket]]="90+","NPA",Table2[[#This Row],[DPD_Bucket]]="Current","Active",Table2[[#This Row],[DPD_Bucket]]="31-60","Overdue")</f>
        <v>Overdue</v>
      </c>
      <c r="LW10" t="s">
        <v>3087</v>
      </c>
    </row>
    <row r="11" spans="1:335" ht="28.8" customHeight="1" x14ac:dyDescent="0.45">
      <c r="A11" s="3" t="s">
        <v>826</v>
      </c>
      <c r="B11" s="3" t="str">
        <f>_xlfn.XLOOKUP(Table2[[#This Row],[Customer_ID]],Table1[Customer_ID],Table1[Customer_Name],,0,)</f>
        <v>Asha Singh</v>
      </c>
      <c r="C11" s="3" t="str">
        <f>_xlfn.XLOOKUP(Table2[[#This Row],[Customer_ID]],Table1[Customer_ID],Table1[Branch_Name],,)</f>
        <v>Indore</v>
      </c>
      <c r="D11" s="3" t="str">
        <f>_xlfn.XLOOKUP(Table2[[#This Row],[Customer_ID]],Table1[Customer_ID],Table1[Vehicle_Make],,0)</f>
        <v>Hyundai</v>
      </c>
      <c r="E11" s="3" t="str">
        <f>_xlfn.XLOOKUP(Table2[[#This Row],[Customer_ID]],Table1[Customer_ID],Table1[Vehicle_Model],,)</f>
        <v>i20</v>
      </c>
      <c r="F11" s="4">
        <f>_xlfn.XLOOKUP(Table2[[#This Row],[Customer_ID]],Table1[Customer_ID],Table1[Amount_Disbursed],,)</f>
        <v>599235</v>
      </c>
      <c r="G11" s="4">
        <f>_xlfn.XLOOKUP(Table2[[#This Row],[Customer_ID]],Table1[Customer_ID],Table1[EMI_Amount],,0)</f>
        <v>29120.421525827234</v>
      </c>
      <c r="H11" s="4">
        <f>Table2[[#This Row],[EMI_Amount]]</f>
        <v>29120.421525827234</v>
      </c>
      <c r="I11" s="4">
        <v>29120</v>
      </c>
      <c r="J11" s="4">
        <f>Table2[[#This Row],[EMI_Due_May26]]-Table2[[#This Row],[Amount_Received_May26]]</f>
        <v>0.42152582723429077</v>
      </c>
      <c r="K11" s="5">
        <f>DATE(2026,5,DAY(Table1[[#This Row],[Maturity_Date]]))</f>
        <v>46152</v>
      </c>
      <c r="L11" s="10" t="str">
        <f ca="1">IF(Table2[[#This Row],[Overdue_Amount]]&lt;1,"",MAX(0,TODAY()-Table2[[#This Row],[EMI_Due_Date]]))</f>
        <v/>
      </c>
      <c r="M1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1" s="3" t="str" cm="1">
        <f t="array" aca="1" ref="N11" ca="1">_xlfn.IFS(Table2[[#This Row],[DPD_Bucket]]="1-30","Overdue",Table2[[#This Row],[DPD_Bucket]]="90+","NPA",Table2[[#This Row],[DPD_Bucket]]="Current","Active",Table2[[#This Row],[DPD_Bucket]]="31-60","Overdue")</f>
        <v>Active</v>
      </c>
    </row>
    <row r="12" spans="1:335" ht="28.8" customHeight="1" x14ac:dyDescent="0.45">
      <c r="A12" s="3" t="s">
        <v>827</v>
      </c>
      <c r="B12" s="3" t="str">
        <f>_xlfn.XLOOKUP(Table2[[#This Row],[Customer_ID]],Table1[Customer_ID],Table1[Customer_Name],,0,)</f>
        <v>Ramesh Verma</v>
      </c>
      <c r="C12" s="3" t="str">
        <f>_xlfn.XLOOKUP(Table2[[#This Row],[Customer_ID]],Table1[Customer_ID],Table1[Branch_Name],,)</f>
        <v>Jabalpur</v>
      </c>
      <c r="D12" s="3" t="str">
        <f>_xlfn.XLOOKUP(Table2[[#This Row],[Customer_ID]],Table1[Customer_ID],Table1[Vehicle_Make],,0)</f>
        <v>Maruti</v>
      </c>
      <c r="E12" s="3" t="str">
        <f>_xlfn.XLOOKUP(Table2[[#This Row],[Customer_ID]],Table1[Customer_ID],Table1[Vehicle_Model],,)</f>
        <v>Swift</v>
      </c>
      <c r="F12" s="4">
        <f>_xlfn.XLOOKUP(Table2[[#This Row],[Customer_ID]],Table1[Customer_ID],Table1[Amount_Disbursed],,)</f>
        <v>538554</v>
      </c>
      <c r="G12" s="4">
        <f>_xlfn.XLOOKUP(Table2[[#This Row],[Customer_ID]],Table1[Customer_ID],Table1[EMI_Amount],,0)</f>
        <v>33246.325457999861</v>
      </c>
      <c r="H12" s="4">
        <f>Table2[[#This Row],[EMI_Amount]]</f>
        <v>33246.325457999861</v>
      </c>
      <c r="I12" s="4">
        <v>33246</v>
      </c>
      <c r="J12" s="4">
        <f>Table2[[#This Row],[EMI_Due_May26]]-Table2[[#This Row],[Amount_Received_May26]]</f>
        <v>0.32545799986110069</v>
      </c>
      <c r="K12" s="5">
        <f>DATE(2026,5,DAY(Table1[[#This Row],[Maturity_Date]]))</f>
        <v>46159</v>
      </c>
      <c r="L12" s="10" t="str">
        <f ca="1">IF(Table2[[#This Row],[Overdue_Amount]]&lt;1,"",MAX(0,TODAY()-Table2[[#This Row],[EMI_Due_Date]]))</f>
        <v/>
      </c>
      <c r="M1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" s="3" t="str" cm="1">
        <f t="array" aca="1" ref="N12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" spans="1:335" ht="28.8" customHeight="1" x14ac:dyDescent="0.45">
      <c r="A13" s="3" t="s">
        <v>828</v>
      </c>
      <c r="B13" s="3" t="str">
        <f>_xlfn.XLOOKUP(Table2[[#This Row],[Customer_ID]],Table1[Customer_ID],Table1[Customer_Name],,0,)</f>
        <v>Ajay Chauhan</v>
      </c>
      <c r="C13" s="3" t="str">
        <f>_xlfn.XLOOKUP(Table2[[#This Row],[Customer_ID]],Table1[Customer_ID],Table1[Branch_Name],,)</f>
        <v>Rewa</v>
      </c>
      <c r="D13" s="3" t="str">
        <f>_xlfn.XLOOKUP(Table2[[#This Row],[Customer_ID]],Table1[Customer_ID],Table1[Vehicle_Make],,0)</f>
        <v>Honda</v>
      </c>
      <c r="E13" s="3" t="str">
        <f>_xlfn.XLOOKUP(Table2[[#This Row],[Customer_ID]],Table1[Customer_ID],Table1[Vehicle_Model],,)</f>
        <v>City</v>
      </c>
      <c r="F13" s="4">
        <f>_xlfn.XLOOKUP(Table2[[#This Row],[Customer_ID]],Table1[Customer_ID],Table1[Amount_Disbursed],,)</f>
        <v>866248</v>
      </c>
      <c r="G13" s="4">
        <f>_xlfn.XLOOKUP(Table2[[#This Row],[Customer_ID]],Table1[Customer_ID],Table1[EMI_Amount],,0)</f>
        <v>19860.901725642962</v>
      </c>
      <c r="H13" s="4">
        <f>Table2[[#This Row],[EMI_Amount]]</f>
        <v>19860.901725642962</v>
      </c>
      <c r="I13" s="4">
        <v>19861</v>
      </c>
      <c r="J13" s="4">
        <f>Table2[[#This Row],[EMI_Due_May26]]-Table2[[#This Row],[Amount_Received_May26]]</f>
        <v>-9.8274357038462767E-2</v>
      </c>
      <c r="K13" s="5">
        <f>DATE(2026,5,DAY(Table1[[#This Row],[Maturity_Date]]))</f>
        <v>46161</v>
      </c>
      <c r="L13" s="10" t="str">
        <f ca="1">IF(Table2[[#This Row],[Overdue_Amount]]&lt;1,"",MAX(0,TODAY()-Table2[[#This Row],[EMI_Due_Date]]))</f>
        <v/>
      </c>
      <c r="M1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3" s="3" t="str" cm="1">
        <f t="array" aca="1" ref="N13" ca="1">_xlfn.IFS(Table2[[#This Row],[DPD_Bucket]]="1-30","Overdue",Table2[[#This Row],[DPD_Bucket]]="90+","NPA",Table2[[#This Row],[DPD_Bucket]]="Current","Active",Table2[[#This Row],[DPD_Bucket]]="31-60","Overdue")</f>
        <v>Active</v>
      </c>
    </row>
    <row r="14" spans="1:335" ht="28.8" customHeight="1" x14ac:dyDescent="0.45">
      <c r="A14" s="3" t="s">
        <v>829</v>
      </c>
      <c r="B14" s="3" t="str">
        <f>_xlfn.XLOOKUP(Table2[[#This Row],[Customer_ID]],Table1[Customer_ID],Table1[Customer_Name],,0,)</f>
        <v>Seema Joshi</v>
      </c>
      <c r="C14" s="3" t="str">
        <f>_xlfn.XLOOKUP(Table2[[#This Row],[Customer_ID]],Table1[Customer_ID],Table1[Branch_Name],,)</f>
        <v>Bhopal</v>
      </c>
      <c r="D14" s="3" t="str">
        <f>_xlfn.XLOOKUP(Table2[[#This Row],[Customer_ID]],Table1[Customer_ID],Table1[Vehicle_Make],,0)</f>
        <v>Renault</v>
      </c>
      <c r="E14" s="3" t="str">
        <f>_xlfn.XLOOKUP(Table2[[#This Row],[Customer_ID]],Table1[Customer_ID],Table1[Vehicle_Model],,)</f>
        <v>Kwid</v>
      </c>
      <c r="F14" s="4">
        <f>_xlfn.XLOOKUP(Table2[[#This Row],[Customer_ID]],Table1[Customer_ID],Table1[Amount_Disbursed],,)</f>
        <v>363463</v>
      </c>
      <c r="G14" s="4">
        <f>_xlfn.XLOOKUP(Table2[[#This Row],[Customer_ID]],Table1[Customer_ID],Table1[EMI_Amount],,0)</f>
        <v>7823.0450161753115</v>
      </c>
      <c r="H14" s="4">
        <f>Table2[[#This Row],[EMI_Amount]]</f>
        <v>7823.0450161753115</v>
      </c>
      <c r="I14" s="4">
        <v>5486</v>
      </c>
      <c r="J14" s="4">
        <f>Table2[[#This Row],[EMI_Due_May26]]-Table2[[#This Row],[Amount_Received_May26]]</f>
        <v>2337.0450161753115</v>
      </c>
      <c r="K14" s="5">
        <f>DATE(2026,5,DAY(Table1[[#This Row],[Maturity_Date]]))</f>
        <v>46152</v>
      </c>
      <c r="L14" s="10">
        <f ca="1">IF(Table2[[#This Row],[Overdue_Amount]]&lt;1,"",MAX(0,TODAY()-Table2[[#This Row],[EMI_Due_Date]]))</f>
        <v>28</v>
      </c>
      <c r="M1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4" s="3" t="str" cm="1">
        <f t="array" aca="1" ref="N1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5" spans="1:335" ht="28.8" customHeight="1" x14ac:dyDescent="0.45">
      <c r="A15" s="3" t="s">
        <v>830</v>
      </c>
      <c r="B15" s="3" t="str">
        <f>_xlfn.XLOOKUP(Table2[[#This Row],[Customer_ID]],Table1[Customer_ID],Table1[Customer_Name],,0,)</f>
        <v>Asha Jain</v>
      </c>
      <c r="C15" s="3" t="str">
        <f>_xlfn.XLOOKUP(Table2[[#This Row],[Customer_ID]],Table1[Customer_ID],Table1[Branch_Name],,)</f>
        <v>Jabalpur</v>
      </c>
      <c r="D15" s="3" t="str">
        <f>_xlfn.XLOOKUP(Table2[[#This Row],[Customer_ID]],Table1[Customer_ID],Table1[Vehicle_Make],,0)</f>
        <v>Hero</v>
      </c>
      <c r="E15" s="3" t="str">
        <f>_xlfn.XLOOKUP(Table2[[#This Row],[Customer_ID]],Table1[Customer_ID],Table1[Vehicle_Model],,)</f>
        <v>Splendor</v>
      </c>
      <c r="F15" s="4">
        <f>_xlfn.XLOOKUP(Table2[[#This Row],[Customer_ID]],Table1[Customer_ID],Table1[Amount_Disbursed],,)</f>
        <v>55853</v>
      </c>
      <c r="G15" s="4">
        <f>_xlfn.XLOOKUP(Table2[[#This Row],[Customer_ID]],Table1[Customer_ID],Table1[EMI_Amount],,0)</f>
        <v>2707.5940518659895</v>
      </c>
      <c r="H15" s="4">
        <f>Table2[[#This Row],[EMI_Amount]]</f>
        <v>2707.5940518659895</v>
      </c>
      <c r="I15" s="4">
        <v>2708</v>
      </c>
      <c r="J15" s="4">
        <f>Table2[[#This Row],[EMI_Due_May26]]-Table2[[#This Row],[Amount_Received_May26]]</f>
        <v>-0.40594813401048668</v>
      </c>
      <c r="K15" s="5">
        <f>DATE(2026,5,DAY(Table1[[#This Row],[Maturity_Date]]))</f>
        <v>46166</v>
      </c>
      <c r="L15" s="10" t="str">
        <f ca="1">IF(Table2[[#This Row],[Overdue_Amount]]&lt;1,"",MAX(0,TODAY()-Table2[[#This Row],[EMI_Due_Date]]))</f>
        <v/>
      </c>
      <c r="M1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5" s="3" t="str" cm="1">
        <f t="array" aca="1" ref="N1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6" spans="1:335" ht="28.8" customHeight="1" x14ac:dyDescent="0.45">
      <c r="A16" s="3" t="s">
        <v>831</v>
      </c>
      <c r="B16" s="3" t="str">
        <f>_xlfn.XLOOKUP(Table2[[#This Row],[Customer_ID]],Table1[Customer_ID],Table1[Customer_Name],,0,)</f>
        <v>Lata Gupta</v>
      </c>
      <c r="C16" s="3" t="str">
        <f>_xlfn.XLOOKUP(Table2[[#This Row],[Customer_ID]],Table1[Customer_ID],Table1[Branch_Name],,)</f>
        <v>Gwalior</v>
      </c>
      <c r="D16" s="3" t="str">
        <f>_xlfn.XLOOKUP(Table2[[#This Row],[Customer_ID]],Table1[Customer_ID],Table1[Vehicle_Make],,0)</f>
        <v>TVS</v>
      </c>
      <c r="E16" s="3" t="str">
        <f>_xlfn.XLOOKUP(Table2[[#This Row],[Customer_ID]],Table1[Customer_ID],Table1[Vehicle_Model],,)</f>
        <v>Jupiter</v>
      </c>
      <c r="F16" s="4">
        <f>_xlfn.XLOOKUP(Table2[[#This Row],[Customer_ID]],Table1[Customer_ID],Table1[Amount_Disbursed],,)</f>
        <v>64394</v>
      </c>
      <c r="G16" s="4">
        <f>_xlfn.XLOOKUP(Table2[[#This Row],[Customer_ID]],Table1[Customer_ID],Table1[EMI_Amount],,0)</f>
        <v>1453.6498797013855</v>
      </c>
      <c r="H16" s="4">
        <f>Table2[[#This Row],[EMI_Amount]]</f>
        <v>1453.6498797013855</v>
      </c>
      <c r="I16" s="4">
        <v>1048</v>
      </c>
      <c r="J16" s="4">
        <f>Table2[[#This Row],[EMI_Due_May26]]-Table2[[#This Row],[Amount_Received_May26]]</f>
        <v>405.64987970138554</v>
      </c>
      <c r="K16" s="5">
        <f>DATE(2026,5,DAY(Table1[[#This Row],[Maturity_Date]]))</f>
        <v>46168</v>
      </c>
      <c r="L16" s="10">
        <f ca="1">IF(Table2[[#This Row],[Overdue_Amount]]&lt;1,"",MAX(0,TODAY()-Table2[[#This Row],[EMI_Due_Date]]))</f>
        <v>12</v>
      </c>
      <c r="M1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6" s="3" t="str" cm="1">
        <f t="array" aca="1" ref="N1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7" spans="1:14" ht="28.8" customHeight="1" x14ac:dyDescent="0.45">
      <c r="A17" s="3" t="s">
        <v>832</v>
      </c>
      <c r="B17" s="3" t="str">
        <f>_xlfn.XLOOKUP(Table2[[#This Row],[Customer_ID]],Table1[Customer_ID],Table1[Customer_Name],,0,)</f>
        <v>Kiran Sharma</v>
      </c>
      <c r="C17" s="3" t="str">
        <f>_xlfn.XLOOKUP(Table2[[#This Row],[Customer_ID]],Table1[Customer_ID],Table1[Branch_Name],,)</f>
        <v>Bhopal</v>
      </c>
      <c r="D17" s="3" t="str">
        <f>_xlfn.XLOOKUP(Table2[[#This Row],[Customer_ID]],Table1[Customer_ID],Table1[Vehicle_Make],,0)</f>
        <v>Bajaj</v>
      </c>
      <c r="E17" s="3" t="str">
        <f>_xlfn.XLOOKUP(Table2[[#This Row],[Customer_ID]],Table1[Customer_ID],Table1[Vehicle_Model],,)</f>
        <v>Pulsar</v>
      </c>
      <c r="F17" s="4">
        <f>_xlfn.XLOOKUP(Table2[[#This Row],[Customer_ID]],Table1[Customer_ID],Table1[Amount_Disbursed],,)</f>
        <v>77753</v>
      </c>
      <c r="G17" s="4">
        <f>_xlfn.XLOOKUP(Table2[[#This Row],[Customer_ID]],Table1[Customer_ID],Table1[EMI_Amount],,0)</f>
        <v>2686.5840541908174</v>
      </c>
      <c r="H17" s="4">
        <f>Table2[[#This Row],[EMI_Amount]]</f>
        <v>2686.5840541908174</v>
      </c>
      <c r="I17" s="4">
        <v>2687</v>
      </c>
      <c r="J17" s="4">
        <f>Table2[[#This Row],[EMI_Due_May26]]-Table2[[#This Row],[Amount_Received_May26]]</f>
        <v>-0.41594580918263091</v>
      </c>
      <c r="K17" s="5">
        <f>DATE(2026,5,DAY(Table1[[#This Row],[Maturity_Date]]))</f>
        <v>46169</v>
      </c>
      <c r="L17" s="10" t="str">
        <f ca="1">IF(Table2[[#This Row],[Overdue_Amount]]&lt;1,"",MAX(0,TODAY()-Table2[[#This Row],[EMI_Due_Date]]))</f>
        <v/>
      </c>
      <c r="M1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7" s="3" t="str" cm="1">
        <f t="array" aca="1" ref="N17" ca="1">_xlfn.IFS(Table2[[#This Row],[DPD_Bucket]]="1-30","Overdue",Table2[[#This Row],[DPD_Bucket]]="90+","NPA",Table2[[#This Row],[DPD_Bucket]]="Current","Active",Table2[[#This Row],[DPD_Bucket]]="31-60","Overdue")</f>
        <v>Active</v>
      </c>
    </row>
    <row r="18" spans="1:14" ht="28.8" customHeight="1" x14ac:dyDescent="0.45">
      <c r="A18" s="3" t="s">
        <v>833</v>
      </c>
      <c r="B18" s="3" t="str">
        <f>_xlfn.XLOOKUP(Table2[[#This Row],[Customer_ID]],Table1[Customer_ID],Table1[Customer_Name],,0,)</f>
        <v>Kiran Dwivedi</v>
      </c>
      <c r="C18" s="3" t="str">
        <f>_xlfn.XLOOKUP(Table2[[#This Row],[Customer_ID]],Table1[Customer_ID],Table1[Branch_Name],,)</f>
        <v>Gwalior</v>
      </c>
      <c r="D18" s="3" t="str">
        <f>_xlfn.XLOOKUP(Table2[[#This Row],[Customer_ID]],Table1[Customer_ID],Table1[Vehicle_Make],,0)</f>
        <v>Honda</v>
      </c>
      <c r="E18" s="3" t="str">
        <f>_xlfn.XLOOKUP(Table2[[#This Row],[Customer_ID]],Table1[Customer_ID],Table1[Vehicle_Model],,)</f>
        <v>City</v>
      </c>
      <c r="F18" s="4">
        <f>_xlfn.XLOOKUP(Table2[[#This Row],[Customer_ID]],Table1[Customer_ID],Table1[Amount_Disbursed],,)</f>
        <v>905436</v>
      </c>
      <c r="G18" s="4">
        <f>_xlfn.XLOOKUP(Table2[[#This Row],[Customer_ID]],Table1[Customer_ID],Table1[EMI_Amount],,0)</f>
        <v>79834.006257660221</v>
      </c>
      <c r="H18" s="4">
        <f>Table2[[#This Row],[EMI_Amount]]</f>
        <v>79834.006257660221</v>
      </c>
      <c r="I18" s="4">
        <v>79834</v>
      </c>
      <c r="J18" s="4">
        <f>Table2[[#This Row],[EMI_Due_May26]]-Table2[[#This Row],[Amount_Received_May26]]</f>
        <v>6.2576602213084698E-3</v>
      </c>
      <c r="K18" s="5">
        <f>DATE(2026,5,DAY(Table1[[#This Row],[Maturity_Date]]))</f>
        <v>46173</v>
      </c>
      <c r="L18" s="10" t="str">
        <f ca="1">IF(Table2[[#This Row],[Overdue_Amount]]&lt;1,"",MAX(0,TODAY()-Table2[[#This Row],[EMI_Due_Date]]))</f>
        <v/>
      </c>
      <c r="M1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8" s="3" t="str" cm="1">
        <f t="array" aca="1" ref="N18" ca="1">_xlfn.IFS(Table2[[#This Row],[DPD_Bucket]]="1-30","Overdue",Table2[[#This Row],[DPD_Bucket]]="90+","NPA",Table2[[#This Row],[DPD_Bucket]]="Current","Active",Table2[[#This Row],[DPD_Bucket]]="31-60","Overdue")</f>
        <v>Active</v>
      </c>
    </row>
    <row r="19" spans="1:14" ht="28.8" customHeight="1" x14ac:dyDescent="0.45">
      <c r="A19" s="3" t="s">
        <v>834</v>
      </c>
      <c r="B19" s="3" t="str">
        <f>_xlfn.XLOOKUP(Table2[[#This Row],[Customer_ID]],Table1[Customer_ID],Table1[Customer_Name],,0,)</f>
        <v>Renu Soni</v>
      </c>
      <c r="C19" s="3" t="str">
        <f>_xlfn.XLOOKUP(Table2[[#This Row],[Customer_ID]],Table1[Customer_ID],Table1[Branch_Name],,)</f>
        <v>Bhopal</v>
      </c>
      <c r="D19" s="3" t="str">
        <f>_xlfn.XLOOKUP(Table2[[#This Row],[Customer_ID]],Table1[Customer_ID],Table1[Vehicle_Make],,0)</f>
        <v>Maruti</v>
      </c>
      <c r="E19" s="3" t="str">
        <f>_xlfn.XLOOKUP(Table2[[#This Row],[Customer_ID]],Table1[Customer_ID],Table1[Vehicle_Model],,)</f>
        <v>Dzire</v>
      </c>
      <c r="F19" s="4">
        <f>_xlfn.XLOOKUP(Table2[[#This Row],[Customer_ID]],Table1[Customer_ID],Table1[Amount_Disbursed],,)</f>
        <v>591412</v>
      </c>
      <c r="G19" s="4">
        <f>_xlfn.XLOOKUP(Table2[[#This Row],[Customer_ID]],Table1[Customer_ID],Table1[EMI_Amount],,0)</f>
        <v>16268.210202717511</v>
      </c>
      <c r="H19" s="4">
        <f>Table2[[#This Row],[EMI_Amount]]</f>
        <v>16268.210202717511</v>
      </c>
      <c r="I19" s="4">
        <v>16268</v>
      </c>
      <c r="J19" s="4">
        <f>Table2[[#This Row],[EMI_Due_May26]]-Table2[[#This Row],[Amount_Received_May26]]</f>
        <v>0.21020271751149266</v>
      </c>
      <c r="K19" s="5">
        <f>DATE(2026,5,DAY(Table1[[#This Row],[Maturity_Date]]))</f>
        <v>46165</v>
      </c>
      <c r="L19" s="10" t="str">
        <f ca="1">IF(Table2[[#This Row],[Overdue_Amount]]&lt;1,"",MAX(0,TODAY()-Table2[[#This Row],[EMI_Due_Date]]))</f>
        <v/>
      </c>
      <c r="M1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9" s="3" t="str" cm="1">
        <f t="array" aca="1" ref="N1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0" spans="1:14" ht="28.8" customHeight="1" x14ac:dyDescent="0.45">
      <c r="A20" s="3" t="s">
        <v>835</v>
      </c>
      <c r="B20" s="3" t="str">
        <f>_xlfn.XLOOKUP(Table2[[#This Row],[Customer_ID]],Table1[Customer_ID],Table1[Customer_Name],,0,)</f>
        <v>Pradeep Pandey</v>
      </c>
      <c r="C20" s="3" t="str">
        <f>_xlfn.XLOOKUP(Table2[[#This Row],[Customer_ID]],Table1[Customer_ID],Table1[Branch_Name],,)</f>
        <v>Gwalior</v>
      </c>
      <c r="D20" s="3" t="str">
        <f>_xlfn.XLOOKUP(Table2[[#This Row],[Customer_ID]],Table1[Customer_ID],Table1[Vehicle_Make],,0)</f>
        <v>Tata</v>
      </c>
      <c r="E20" s="3" t="str">
        <f>_xlfn.XLOOKUP(Table2[[#This Row],[Customer_ID]],Table1[Customer_ID],Table1[Vehicle_Model],,)</f>
        <v>Nexon</v>
      </c>
      <c r="F20" s="4">
        <f>_xlfn.XLOOKUP(Table2[[#This Row],[Customer_ID]],Table1[Customer_ID],Table1[Amount_Disbursed],,)</f>
        <v>737287</v>
      </c>
      <c r="G20" s="4">
        <f>_xlfn.XLOOKUP(Table2[[#This Row],[Customer_ID]],Table1[Customer_ID],Table1[EMI_Amount],,0)</f>
        <v>16159.397833034092</v>
      </c>
      <c r="H20" s="4">
        <f>Table2[[#This Row],[EMI_Amount]]</f>
        <v>16159.397833034092</v>
      </c>
      <c r="I20" s="4">
        <v>16159</v>
      </c>
      <c r="J20" s="4">
        <f>Table2[[#This Row],[EMI_Due_May26]]-Table2[[#This Row],[Amount_Received_May26]]</f>
        <v>0.39783303409240034</v>
      </c>
      <c r="K20" s="5">
        <f>DATE(2026,5,DAY(Table1[[#This Row],[Maturity_Date]]))</f>
        <v>46159</v>
      </c>
      <c r="L20" s="10" t="str">
        <f ca="1">IF(Table2[[#This Row],[Overdue_Amount]]&lt;1,"",MAX(0,TODAY()-Table2[[#This Row],[EMI_Due_Date]]))</f>
        <v/>
      </c>
      <c r="M2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0" s="3" t="str" cm="1">
        <f t="array" aca="1" ref="N20" ca="1">_xlfn.IFS(Table2[[#This Row],[DPD_Bucket]]="1-30","Overdue",Table2[[#This Row],[DPD_Bucket]]="90+","NPA",Table2[[#This Row],[DPD_Bucket]]="Current","Active",Table2[[#This Row],[DPD_Bucket]]="31-60","Overdue")</f>
        <v>Active</v>
      </c>
    </row>
    <row r="21" spans="1:14" ht="28.8" customHeight="1" x14ac:dyDescent="0.45">
      <c r="A21" s="3" t="s">
        <v>836</v>
      </c>
      <c r="B21" s="3" t="str">
        <f>_xlfn.XLOOKUP(Table2[[#This Row],[Customer_ID]],Table1[Customer_ID],Table1[Customer_Name],,0,)</f>
        <v>Mohit Agarwal</v>
      </c>
      <c r="C21" s="3" t="str">
        <f>_xlfn.XLOOKUP(Table2[[#This Row],[Customer_ID]],Table1[Customer_ID],Table1[Branch_Name],,)</f>
        <v>Indore</v>
      </c>
      <c r="D21" s="3" t="str">
        <f>_xlfn.XLOOKUP(Table2[[#This Row],[Customer_ID]],Table1[Customer_ID],Table1[Vehicle_Make],,0)</f>
        <v>Mahindra</v>
      </c>
      <c r="E21" s="3" t="str">
        <f>_xlfn.XLOOKUP(Table2[[#This Row],[Customer_ID]],Table1[Customer_ID],Table1[Vehicle_Model],,)</f>
        <v>Bolero</v>
      </c>
      <c r="F21" s="4">
        <f>_xlfn.XLOOKUP(Table2[[#This Row],[Customer_ID]],Table1[Customer_ID],Table1[Amount_Disbursed],,)</f>
        <v>777162</v>
      </c>
      <c r="G21" s="4">
        <f>_xlfn.XLOOKUP(Table2[[#This Row],[Customer_ID]],Table1[Customer_ID],Table1[EMI_Amount],,0)</f>
        <v>27437.955568641988</v>
      </c>
      <c r="H21" s="4">
        <f>Table2[[#This Row],[EMI_Amount]]</f>
        <v>27437.955568641988</v>
      </c>
      <c r="I21" s="4">
        <v>21611</v>
      </c>
      <c r="J21" s="4">
        <f>Table2[[#This Row],[EMI_Due_May26]]-Table2[[#This Row],[Amount_Received_May26]]</f>
        <v>5826.9555686419881</v>
      </c>
      <c r="K21" s="5">
        <f>DATE(2026,5,DAY(Table1[[#This Row],[Maturity_Date]]))</f>
        <v>46155</v>
      </c>
      <c r="L21" s="10">
        <f ca="1">IF(Table2[[#This Row],[Overdue_Amount]]&lt;1,"",MAX(0,TODAY()-Table2[[#This Row],[EMI_Due_Date]]))</f>
        <v>25</v>
      </c>
      <c r="M2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1" s="3" t="str" cm="1">
        <f t="array" aca="1" ref="N21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2" spans="1:14" ht="28.8" customHeight="1" x14ac:dyDescent="0.45">
      <c r="A22" s="3" t="s">
        <v>837</v>
      </c>
      <c r="B22" s="3" t="str">
        <f>_xlfn.XLOOKUP(Table2[[#This Row],[Customer_ID]],Table1[Customer_ID],Table1[Customer_Name],,0,)</f>
        <v>Mohit Patel</v>
      </c>
      <c r="C22" s="3" t="str">
        <f>_xlfn.XLOOKUP(Table2[[#This Row],[Customer_ID]],Table1[Customer_ID],Table1[Branch_Name],,)</f>
        <v>Gwalior</v>
      </c>
      <c r="D22" s="3" t="str">
        <f>_xlfn.XLOOKUP(Table2[[#This Row],[Customer_ID]],Table1[Customer_ID],Table1[Vehicle_Make],,0)</f>
        <v>Maruti</v>
      </c>
      <c r="E22" s="3" t="str">
        <f>_xlfn.XLOOKUP(Table2[[#This Row],[Customer_ID]],Table1[Customer_ID],Table1[Vehicle_Model],,)</f>
        <v>Swift</v>
      </c>
      <c r="F22" s="4">
        <f>_xlfn.XLOOKUP(Table2[[#This Row],[Customer_ID]],Table1[Customer_ID],Table1[Amount_Disbursed],,)</f>
        <v>530352</v>
      </c>
      <c r="G22" s="4">
        <f>_xlfn.XLOOKUP(Table2[[#This Row],[Customer_ID]],Table1[Customer_ID],Table1[EMI_Amount],,0)</f>
        <v>13953.185928920249</v>
      </c>
      <c r="H22" s="4">
        <f>Table2[[#This Row],[EMI_Amount]]</f>
        <v>13953.185928920249</v>
      </c>
      <c r="I22" s="4">
        <v>13953</v>
      </c>
      <c r="J22" s="4">
        <f>Table2[[#This Row],[EMI_Due_May26]]-Table2[[#This Row],[Amount_Received_May26]]</f>
        <v>0.18592892024935281</v>
      </c>
      <c r="K22" s="5">
        <f>DATE(2026,5,DAY(Table1[[#This Row],[Maturity_Date]]))</f>
        <v>46164</v>
      </c>
      <c r="L22" s="10" t="str">
        <f ca="1">IF(Table2[[#This Row],[Overdue_Amount]]&lt;1,"",MAX(0,TODAY()-Table2[[#This Row],[EMI_Due_Date]]))</f>
        <v/>
      </c>
      <c r="M2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2" s="3" t="str" cm="1">
        <f t="array" aca="1" ref="N2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3" spans="1:14" ht="28.8" customHeight="1" x14ac:dyDescent="0.45">
      <c r="A23" s="3" t="s">
        <v>838</v>
      </c>
      <c r="B23" s="3" t="str">
        <f>_xlfn.XLOOKUP(Table2[[#This Row],[Customer_ID]],Table1[Customer_ID],Table1[Customer_Name],,0,)</f>
        <v>Pushpa Yadav</v>
      </c>
      <c r="C23" s="3" t="str">
        <f>_xlfn.XLOOKUP(Table2[[#This Row],[Customer_ID]],Table1[Customer_ID],Table1[Branch_Name],,)</f>
        <v>Bhopal</v>
      </c>
      <c r="D23" s="3" t="str">
        <f>_xlfn.XLOOKUP(Table2[[#This Row],[Customer_ID]],Table1[Customer_ID],Table1[Vehicle_Make],,0)</f>
        <v>Maruti</v>
      </c>
      <c r="E23" s="3" t="str">
        <f>_xlfn.XLOOKUP(Table2[[#This Row],[Customer_ID]],Table1[Customer_ID],Table1[Vehicle_Model],,)</f>
        <v>Brezza</v>
      </c>
      <c r="F23" s="4">
        <f>_xlfn.XLOOKUP(Table2[[#This Row],[Customer_ID]],Table1[Customer_ID],Table1[Amount_Disbursed],,)</f>
        <v>926893</v>
      </c>
      <c r="G23" s="4">
        <f>_xlfn.XLOOKUP(Table2[[#This Row],[Customer_ID]],Table1[Customer_ID],Table1[EMI_Amount],,0)</f>
        <v>21156.151627015166</v>
      </c>
      <c r="H23" s="4">
        <f>Table2[[#This Row],[EMI_Amount]]</f>
        <v>21156.151627015166</v>
      </c>
      <c r="I23" s="4">
        <v>16626</v>
      </c>
      <c r="J23" s="4">
        <f>Table2[[#This Row],[EMI_Due_May26]]-Table2[[#This Row],[Amount_Received_May26]]</f>
        <v>4530.151627015166</v>
      </c>
      <c r="K23" s="5">
        <f>DATE(2026,5,DAY(Table1[[#This Row],[Maturity_Date]]))</f>
        <v>46144</v>
      </c>
      <c r="L23" s="10">
        <f ca="1">IF(Table2[[#This Row],[Overdue_Amount]]&lt;1,"",MAX(0,TODAY()-Table2[[#This Row],[EMI_Due_Date]]))</f>
        <v>36</v>
      </c>
      <c r="M2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23" s="3" t="str" cm="1">
        <f t="array" aca="1" ref="N2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4" spans="1:14" ht="28.8" customHeight="1" x14ac:dyDescent="0.45">
      <c r="A24" s="3" t="s">
        <v>839</v>
      </c>
      <c r="B24" s="3" t="str">
        <f>_xlfn.XLOOKUP(Table2[[#This Row],[Customer_ID]],Table1[Customer_ID],Table1[Customer_Name],,0,)</f>
        <v>Neha Gupta</v>
      </c>
      <c r="C24" s="3" t="str">
        <f>_xlfn.XLOOKUP(Table2[[#This Row],[Customer_ID]],Table1[Customer_ID],Table1[Branch_Name],,)</f>
        <v>Jabalpur</v>
      </c>
      <c r="D24" s="3" t="str">
        <f>_xlfn.XLOOKUP(Table2[[#This Row],[Customer_ID]],Table1[Customer_ID],Table1[Vehicle_Make],,0)</f>
        <v>Maruti</v>
      </c>
      <c r="E24" s="3" t="str">
        <f>_xlfn.XLOOKUP(Table2[[#This Row],[Customer_ID]],Table1[Customer_ID],Table1[Vehicle_Model],,)</f>
        <v>Dzire</v>
      </c>
      <c r="F24" s="4">
        <f>_xlfn.XLOOKUP(Table2[[#This Row],[Customer_ID]],Table1[Customer_ID],Table1[Amount_Disbursed],,)</f>
        <v>630961</v>
      </c>
      <c r="G24" s="4">
        <f>_xlfn.XLOOKUP(Table2[[#This Row],[Customer_ID]],Table1[Customer_ID],Table1[EMI_Amount],,0)</f>
        <v>14414.507797546959</v>
      </c>
      <c r="H24" s="4">
        <f>Table2[[#This Row],[EMI_Amount]]</f>
        <v>14414.507797546959</v>
      </c>
      <c r="I24" s="4">
        <v>14415</v>
      </c>
      <c r="J24" s="4">
        <f>Table2[[#This Row],[EMI_Due_May26]]-Table2[[#This Row],[Amount_Received_May26]]</f>
        <v>-0.49220245304059063</v>
      </c>
      <c r="K24" s="5">
        <f>DATE(2026,5,DAY(Table1[[#This Row],[Maturity_Date]]))</f>
        <v>46149</v>
      </c>
      <c r="L24" s="10" t="str">
        <f ca="1">IF(Table2[[#This Row],[Overdue_Amount]]&lt;1,"",MAX(0,TODAY()-Table2[[#This Row],[EMI_Due_Date]]))</f>
        <v/>
      </c>
      <c r="M2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4" s="3" t="str" cm="1">
        <f t="array" aca="1" ref="N24" ca="1">_xlfn.IFS(Table2[[#This Row],[DPD_Bucket]]="1-30","Overdue",Table2[[#This Row],[DPD_Bucket]]="90+","NPA",Table2[[#This Row],[DPD_Bucket]]="Current","Active",Table2[[#This Row],[DPD_Bucket]]="31-60","Overdue")</f>
        <v>Active</v>
      </c>
    </row>
    <row r="25" spans="1:14" ht="28.8" customHeight="1" x14ac:dyDescent="0.45">
      <c r="A25" s="3" t="s">
        <v>840</v>
      </c>
      <c r="B25" s="3" t="str">
        <f>_xlfn.XLOOKUP(Table2[[#This Row],[Customer_ID]],Table1[Customer_ID],Table1[Customer_Name],,0,)</f>
        <v>Amit Chauhan</v>
      </c>
      <c r="C25" s="3" t="str">
        <f>_xlfn.XLOOKUP(Table2[[#This Row],[Customer_ID]],Table1[Customer_ID],Table1[Branch_Name],,)</f>
        <v>Indore</v>
      </c>
      <c r="D25" s="3" t="str">
        <f>_xlfn.XLOOKUP(Table2[[#This Row],[Customer_ID]],Table1[Customer_ID],Table1[Vehicle_Make],,0)</f>
        <v>Tata</v>
      </c>
      <c r="E25" s="3" t="str">
        <f>_xlfn.XLOOKUP(Table2[[#This Row],[Customer_ID]],Table1[Customer_ID],Table1[Vehicle_Model],,)</f>
        <v>Nexon</v>
      </c>
      <c r="F25" s="4">
        <f>_xlfn.XLOOKUP(Table2[[#This Row],[Customer_ID]],Table1[Customer_ID],Table1[Amount_Disbursed],,)</f>
        <v>778031</v>
      </c>
      <c r="G25" s="4">
        <f>_xlfn.XLOOKUP(Table2[[#This Row],[Customer_ID]],Table1[Customer_ID],Table1[EMI_Amount],,0)</f>
        <v>47605.100119703173</v>
      </c>
      <c r="H25" s="4">
        <f>Table2[[#This Row],[EMI_Amount]]</f>
        <v>47605.100119703173</v>
      </c>
      <c r="I25" s="4">
        <v>0</v>
      </c>
      <c r="J25" s="4">
        <f>Table2[[#This Row],[EMI_Due_May26]]-Table2[[#This Row],[Amount_Received_May26]]</f>
        <v>47605.100119703173</v>
      </c>
      <c r="K25" s="5">
        <f>DATE(2026,5,DAY(Table1[[#This Row],[Maturity_Date]]))</f>
        <v>46148</v>
      </c>
      <c r="L25" s="10">
        <f ca="1">IF(Table2[[#This Row],[Overdue_Amount]]&lt;1,"",MAX(0,TODAY()-Table2[[#This Row],[EMI_Due_Date]]))</f>
        <v>32</v>
      </c>
      <c r="M2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25" s="3" t="str" cm="1">
        <f t="array" aca="1" ref="N2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6" spans="1:14" ht="28.8" customHeight="1" x14ac:dyDescent="0.45">
      <c r="A26" s="3" t="s">
        <v>841</v>
      </c>
      <c r="B26" s="3" t="str">
        <f>_xlfn.XLOOKUP(Table2[[#This Row],[Customer_ID]],Table1[Customer_ID],Table1[Customer_Name],,0,)</f>
        <v>Renu Dubey</v>
      </c>
      <c r="C26" s="3" t="str">
        <f>_xlfn.XLOOKUP(Table2[[#This Row],[Customer_ID]],Table1[Customer_ID],Table1[Branch_Name],,)</f>
        <v>Bhopal</v>
      </c>
      <c r="D26" s="3" t="str">
        <f>_xlfn.XLOOKUP(Table2[[#This Row],[Customer_ID]],Table1[Customer_ID],Table1[Vehicle_Make],,0)</f>
        <v>Renault</v>
      </c>
      <c r="E26" s="3" t="str">
        <f>_xlfn.XLOOKUP(Table2[[#This Row],[Customer_ID]],Table1[Customer_ID],Table1[Vehicle_Model],,)</f>
        <v>Kwid</v>
      </c>
      <c r="F26" s="4">
        <f>_xlfn.XLOOKUP(Table2[[#This Row],[Customer_ID]],Table1[Customer_ID],Table1[Amount_Disbursed],,)</f>
        <v>474547</v>
      </c>
      <c r="G26" s="4">
        <f>_xlfn.XLOOKUP(Table2[[#This Row],[Customer_ID]],Table1[Customer_ID],Table1[EMI_Amount],,0)</f>
        <v>12733.263116661888</v>
      </c>
      <c r="H26" s="4">
        <f>Table2[[#This Row],[EMI_Amount]]</f>
        <v>12733.263116661888</v>
      </c>
      <c r="I26" s="4">
        <v>9707</v>
      </c>
      <c r="J26" s="4">
        <f>Table2[[#This Row],[EMI_Due_May26]]-Table2[[#This Row],[Amount_Received_May26]]</f>
        <v>3026.2631166618885</v>
      </c>
      <c r="K26" s="5">
        <f>DATE(2026,5,DAY(Table1[[#This Row],[Maturity_Date]]))</f>
        <v>46166</v>
      </c>
      <c r="L26" s="10">
        <f ca="1">IF(Table2[[#This Row],[Overdue_Amount]]&lt;1,"",MAX(0,TODAY()-Table2[[#This Row],[EMI_Due_Date]]))</f>
        <v>14</v>
      </c>
      <c r="M2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6" s="3" t="str" cm="1">
        <f t="array" aca="1" ref="N2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7" spans="1:14" ht="28.8" customHeight="1" x14ac:dyDescent="0.45">
      <c r="A27" s="3" t="s">
        <v>842</v>
      </c>
      <c r="B27" s="3" t="str">
        <f>_xlfn.XLOOKUP(Table2[[#This Row],[Customer_ID]],Table1[Customer_ID],Table1[Customer_Name],,0,)</f>
        <v>Nisha Rajput</v>
      </c>
      <c r="C27" s="3" t="str">
        <f>_xlfn.XLOOKUP(Table2[[#This Row],[Customer_ID]],Table1[Customer_ID],Table1[Branch_Name],,)</f>
        <v>Gwalior</v>
      </c>
      <c r="D27" s="3" t="str">
        <f>_xlfn.XLOOKUP(Table2[[#This Row],[Customer_ID]],Table1[Customer_ID],Table1[Vehicle_Make],,0)</f>
        <v>Bajaj</v>
      </c>
      <c r="E27" s="3" t="str">
        <f>_xlfn.XLOOKUP(Table2[[#This Row],[Customer_ID]],Table1[Customer_ID],Table1[Vehicle_Model],,)</f>
        <v>Pulsar</v>
      </c>
      <c r="F27" s="4">
        <f>_xlfn.XLOOKUP(Table2[[#This Row],[Customer_ID]],Table1[Customer_ID],Table1[Amount_Disbursed],,)</f>
        <v>94056</v>
      </c>
      <c r="G27" s="4">
        <f>_xlfn.XLOOKUP(Table2[[#This Row],[Customer_ID]],Table1[Customer_ID],Table1[EMI_Amount],,0)</f>
        <v>2495.8315427605871</v>
      </c>
      <c r="H27" s="4">
        <f>Table2[[#This Row],[EMI_Amount]]</f>
        <v>2495.8315427605871</v>
      </c>
      <c r="I27" s="4">
        <v>143</v>
      </c>
      <c r="J27" s="4">
        <f>Table2[[#This Row],[EMI_Due_May26]]-Table2[[#This Row],[Amount_Received_May26]]</f>
        <v>2352.8315427605871</v>
      </c>
      <c r="K27" s="5">
        <f>DATE(2026,5,DAY(Table1[[#This Row],[Maturity_Date]]))</f>
        <v>46157</v>
      </c>
      <c r="L27" s="10">
        <f ca="1">IF(Table2[[#This Row],[Overdue_Amount]]&lt;1,"",MAX(0,TODAY()-Table2[[#This Row],[EMI_Due_Date]]))</f>
        <v>23</v>
      </c>
      <c r="M2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7" s="3" t="str" cm="1">
        <f t="array" aca="1" ref="N2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8" spans="1:14" ht="28.8" customHeight="1" x14ac:dyDescent="0.45">
      <c r="A28" s="3" t="s">
        <v>843</v>
      </c>
      <c r="B28" s="3" t="str">
        <f>_xlfn.XLOOKUP(Table2[[#This Row],[Customer_ID]],Table1[Customer_ID],Table1[Customer_Name],,0,)</f>
        <v>Renu Rajput</v>
      </c>
      <c r="C28" s="3" t="str">
        <f>_xlfn.XLOOKUP(Table2[[#This Row],[Customer_ID]],Table1[Customer_ID],Table1[Branch_Name],,)</f>
        <v>Rewa</v>
      </c>
      <c r="D28" s="3" t="str">
        <f>_xlfn.XLOOKUP(Table2[[#This Row],[Customer_ID]],Table1[Customer_ID],Table1[Vehicle_Make],,0)</f>
        <v>Maruti</v>
      </c>
      <c r="E28" s="3" t="str">
        <f>_xlfn.XLOOKUP(Table2[[#This Row],[Customer_ID]],Table1[Customer_ID],Table1[Vehicle_Model],,)</f>
        <v>Brezza</v>
      </c>
      <c r="F28" s="4">
        <f>_xlfn.XLOOKUP(Table2[[#This Row],[Customer_ID]],Table1[Customer_ID],Table1[Amount_Disbursed],,)</f>
        <v>826116</v>
      </c>
      <c r="G28" s="4">
        <f>_xlfn.XLOOKUP(Table2[[#This Row],[Customer_ID]],Table1[Customer_ID],Table1[EMI_Amount],,0)</f>
        <v>50443.507712550469</v>
      </c>
      <c r="H28" s="4">
        <f>Table2[[#This Row],[EMI_Amount]]</f>
        <v>50443.507712550469</v>
      </c>
      <c r="I28" s="4">
        <v>50444</v>
      </c>
      <c r="J28" s="4">
        <f>Table2[[#This Row],[EMI_Due_May26]]-Table2[[#This Row],[Amount_Received_May26]]</f>
        <v>-0.49228744953143178</v>
      </c>
      <c r="K28" s="5">
        <f>DATE(2026,5,DAY(Table1[[#This Row],[Maturity_Date]]))</f>
        <v>46145</v>
      </c>
      <c r="L28" s="10" t="str">
        <f ca="1">IF(Table2[[#This Row],[Overdue_Amount]]&lt;1,"",MAX(0,TODAY()-Table2[[#This Row],[EMI_Due_Date]]))</f>
        <v/>
      </c>
      <c r="M2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8" s="3" t="str" cm="1">
        <f t="array" aca="1" ref="N28" ca="1">_xlfn.IFS(Table2[[#This Row],[DPD_Bucket]]="1-30","Overdue",Table2[[#This Row],[DPD_Bucket]]="90+","NPA",Table2[[#This Row],[DPD_Bucket]]="Current","Active",Table2[[#This Row],[DPD_Bucket]]="31-60","Overdue")</f>
        <v>Active</v>
      </c>
    </row>
    <row r="29" spans="1:14" ht="28.8" customHeight="1" x14ac:dyDescent="0.45">
      <c r="A29" s="3" t="s">
        <v>844</v>
      </c>
      <c r="B29" s="3" t="str">
        <f>_xlfn.XLOOKUP(Table2[[#This Row],[Customer_ID]],Table1[Customer_ID],Table1[Customer_Name],,0,)</f>
        <v>Rajesh Pandey</v>
      </c>
      <c r="C29" s="3" t="str">
        <f>_xlfn.XLOOKUP(Table2[[#This Row],[Customer_ID]],Table1[Customer_ID],Table1[Branch_Name],,)</f>
        <v>Jabalpur</v>
      </c>
      <c r="D29" s="3" t="str">
        <f>_xlfn.XLOOKUP(Table2[[#This Row],[Customer_ID]],Table1[Customer_ID],Table1[Vehicle_Make],,0)</f>
        <v>Honda</v>
      </c>
      <c r="E29" s="3" t="str">
        <f>_xlfn.XLOOKUP(Table2[[#This Row],[Customer_ID]],Table1[Customer_ID],Table1[Vehicle_Model],,)</f>
        <v>Activa</v>
      </c>
      <c r="F29" s="4">
        <f>_xlfn.XLOOKUP(Table2[[#This Row],[Customer_ID]],Table1[Customer_ID],Table1[Amount_Disbursed],,)</f>
        <v>111131</v>
      </c>
      <c r="G29" s="4">
        <f>_xlfn.XLOOKUP(Table2[[#This Row],[Customer_ID]],Table1[Customer_ID],Table1[EMI_Amount],,0)</f>
        <v>5268.2452566117827</v>
      </c>
      <c r="H29" s="4">
        <f>Table2[[#This Row],[EMI_Amount]]</f>
        <v>5268.2452566117827</v>
      </c>
      <c r="I29" s="4">
        <v>5268</v>
      </c>
      <c r="J29" s="4">
        <f>Table2[[#This Row],[EMI_Due_May26]]-Table2[[#This Row],[Amount_Received_May26]]</f>
        <v>0.2452566117826791</v>
      </c>
      <c r="K29" s="5">
        <f>DATE(2026,5,DAY(Table1[[#This Row],[Maturity_Date]]))</f>
        <v>46170</v>
      </c>
      <c r="L29" s="10" t="str">
        <f ca="1">IF(Table2[[#This Row],[Overdue_Amount]]&lt;1,"",MAX(0,TODAY()-Table2[[#This Row],[EMI_Due_Date]]))</f>
        <v/>
      </c>
      <c r="M2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9" s="3" t="str" cm="1">
        <f t="array" aca="1" ref="N29" ca="1">_xlfn.IFS(Table2[[#This Row],[DPD_Bucket]]="1-30","Overdue",Table2[[#This Row],[DPD_Bucket]]="90+","NPA",Table2[[#This Row],[DPD_Bucket]]="Current","Active",Table2[[#This Row],[DPD_Bucket]]="31-60","Overdue")</f>
        <v>Active</v>
      </c>
    </row>
    <row r="30" spans="1:14" ht="28.8" customHeight="1" x14ac:dyDescent="0.45">
      <c r="A30" s="3" t="s">
        <v>845</v>
      </c>
      <c r="B30" s="3" t="str">
        <f>_xlfn.XLOOKUP(Table2[[#This Row],[Customer_ID]],Table1[Customer_ID],Table1[Customer_Name],,0,)</f>
        <v>Vikas Malviya</v>
      </c>
      <c r="C30" s="3" t="str">
        <f>_xlfn.XLOOKUP(Table2[[#This Row],[Customer_ID]],Table1[Customer_ID],Table1[Branch_Name],,)</f>
        <v>Rewa</v>
      </c>
      <c r="D30" s="3" t="str">
        <f>_xlfn.XLOOKUP(Table2[[#This Row],[Customer_ID]],Table1[Customer_ID],Table1[Vehicle_Make],,0)</f>
        <v>Honda</v>
      </c>
      <c r="E30" s="3" t="str">
        <f>_xlfn.XLOOKUP(Table2[[#This Row],[Customer_ID]],Table1[Customer_ID],Table1[Vehicle_Model],,)</f>
        <v>City</v>
      </c>
      <c r="F30" s="4">
        <f>_xlfn.XLOOKUP(Table2[[#This Row],[Customer_ID]],Table1[Customer_ID],Table1[Amount_Disbursed],,)</f>
        <v>902931</v>
      </c>
      <c r="G30" s="4">
        <f>_xlfn.XLOOKUP(Table2[[#This Row],[Customer_ID]],Table1[Customer_ID],Table1[EMI_Amount],,0)</f>
        <v>30506.012028137535</v>
      </c>
      <c r="H30" s="4">
        <f>Table2[[#This Row],[EMI_Amount]]</f>
        <v>30506.012028137535</v>
      </c>
      <c r="I30" s="4">
        <v>30506</v>
      </c>
      <c r="J30" s="4">
        <f>Table2[[#This Row],[EMI_Due_May26]]-Table2[[#This Row],[Amount_Received_May26]]</f>
        <v>1.2028137534798589E-2</v>
      </c>
      <c r="K30" s="5">
        <f>DATE(2026,5,DAY(Table1[[#This Row],[Maturity_Date]]))</f>
        <v>46154</v>
      </c>
      <c r="L30" s="10" t="str">
        <f ca="1">IF(Table2[[#This Row],[Overdue_Amount]]&lt;1,"",MAX(0,TODAY()-Table2[[#This Row],[EMI_Due_Date]]))</f>
        <v/>
      </c>
      <c r="M3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0" s="3" t="str" cm="1">
        <f t="array" aca="1" ref="N30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" spans="1:14" ht="28.8" customHeight="1" x14ac:dyDescent="0.45">
      <c r="A31" s="3" t="s">
        <v>846</v>
      </c>
      <c r="B31" s="3" t="str">
        <f>_xlfn.XLOOKUP(Table2[[#This Row],[Customer_ID]],Table1[Customer_ID],Table1[Customer_Name],,0,)</f>
        <v>Mohit Agarwal</v>
      </c>
      <c r="C31" s="3" t="str">
        <f>_xlfn.XLOOKUP(Table2[[#This Row],[Customer_ID]],Table1[Customer_ID],Table1[Branch_Name],,)</f>
        <v>Indore</v>
      </c>
      <c r="D31" s="3" t="str">
        <f>_xlfn.XLOOKUP(Table2[[#This Row],[Customer_ID]],Table1[Customer_ID],Table1[Vehicle_Make],,0)</f>
        <v>Bajaj</v>
      </c>
      <c r="E31" s="3" t="str">
        <f>_xlfn.XLOOKUP(Table2[[#This Row],[Customer_ID]],Table1[Customer_ID],Table1[Vehicle_Model],,)</f>
        <v>Pulsar</v>
      </c>
      <c r="F31" s="4">
        <f>_xlfn.XLOOKUP(Table2[[#This Row],[Customer_ID]],Table1[Customer_ID],Table1[Amount_Disbursed],,)</f>
        <v>58457</v>
      </c>
      <c r="G31" s="4">
        <f>_xlfn.XLOOKUP(Table2[[#This Row],[Customer_ID]],Table1[Customer_ID],Table1[EMI_Amount],,0)</f>
        <v>1650.1086388472377</v>
      </c>
      <c r="H31" s="4">
        <f>Table2[[#This Row],[EMI_Amount]]</f>
        <v>1650.1086388472377</v>
      </c>
      <c r="I31" s="4">
        <v>1650</v>
      </c>
      <c r="J31" s="4">
        <f>Table2[[#This Row],[EMI_Due_May26]]-Table2[[#This Row],[Amount_Received_May26]]</f>
        <v>0.10863884723767114</v>
      </c>
      <c r="K31" s="5">
        <f>DATE(2026,5,DAY(Table1[[#This Row],[Maturity_Date]]))</f>
        <v>46167</v>
      </c>
      <c r="L31" s="10" t="str">
        <f ca="1">IF(Table2[[#This Row],[Overdue_Amount]]&lt;1,"",MAX(0,TODAY()-Table2[[#This Row],[EMI_Due_Date]]))</f>
        <v/>
      </c>
      <c r="M3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" s="3" t="str" cm="1">
        <f t="array" aca="1" ref="N3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2" spans="1:14" ht="28.8" customHeight="1" x14ac:dyDescent="0.45">
      <c r="A32" s="3" t="s">
        <v>847</v>
      </c>
      <c r="B32" s="3" t="str">
        <f>_xlfn.XLOOKUP(Table2[[#This Row],[Customer_ID]],Table1[Customer_ID],Table1[Customer_Name],,0,)</f>
        <v>Pradeep Agarwal</v>
      </c>
      <c r="C32" s="3" t="str">
        <f>_xlfn.XLOOKUP(Table2[[#This Row],[Customer_ID]],Table1[Customer_ID],Table1[Branch_Name],,)</f>
        <v>Indore</v>
      </c>
      <c r="D32" s="3" t="str">
        <f>_xlfn.XLOOKUP(Table2[[#This Row],[Customer_ID]],Table1[Customer_ID],Table1[Vehicle_Make],,0)</f>
        <v>Tata</v>
      </c>
      <c r="E32" s="3" t="str">
        <f>_xlfn.XLOOKUP(Table2[[#This Row],[Customer_ID]],Table1[Customer_ID],Table1[Vehicle_Model],,)</f>
        <v>Nexon</v>
      </c>
      <c r="F32" s="4">
        <f>_xlfn.XLOOKUP(Table2[[#This Row],[Customer_ID]],Table1[Customer_ID],Table1[Amount_Disbursed],,)</f>
        <v>913723</v>
      </c>
      <c r="G32" s="4">
        <f>_xlfn.XLOOKUP(Table2[[#This Row],[Customer_ID]],Table1[Customer_ID],Table1[EMI_Amount],,0)</f>
        <v>24255.193372499241</v>
      </c>
      <c r="H32" s="4">
        <f>Table2[[#This Row],[EMI_Amount]]</f>
        <v>24255.193372499241</v>
      </c>
      <c r="I32" s="4">
        <v>24255</v>
      </c>
      <c r="J32" s="4">
        <f>Table2[[#This Row],[EMI_Due_May26]]-Table2[[#This Row],[Amount_Received_May26]]</f>
        <v>0.19337249924137723</v>
      </c>
      <c r="K32" s="5">
        <f>DATE(2026,5,DAY(Table1[[#This Row],[Maturity_Date]]))</f>
        <v>46144</v>
      </c>
      <c r="L32" s="10" t="str">
        <f ca="1">IF(Table2[[#This Row],[Overdue_Amount]]&lt;1,"",MAX(0,TODAY()-Table2[[#This Row],[EMI_Due_Date]]))</f>
        <v/>
      </c>
      <c r="M3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2" s="3" t="str" cm="1">
        <f t="array" aca="1" ref="N32" ca="1">_xlfn.IFS(Table2[[#This Row],[DPD_Bucket]]="1-30","Overdue",Table2[[#This Row],[DPD_Bucket]]="90+","NPA",Table2[[#This Row],[DPD_Bucket]]="Current","Active",Table2[[#This Row],[DPD_Bucket]]="31-60","Overdue")</f>
        <v>Active</v>
      </c>
    </row>
    <row r="33" spans="1:14" ht="28.8" customHeight="1" x14ac:dyDescent="0.45">
      <c r="A33" s="3" t="s">
        <v>848</v>
      </c>
      <c r="B33" s="3" t="str">
        <f>_xlfn.XLOOKUP(Table2[[#This Row],[Customer_ID]],Table1[Customer_ID],Table1[Customer_Name],,0,)</f>
        <v>Savita Chauhan</v>
      </c>
      <c r="C33" s="3" t="str">
        <f>_xlfn.XLOOKUP(Table2[[#This Row],[Customer_ID]],Table1[Customer_ID],Table1[Branch_Name],,)</f>
        <v>Jabalpur</v>
      </c>
      <c r="D33" s="3" t="str">
        <f>_xlfn.XLOOKUP(Table2[[#This Row],[Customer_ID]],Table1[Customer_ID],Table1[Vehicle_Make],,0)</f>
        <v>Honda</v>
      </c>
      <c r="E33" s="3" t="str">
        <f>_xlfn.XLOOKUP(Table2[[#This Row],[Customer_ID]],Table1[Customer_ID],Table1[Vehicle_Model],,)</f>
        <v>City</v>
      </c>
      <c r="F33" s="4">
        <f>_xlfn.XLOOKUP(Table2[[#This Row],[Customer_ID]],Table1[Customer_ID],Table1[Amount_Disbursed],,)</f>
        <v>859366</v>
      </c>
      <c r="G33" s="4">
        <f>_xlfn.XLOOKUP(Table2[[#This Row],[Customer_ID]],Table1[Customer_ID],Table1[EMI_Amount],,0)</f>
        <v>23401.62080387933</v>
      </c>
      <c r="H33" s="4">
        <f>Table2[[#This Row],[EMI_Amount]]</f>
        <v>23401.62080387933</v>
      </c>
      <c r="I33" s="4">
        <v>2579</v>
      </c>
      <c r="J33" s="4">
        <f>Table2[[#This Row],[EMI_Due_May26]]-Table2[[#This Row],[Amount_Received_May26]]</f>
        <v>20822.62080387933</v>
      </c>
      <c r="K33" s="5">
        <f>DATE(2026,5,DAY(Table1[[#This Row],[Maturity_Date]]))</f>
        <v>46167</v>
      </c>
      <c r="L33" s="10">
        <f ca="1">IF(Table2[[#This Row],[Overdue_Amount]]&lt;1,"",MAX(0,TODAY()-Table2[[#This Row],[EMI_Due_Date]]))</f>
        <v>13</v>
      </c>
      <c r="M3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3" s="3" t="str" cm="1">
        <f t="array" aca="1" ref="N3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4" spans="1:14" ht="28.8" customHeight="1" x14ac:dyDescent="0.45">
      <c r="A34" s="3" t="s">
        <v>849</v>
      </c>
      <c r="B34" s="3" t="str">
        <f>_xlfn.XLOOKUP(Table2[[#This Row],[Customer_ID]],Table1[Customer_ID],Table1[Customer_Name],,0,)</f>
        <v>Pushpa Yadav</v>
      </c>
      <c r="C34" s="3" t="str">
        <f>_xlfn.XLOOKUP(Table2[[#This Row],[Customer_ID]],Table1[Customer_ID],Table1[Branch_Name],,)</f>
        <v>Indore</v>
      </c>
      <c r="D34" s="3" t="str">
        <f>_xlfn.XLOOKUP(Table2[[#This Row],[Customer_ID]],Table1[Customer_ID],Table1[Vehicle_Make],,0)</f>
        <v>Mahindra</v>
      </c>
      <c r="E34" s="3" t="str">
        <f>_xlfn.XLOOKUP(Table2[[#This Row],[Customer_ID]],Table1[Customer_ID],Table1[Vehicle_Model],,)</f>
        <v>Bolero</v>
      </c>
      <c r="F34" s="4">
        <f>_xlfn.XLOOKUP(Table2[[#This Row],[Customer_ID]],Table1[Customer_ID],Table1[Amount_Disbursed],,)</f>
        <v>731277</v>
      </c>
      <c r="G34" s="4">
        <f>_xlfn.XLOOKUP(Table2[[#This Row],[Customer_ID]],Table1[Customer_ID],Table1[EMI_Amount],,0)</f>
        <v>19235.792183157566</v>
      </c>
      <c r="H34" s="4">
        <f>Table2[[#This Row],[EMI_Amount]]</f>
        <v>19235.792183157566</v>
      </c>
      <c r="I34" s="4">
        <v>0</v>
      </c>
      <c r="J34" s="4">
        <f>Table2[[#This Row],[EMI_Due_May26]]-Table2[[#This Row],[Amount_Received_May26]]</f>
        <v>19235.792183157566</v>
      </c>
      <c r="K34" s="5">
        <f>DATE(2026,5,DAY(Table1[[#This Row],[Maturity_Date]]))</f>
        <v>46149</v>
      </c>
      <c r="L34" s="10">
        <f ca="1">IF(Table2[[#This Row],[Overdue_Amount]]&lt;1,"",MAX(0,TODAY()-Table2[[#This Row],[EMI_Due_Date]]))</f>
        <v>31</v>
      </c>
      <c r="M3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4" s="3" t="str" cm="1">
        <f t="array" aca="1" ref="N3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5" spans="1:14" ht="28.8" customHeight="1" x14ac:dyDescent="0.45">
      <c r="A35" s="3" t="s">
        <v>850</v>
      </c>
      <c r="B35" s="3" t="str">
        <f>_xlfn.XLOOKUP(Table2[[#This Row],[Customer_ID]],Table1[Customer_ID],Table1[Customer_Name],,0,)</f>
        <v>Kavita Thakur</v>
      </c>
      <c r="C35" s="3" t="str">
        <f>_xlfn.XLOOKUP(Table2[[#This Row],[Customer_ID]],Table1[Customer_ID],Table1[Branch_Name],,)</f>
        <v>Bhopal</v>
      </c>
      <c r="D35" s="3" t="str">
        <f>_xlfn.XLOOKUP(Table2[[#This Row],[Customer_ID]],Table1[Customer_ID],Table1[Vehicle_Make],,0)</f>
        <v>Honda</v>
      </c>
      <c r="E35" s="3" t="str">
        <f>_xlfn.XLOOKUP(Table2[[#This Row],[Customer_ID]],Table1[Customer_ID],Table1[Vehicle_Model],,)</f>
        <v>Activa</v>
      </c>
      <c r="F35" s="4">
        <f>_xlfn.XLOOKUP(Table2[[#This Row],[Customer_ID]],Table1[Customer_ID],Table1[Amount_Disbursed],,)</f>
        <v>65949</v>
      </c>
      <c r="G35" s="4">
        <f>_xlfn.XLOOKUP(Table2[[#This Row],[Customer_ID]],Table1[Customer_ID],Table1[EMI_Amount],,0)</f>
        <v>5947.7785352840492</v>
      </c>
      <c r="H35" s="4">
        <f>Table2[[#This Row],[EMI_Amount]]</f>
        <v>5947.7785352840492</v>
      </c>
      <c r="I35" s="4">
        <v>5948</v>
      </c>
      <c r="J35" s="4">
        <f>Table2[[#This Row],[EMI_Due_May26]]-Table2[[#This Row],[Amount_Received_May26]]</f>
        <v>-0.22146471595078765</v>
      </c>
      <c r="K35" s="5">
        <f>DATE(2026,5,DAY(Table1[[#This Row],[Maturity_Date]]))</f>
        <v>46154</v>
      </c>
      <c r="L35" s="10" t="str">
        <f ca="1">IF(Table2[[#This Row],[Overdue_Amount]]&lt;1,"",MAX(0,TODAY()-Table2[[#This Row],[EMI_Due_Date]]))</f>
        <v/>
      </c>
      <c r="M3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" s="3" t="str" cm="1">
        <f t="array" aca="1" ref="N35" ca="1">_xlfn.IFS(Table2[[#This Row],[DPD_Bucket]]="1-30","Overdue",Table2[[#This Row],[DPD_Bucket]]="90+","NPA",Table2[[#This Row],[DPD_Bucket]]="Current","Active",Table2[[#This Row],[DPD_Bucket]]="31-60","Overdue")</f>
        <v>Active</v>
      </c>
    </row>
    <row r="36" spans="1:14" ht="28.8" customHeight="1" x14ac:dyDescent="0.45">
      <c r="A36" s="3" t="s">
        <v>851</v>
      </c>
      <c r="B36" s="3" t="str">
        <f>_xlfn.XLOOKUP(Table2[[#This Row],[Customer_ID]],Table1[Customer_ID],Table1[Customer_Name],,0,)</f>
        <v>Vijay Pandey</v>
      </c>
      <c r="C36" s="3" t="str">
        <f>_xlfn.XLOOKUP(Table2[[#This Row],[Customer_ID]],Table1[Customer_ID],Table1[Branch_Name],,)</f>
        <v>Bhopal</v>
      </c>
      <c r="D36" s="3" t="str">
        <f>_xlfn.XLOOKUP(Table2[[#This Row],[Customer_ID]],Table1[Customer_ID],Table1[Vehicle_Make],,0)</f>
        <v>Honda</v>
      </c>
      <c r="E36" s="3" t="str">
        <f>_xlfn.XLOOKUP(Table2[[#This Row],[Customer_ID]],Table1[Customer_ID],Table1[Vehicle_Model],,)</f>
        <v>City</v>
      </c>
      <c r="F36" s="4">
        <f>_xlfn.XLOOKUP(Table2[[#This Row],[Customer_ID]],Table1[Customer_ID],Table1[Amount_Disbursed],,)</f>
        <v>1026179</v>
      </c>
      <c r="G36" s="4">
        <f>_xlfn.XLOOKUP(Table2[[#This Row],[Customer_ID]],Table1[Customer_ID],Table1[EMI_Amount],,0)</f>
        <v>22265.586786841464</v>
      </c>
      <c r="H36" s="4">
        <f>Table2[[#This Row],[EMI_Amount]]</f>
        <v>22265.586786841464</v>
      </c>
      <c r="I36" s="4">
        <v>22266</v>
      </c>
      <c r="J36" s="4">
        <f>Table2[[#This Row],[EMI_Due_May26]]-Table2[[#This Row],[Amount_Received_May26]]</f>
        <v>-0.41321315853565466</v>
      </c>
      <c r="K36" s="5">
        <f>DATE(2026,5,DAY(Table1[[#This Row],[Maturity_Date]]))</f>
        <v>46159</v>
      </c>
      <c r="L36" s="10" t="str">
        <f ca="1">IF(Table2[[#This Row],[Overdue_Amount]]&lt;1,"",MAX(0,TODAY()-Table2[[#This Row],[EMI_Due_Date]]))</f>
        <v/>
      </c>
      <c r="M3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6" s="3" t="str" cm="1">
        <f t="array" aca="1" ref="N3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7" spans="1:14" ht="28.8" customHeight="1" x14ac:dyDescent="0.45">
      <c r="A37" s="3" t="s">
        <v>852</v>
      </c>
      <c r="B37" s="3" t="str">
        <f>_xlfn.XLOOKUP(Table2[[#This Row],[Customer_ID]],Table1[Customer_ID],Table1[Customer_Name],,0,)</f>
        <v>Rekha Mishra</v>
      </c>
      <c r="C37" s="3" t="str">
        <f>_xlfn.XLOOKUP(Table2[[#This Row],[Customer_ID]],Table1[Customer_ID],Table1[Branch_Name],,)</f>
        <v>Indore</v>
      </c>
      <c r="D37" s="3" t="str">
        <f>_xlfn.XLOOKUP(Table2[[#This Row],[Customer_ID]],Table1[Customer_ID],Table1[Vehicle_Make],,0)</f>
        <v>Renault</v>
      </c>
      <c r="E37" s="3" t="str">
        <f>_xlfn.XLOOKUP(Table2[[#This Row],[Customer_ID]],Table1[Customer_ID],Table1[Vehicle_Model],,)</f>
        <v>Kwid</v>
      </c>
      <c r="F37" s="4">
        <f>_xlfn.XLOOKUP(Table2[[#This Row],[Customer_ID]],Table1[Customer_ID],Table1[Amount_Disbursed],,)</f>
        <v>377600</v>
      </c>
      <c r="G37" s="4">
        <f>_xlfn.XLOOKUP(Table2[[#This Row],[Customer_ID]],Table1[Customer_ID],Table1[EMI_Amount],,0)</f>
        <v>12471.503535586296</v>
      </c>
      <c r="H37" s="4">
        <f>Table2[[#This Row],[EMI_Amount]]</f>
        <v>12471.503535586296</v>
      </c>
      <c r="I37" s="4">
        <v>12472</v>
      </c>
      <c r="J37" s="4">
        <f>Table2[[#This Row],[EMI_Due_May26]]-Table2[[#This Row],[Amount_Received_May26]]</f>
        <v>-0.49646441370350658</v>
      </c>
      <c r="K37" s="5">
        <f>DATE(2026,5,DAY(Table1[[#This Row],[Maturity_Date]]))</f>
        <v>46163</v>
      </c>
      <c r="L37" s="10" t="str">
        <f ca="1">IF(Table2[[#This Row],[Overdue_Amount]]&lt;1,"",MAX(0,TODAY()-Table2[[#This Row],[EMI_Due_Date]]))</f>
        <v/>
      </c>
      <c r="M3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7" s="3" t="str" cm="1">
        <f t="array" aca="1" ref="N37" ca="1">_xlfn.IFS(Table2[[#This Row],[DPD_Bucket]]="1-30","Overdue",Table2[[#This Row],[DPD_Bucket]]="90+","NPA",Table2[[#This Row],[DPD_Bucket]]="Current","Active",Table2[[#This Row],[DPD_Bucket]]="31-60","Overdue")</f>
        <v>Active</v>
      </c>
    </row>
    <row r="38" spans="1:14" ht="28.8" customHeight="1" x14ac:dyDescent="0.45">
      <c r="A38" s="3" t="s">
        <v>853</v>
      </c>
      <c r="B38" s="3" t="str">
        <f>_xlfn.XLOOKUP(Table2[[#This Row],[Customer_ID]],Table1[Customer_ID],Table1[Customer_Name],,0,)</f>
        <v>Deepak Dwivedi</v>
      </c>
      <c r="C38" s="3" t="str">
        <f>_xlfn.XLOOKUP(Table2[[#This Row],[Customer_ID]],Table1[Customer_ID],Table1[Branch_Name],,)</f>
        <v>Bhopal</v>
      </c>
      <c r="D38" s="3" t="str">
        <f>_xlfn.XLOOKUP(Table2[[#This Row],[Customer_ID]],Table1[Customer_ID],Table1[Vehicle_Make],,0)</f>
        <v>TVS</v>
      </c>
      <c r="E38" s="3" t="str">
        <f>_xlfn.XLOOKUP(Table2[[#This Row],[Customer_ID]],Table1[Customer_ID],Table1[Vehicle_Model],,)</f>
        <v>Jupiter</v>
      </c>
      <c r="F38" s="4">
        <f>_xlfn.XLOOKUP(Table2[[#This Row],[Customer_ID]],Table1[Customer_ID],Table1[Amount_Disbursed],,)</f>
        <v>76927</v>
      </c>
      <c r="G38" s="4">
        <f>_xlfn.XLOOKUP(Table2[[#This Row],[Customer_ID]],Table1[Customer_ID],Table1[EMI_Amount],,0)</f>
        <v>4806.6808114777559</v>
      </c>
      <c r="H38" s="4">
        <f>Table2[[#This Row],[EMI_Amount]]</f>
        <v>4806.6808114777559</v>
      </c>
      <c r="I38" s="4">
        <v>4807</v>
      </c>
      <c r="J38" s="4">
        <f>Table2[[#This Row],[EMI_Due_May26]]-Table2[[#This Row],[Amount_Received_May26]]</f>
        <v>-0.31918852224407601</v>
      </c>
      <c r="K38" s="5">
        <f>DATE(2026,5,DAY(Table1[[#This Row],[Maturity_Date]]))</f>
        <v>46170</v>
      </c>
      <c r="L38" s="10" t="str">
        <f ca="1">IF(Table2[[#This Row],[Overdue_Amount]]&lt;1,"",MAX(0,TODAY()-Table2[[#This Row],[EMI_Due_Date]]))</f>
        <v/>
      </c>
      <c r="M3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8" s="3" t="str" cm="1">
        <f t="array" aca="1" ref="N38" ca="1">_xlfn.IFS(Table2[[#This Row],[DPD_Bucket]]="1-30","Overdue",Table2[[#This Row],[DPD_Bucket]]="90+","NPA",Table2[[#This Row],[DPD_Bucket]]="Current","Active",Table2[[#This Row],[DPD_Bucket]]="31-60","Overdue")</f>
        <v>Active</v>
      </c>
    </row>
    <row r="39" spans="1:14" ht="28.8" customHeight="1" x14ac:dyDescent="0.45">
      <c r="A39" s="3" t="s">
        <v>854</v>
      </c>
      <c r="B39" s="3" t="str">
        <f>_xlfn.XLOOKUP(Table2[[#This Row],[Customer_ID]],Table1[Customer_ID],Table1[Customer_Name],,0,)</f>
        <v>Rekha Joshi</v>
      </c>
      <c r="C39" s="3" t="str">
        <f>_xlfn.XLOOKUP(Table2[[#This Row],[Customer_ID]],Table1[Customer_ID],Table1[Branch_Name],,)</f>
        <v>Rewa</v>
      </c>
      <c r="D39" s="3" t="str">
        <f>_xlfn.XLOOKUP(Table2[[#This Row],[Customer_ID]],Table1[Customer_ID],Table1[Vehicle_Make],,0)</f>
        <v>Renault</v>
      </c>
      <c r="E39" s="3" t="str">
        <f>_xlfn.XLOOKUP(Table2[[#This Row],[Customer_ID]],Table1[Customer_ID],Table1[Vehicle_Model],,)</f>
        <v>Kwid</v>
      </c>
      <c r="F39" s="4">
        <f>_xlfn.XLOOKUP(Table2[[#This Row],[Customer_ID]],Table1[Customer_ID],Table1[Amount_Disbursed],,)</f>
        <v>409020</v>
      </c>
      <c r="G39" s="4">
        <f>_xlfn.XLOOKUP(Table2[[#This Row],[Customer_ID]],Table1[Customer_ID],Table1[EMI_Amount],,0)</f>
        <v>10627.038872109741</v>
      </c>
      <c r="H39" s="4">
        <f>Table2[[#This Row],[EMI_Amount]]</f>
        <v>10627.038872109741</v>
      </c>
      <c r="I39" s="4">
        <v>10627</v>
      </c>
      <c r="J39" s="4">
        <f>Table2[[#This Row],[EMI_Due_May26]]-Table2[[#This Row],[Amount_Received_May26]]</f>
        <v>3.8872109740623273E-2</v>
      </c>
      <c r="K39" s="5">
        <f>DATE(2026,5,DAY(Table1[[#This Row],[Maturity_Date]]))</f>
        <v>46162</v>
      </c>
      <c r="L39" s="10" t="str">
        <f ca="1">IF(Table2[[#This Row],[Overdue_Amount]]&lt;1,"",MAX(0,TODAY()-Table2[[#This Row],[EMI_Due_Date]]))</f>
        <v/>
      </c>
      <c r="M3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9" s="3" t="str" cm="1">
        <f t="array" aca="1" ref="N39" ca="1">_xlfn.IFS(Table2[[#This Row],[DPD_Bucket]]="1-30","Overdue",Table2[[#This Row],[DPD_Bucket]]="90+","NPA",Table2[[#This Row],[DPD_Bucket]]="Current","Active",Table2[[#This Row],[DPD_Bucket]]="31-60","Overdue")</f>
        <v>Active</v>
      </c>
    </row>
    <row r="40" spans="1:14" ht="28.8" customHeight="1" x14ac:dyDescent="0.45">
      <c r="A40" s="3" t="s">
        <v>855</v>
      </c>
      <c r="B40" s="3" t="str">
        <f>_xlfn.XLOOKUP(Table2[[#This Row],[Customer_ID]],Table1[Customer_ID],Table1[Customer_Name],,0,)</f>
        <v>Mahesh Yadav</v>
      </c>
      <c r="C40" s="3" t="str">
        <f>_xlfn.XLOOKUP(Table2[[#This Row],[Customer_ID]],Table1[Customer_ID],Table1[Branch_Name],,)</f>
        <v>Gwalior</v>
      </c>
      <c r="D40" s="3" t="str">
        <f>_xlfn.XLOOKUP(Table2[[#This Row],[Customer_ID]],Table1[Customer_ID],Table1[Vehicle_Make],,0)</f>
        <v>TVS</v>
      </c>
      <c r="E40" s="3" t="str">
        <f>_xlfn.XLOOKUP(Table2[[#This Row],[Customer_ID]],Table1[Customer_ID],Table1[Vehicle_Model],,)</f>
        <v>Jupiter</v>
      </c>
      <c r="F40" s="4">
        <f>_xlfn.XLOOKUP(Table2[[#This Row],[Customer_ID]],Table1[Customer_ID],Table1[Amount_Disbursed],,)</f>
        <v>40418</v>
      </c>
      <c r="G40" s="4">
        <f>_xlfn.XLOOKUP(Table2[[#This Row],[Customer_ID]],Table1[Customer_ID],Table1[EMI_Amount],,0)</f>
        <v>2507.6042390130224</v>
      </c>
      <c r="H40" s="4">
        <f>Table2[[#This Row],[EMI_Amount]]</f>
        <v>2507.6042390130224</v>
      </c>
      <c r="I40" s="4">
        <v>2508</v>
      </c>
      <c r="J40" s="4">
        <f>Table2[[#This Row],[EMI_Due_May26]]-Table2[[#This Row],[Amount_Received_May26]]</f>
        <v>-0.39576098697762063</v>
      </c>
      <c r="K40" s="5">
        <f>DATE(2026,5,DAY(Table1[[#This Row],[Maturity_Date]]))</f>
        <v>46149</v>
      </c>
      <c r="L40" s="10" t="str">
        <f ca="1">IF(Table2[[#This Row],[Overdue_Amount]]&lt;1,"",MAX(0,TODAY()-Table2[[#This Row],[EMI_Due_Date]]))</f>
        <v/>
      </c>
      <c r="M4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0" s="3" t="str" cm="1">
        <f t="array" aca="1" ref="N40" ca="1">_xlfn.IFS(Table2[[#This Row],[DPD_Bucket]]="1-30","Overdue",Table2[[#This Row],[DPD_Bucket]]="90+","NPA",Table2[[#This Row],[DPD_Bucket]]="Current","Active",Table2[[#This Row],[DPD_Bucket]]="31-60","Overdue")</f>
        <v>Active</v>
      </c>
    </row>
    <row r="41" spans="1:14" ht="28.8" customHeight="1" x14ac:dyDescent="0.45">
      <c r="A41" s="3" t="s">
        <v>856</v>
      </c>
      <c r="B41" s="3" t="str">
        <f>_xlfn.XLOOKUP(Table2[[#This Row],[Customer_ID]],Table1[Customer_ID],Table1[Customer_Name],,0,)</f>
        <v>Mahesh Shukla</v>
      </c>
      <c r="C41" s="3" t="str">
        <f>_xlfn.XLOOKUP(Table2[[#This Row],[Customer_ID]],Table1[Customer_ID],Table1[Branch_Name],,)</f>
        <v>Indore</v>
      </c>
      <c r="D41" s="3" t="str">
        <f>_xlfn.XLOOKUP(Table2[[#This Row],[Customer_ID]],Table1[Customer_ID],Table1[Vehicle_Make],,0)</f>
        <v>TVS</v>
      </c>
      <c r="E41" s="3" t="str">
        <f>_xlfn.XLOOKUP(Table2[[#This Row],[Customer_ID]],Table1[Customer_ID],Table1[Vehicle_Model],,)</f>
        <v>Jupiter</v>
      </c>
      <c r="F41" s="4">
        <f>_xlfn.XLOOKUP(Table2[[#This Row],[Customer_ID]],Table1[Customer_ID],Table1[Amount_Disbursed],,)</f>
        <v>71681</v>
      </c>
      <c r="G41" s="4">
        <f>_xlfn.XLOOKUP(Table2[[#This Row],[Customer_ID]],Table1[Customer_ID],Table1[EMI_Amount],,0)</f>
        <v>2346.4045411960728</v>
      </c>
      <c r="H41" s="4">
        <f>Table2[[#This Row],[EMI_Amount]]</f>
        <v>2346.4045411960728</v>
      </c>
      <c r="I41" s="4">
        <v>2346</v>
      </c>
      <c r="J41" s="4">
        <f>Table2[[#This Row],[EMI_Due_May26]]-Table2[[#This Row],[Amount_Received_May26]]</f>
        <v>0.40454119607284156</v>
      </c>
      <c r="K41" s="5">
        <f>DATE(2026,5,DAY(Table1[[#This Row],[Maturity_Date]]))</f>
        <v>46151</v>
      </c>
      <c r="L41" s="10" t="str">
        <f ca="1">IF(Table2[[#This Row],[Overdue_Amount]]&lt;1,"",MAX(0,TODAY()-Table2[[#This Row],[EMI_Due_Date]]))</f>
        <v/>
      </c>
      <c r="M4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1" s="3" t="str" cm="1">
        <f t="array" aca="1" ref="N41" ca="1">_xlfn.IFS(Table2[[#This Row],[DPD_Bucket]]="1-30","Overdue",Table2[[#This Row],[DPD_Bucket]]="90+","NPA",Table2[[#This Row],[DPD_Bucket]]="Current","Active",Table2[[#This Row],[DPD_Bucket]]="31-60","Overdue")</f>
        <v>Active</v>
      </c>
    </row>
    <row r="42" spans="1:14" ht="28.8" customHeight="1" x14ac:dyDescent="0.45">
      <c r="A42" s="3" t="s">
        <v>857</v>
      </c>
      <c r="B42" s="3" t="str">
        <f>_xlfn.XLOOKUP(Table2[[#This Row],[Customer_ID]],Table1[Customer_ID],Table1[Customer_Name],,0,)</f>
        <v>Mohit Joshi</v>
      </c>
      <c r="C42" s="3" t="str">
        <f>_xlfn.XLOOKUP(Table2[[#This Row],[Customer_ID]],Table1[Customer_ID],Table1[Branch_Name],,)</f>
        <v>Bhopal</v>
      </c>
      <c r="D42" s="3" t="str">
        <f>_xlfn.XLOOKUP(Table2[[#This Row],[Customer_ID]],Table1[Customer_ID],Table1[Vehicle_Make],,0)</f>
        <v>TVS</v>
      </c>
      <c r="E42" s="3" t="str">
        <f>_xlfn.XLOOKUP(Table2[[#This Row],[Customer_ID]],Table1[Customer_ID],Table1[Vehicle_Model],,)</f>
        <v>Jupiter</v>
      </c>
      <c r="F42" s="4">
        <f>_xlfn.XLOOKUP(Table2[[#This Row],[Customer_ID]],Table1[Customer_ID],Table1[Amount_Disbursed],,)</f>
        <v>42407</v>
      </c>
      <c r="G42" s="4">
        <f>_xlfn.XLOOKUP(Table2[[#This Row],[Customer_ID]],Table1[Customer_ID],Table1[EMI_Amount],,0)</f>
        <v>3743.2552631717003</v>
      </c>
      <c r="H42" s="4">
        <f>Table2[[#This Row],[EMI_Amount]]</f>
        <v>3743.2552631717003</v>
      </c>
      <c r="I42" s="4">
        <v>3743</v>
      </c>
      <c r="J42" s="4">
        <f>Table2[[#This Row],[EMI_Due_May26]]-Table2[[#This Row],[Amount_Received_May26]]</f>
        <v>0.25526317170033508</v>
      </c>
      <c r="K42" s="5">
        <f>DATE(2026,5,DAY(Table1[[#This Row],[Maturity_Date]]))</f>
        <v>46168</v>
      </c>
      <c r="L42" s="10" t="str">
        <f ca="1">IF(Table2[[#This Row],[Overdue_Amount]]&lt;1,"",MAX(0,TODAY()-Table2[[#This Row],[EMI_Due_Date]]))</f>
        <v/>
      </c>
      <c r="M4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2" s="3" t="str" cm="1">
        <f t="array" aca="1" ref="N42" ca="1">_xlfn.IFS(Table2[[#This Row],[DPD_Bucket]]="1-30","Overdue",Table2[[#This Row],[DPD_Bucket]]="90+","NPA",Table2[[#This Row],[DPD_Bucket]]="Current","Active",Table2[[#This Row],[DPD_Bucket]]="31-60","Overdue")</f>
        <v>Active</v>
      </c>
    </row>
    <row r="43" spans="1:14" ht="28.8" customHeight="1" x14ac:dyDescent="0.45">
      <c r="A43" s="3" t="s">
        <v>858</v>
      </c>
      <c r="B43" s="3" t="str">
        <f>_xlfn.XLOOKUP(Table2[[#This Row],[Customer_ID]],Table1[Customer_ID],Table1[Customer_Name],,0,)</f>
        <v>Suresh Malviya</v>
      </c>
      <c r="C43" s="3" t="str">
        <f>_xlfn.XLOOKUP(Table2[[#This Row],[Customer_ID]],Table1[Customer_ID],Table1[Branch_Name],,)</f>
        <v>Bhopal</v>
      </c>
      <c r="D43" s="3" t="str">
        <f>_xlfn.XLOOKUP(Table2[[#This Row],[Customer_ID]],Table1[Customer_ID],Table1[Vehicle_Make],,0)</f>
        <v>Mahindra</v>
      </c>
      <c r="E43" s="3" t="str">
        <f>_xlfn.XLOOKUP(Table2[[#This Row],[Customer_ID]],Table1[Customer_ID],Table1[Vehicle_Model],,)</f>
        <v>Bolero</v>
      </c>
      <c r="F43" s="4">
        <f>_xlfn.XLOOKUP(Table2[[#This Row],[Customer_ID]],Table1[Customer_ID],Table1[Amount_Disbursed],,)</f>
        <v>766362</v>
      </c>
      <c r="G43" s="4">
        <f>_xlfn.XLOOKUP(Table2[[#This Row],[Customer_ID]],Table1[Customer_ID],Table1[EMI_Amount],,0)</f>
        <v>69656.045138708956</v>
      </c>
      <c r="H43" s="4">
        <f>Table2[[#This Row],[EMI_Amount]]</f>
        <v>69656.045138708956</v>
      </c>
      <c r="I43" s="4">
        <v>69656</v>
      </c>
      <c r="J43" s="4">
        <f>Table2[[#This Row],[EMI_Due_May26]]-Table2[[#This Row],[Amount_Received_May26]]</f>
        <v>4.513870895607397E-2</v>
      </c>
      <c r="K43" s="5">
        <f>DATE(2026,5,DAY(Table1[[#This Row],[Maturity_Date]]))</f>
        <v>46161</v>
      </c>
      <c r="L43" s="10" t="str">
        <f ca="1">IF(Table2[[#This Row],[Overdue_Amount]]&lt;1,"",MAX(0,TODAY()-Table2[[#This Row],[EMI_Due_Date]]))</f>
        <v/>
      </c>
      <c r="M4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3" s="3" t="str" cm="1">
        <f t="array" aca="1" ref="N43" ca="1">_xlfn.IFS(Table2[[#This Row],[DPD_Bucket]]="1-30","Overdue",Table2[[#This Row],[DPD_Bucket]]="90+","NPA",Table2[[#This Row],[DPD_Bucket]]="Current","Active",Table2[[#This Row],[DPD_Bucket]]="31-60","Overdue")</f>
        <v>Active</v>
      </c>
    </row>
    <row r="44" spans="1:14" ht="28.8" customHeight="1" x14ac:dyDescent="0.45">
      <c r="A44" s="3" t="s">
        <v>859</v>
      </c>
      <c r="B44" s="3" t="str">
        <f>_xlfn.XLOOKUP(Table2[[#This Row],[Customer_ID]],Table1[Customer_ID],Table1[Customer_Name],,0,)</f>
        <v>Anil Chauhan</v>
      </c>
      <c r="C44" s="3" t="str">
        <f>_xlfn.XLOOKUP(Table2[[#This Row],[Customer_ID]],Table1[Customer_ID],Table1[Branch_Name],,)</f>
        <v>Rewa</v>
      </c>
      <c r="D44" s="3" t="str">
        <f>_xlfn.XLOOKUP(Table2[[#This Row],[Customer_ID]],Table1[Customer_ID],Table1[Vehicle_Make],,0)</f>
        <v>Bajaj</v>
      </c>
      <c r="E44" s="3" t="str">
        <f>_xlfn.XLOOKUP(Table2[[#This Row],[Customer_ID]],Table1[Customer_ID],Table1[Vehicle_Model],,)</f>
        <v>Pulsar</v>
      </c>
      <c r="F44" s="4">
        <f>_xlfn.XLOOKUP(Table2[[#This Row],[Customer_ID]],Table1[Customer_ID],Table1[Amount_Disbursed],,)</f>
        <v>127710</v>
      </c>
      <c r="G44" s="4">
        <f>_xlfn.XLOOKUP(Table2[[#This Row],[Customer_ID]],Table1[Customer_ID],Table1[EMI_Amount],,0)</f>
        <v>3553.6175233419704</v>
      </c>
      <c r="H44" s="4">
        <f>Table2[[#This Row],[EMI_Amount]]</f>
        <v>3553.6175233419704</v>
      </c>
      <c r="I44" s="4">
        <v>865</v>
      </c>
      <c r="J44" s="4">
        <f>Table2[[#This Row],[EMI_Due_May26]]-Table2[[#This Row],[Amount_Received_May26]]</f>
        <v>2688.6175233419704</v>
      </c>
      <c r="K44" s="5">
        <f>DATE(2026,5,DAY(Table1[[#This Row],[Maturity_Date]]))</f>
        <v>46168</v>
      </c>
      <c r="L44" s="10">
        <f ca="1">IF(Table2[[#This Row],[Overdue_Amount]]&lt;1,"",MAX(0,TODAY()-Table2[[#This Row],[EMI_Due_Date]]))</f>
        <v>12</v>
      </c>
      <c r="M4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4" s="3" t="str" cm="1">
        <f t="array" aca="1" ref="N4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5" spans="1:14" ht="28.8" customHeight="1" x14ac:dyDescent="0.45">
      <c r="A45" s="3" t="s">
        <v>860</v>
      </c>
      <c r="B45" s="3" t="str">
        <f>_xlfn.XLOOKUP(Table2[[#This Row],[Customer_ID]],Table1[Customer_ID],Table1[Customer_Name],,0,)</f>
        <v>Sanjay Singh</v>
      </c>
      <c r="C45" s="3" t="str">
        <f>_xlfn.XLOOKUP(Table2[[#This Row],[Customer_ID]],Table1[Customer_ID],Table1[Branch_Name],,)</f>
        <v>Indore</v>
      </c>
      <c r="D45" s="3" t="str">
        <f>_xlfn.XLOOKUP(Table2[[#This Row],[Customer_ID]],Table1[Customer_ID],Table1[Vehicle_Make],,0)</f>
        <v>Maruti</v>
      </c>
      <c r="E45" s="3" t="str">
        <f>_xlfn.XLOOKUP(Table2[[#This Row],[Customer_ID]],Table1[Customer_ID],Table1[Vehicle_Model],,)</f>
        <v>Brezza</v>
      </c>
      <c r="F45" s="4">
        <f>_xlfn.XLOOKUP(Table2[[#This Row],[Customer_ID]],Table1[Customer_ID],Table1[Amount_Disbursed],,)</f>
        <v>910194</v>
      </c>
      <c r="G45" s="4">
        <f>_xlfn.XLOOKUP(Table2[[#This Row],[Customer_ID]],Table1[Customer_ID],Table1[EMI_Amount],,0)</f>
        <v>30475.489979346788</v>
      </c>
      <c r="H45" s="4">
        <f>Table2[[#This Row],[EMI_Amount]]</f>
        <v>30475.489979346788</v>
      </c>
      <c r="I45" s="4">
        <v>13479</v>
      </c>
      <c r="J45" s="4">
        <f>Table2[[#This Row],[EMI_Due_May26]]-Table2[[#This Row],[Amount_Received_May26]]</f>
        <v>16996.489979346788</v>
      </c>
      <c r="K45" s="5">
        <f>DATE(2026,5,DAY(Table1[[#This Row],[Maturity_Date]]))</f>
        <v>46167</v>
      </c>
      <c r="L45" s="10">
        <f ca="1">IF(Table2[[#This Row],[Overdue_Amount]]&lt;1,"",MAX(0,TODAY()-Table2[[#This Row],[EMI_Due_Date]]))</f>
        <v>13</v>
      </c>
      <c r="M4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5" s="3" t="str" cm="1">
        <f t="array" aca="1" ref="N4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6" spans="1:14" ht="28.8" customHeight="1" x14ac:dyDescent="0.45">
      <c r="A46" s="3" t="s">
        <v>861</v>
      </c>
      <c r="B46" s="3" t="str">
        <f>_xlfn.XLOOKUP(Table2[[#This Row],[Customer_ID]],Table1[Customer_ID],Table1[Customer_Name],,0,)</f>
        <v>Pooja Sharma</v>
      </c>
      <c r="C46" s="3" t="str">
        <f>_xlfn.XLOOKUP(Table2[[#This Row],[Customer_ID]],Table1[Customer_ID],Table1[Branch_Name],,)</f>
        <v>Jabalpur</v>
      </c>
      <c r="D46" s="3" t="str">
        <f>_xlfn.XLOOKUP(Table2[[#This Row],[Customer_ID]],Table1[Customer_ID],Table1[Vehicle_Make],,0)</f>
        <v>Tata</v>
      </c>
      <c r="E46" s="3" t="str">
        <f>_xlfn.XLOOKUP(Table2[[#This Row],[Customer_ID]],Table1[Customer_ID],Table1[Vehicle_Model],,)</f>
        <v>Nexon</v>
      </c>
      <c r="F46" s="4">
        <f>_xlfn.XLOOKUP(Table2[[#This Row],[Customer_ID]],Table1[Customer_ID],Table1[Amount_Disbursed],,)</f>
        <v>933812</v>
      </c>
      <c r="G46" s="4">
        <f>_xlfn.XLOOKUP(Table2[[#This Row],[Customer_ID]],Table1[Customer_ID],Table1[EMI_Amount],,0)</f>
        <v>45157.715318709415</v>
      </c>
      <c r="H46" s="4">
        <f>Table2[[#This Row],[EMI_Amount]]</f>
        <v>45157.715318709415</v>
      </c>
      <c r="I46" s="4">
        <v>45158</v>
      </c>
      <c r="J46" s="4">
        <f>Table2[[#This Row],[EMI_Due_May26]]-Table2[[#This Row],[Amount_Received_May26]]</f>
        <v>-0.28468129058455816</v>
      </c>
      <c r="K46" s="5">
        <f>DATE(2026,5,DAY(Table1[[#This Row],[Maturity_Date]]))</f>
        <v>46163</v>
      </c>
      <c r="L46" s="10" t="str">
        <f ca="1">IF(Table2[[#This Row],[Overdue_Amount]]&lt;1,"",MAX(0,TODAY()-Table2[[#This Row],[EMI_Due_Date]]))</f>
        <v/>
      </c>
      <c r="M4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6" s="3" t="str" cm="1">
        <f t="array" aca="1" ref="N46" ca="1">_xlfn.IFS(Table2[[#This Row],[DPD_Bucket]]="1-30","Overdue",Table2[[#This Row],[DPD_Bucket]]="90+","NPA",Table2[[#This Row],[DPD_Bucket]]="Current","Active",Table2[[#This Row],[DPD_Bucket]]="31-60","Overdue")</f>
        <v>Active</v>
      </c>
    </row>
    <row r="47" spans="1:14" ht="28.8" customHeight="1" x14ac:dyDescent="0.45">
      <c r="A47" s="3" t="s">
        <v>862</v>
      </c>
      <c r="B47" s="3" t="str">
        <f>_xlfn.XLOOKUP(Table2[[#This Row],[Customer_ID]],Table1[Customer_ID],Table1[Customer_Name],,0,)</f>
        <v>Vikas Rajput</v>
      </c>
      <c r="C47" s="3" t="str">
        <f>_xlfn.XLOOKUP(Table2[[#This Row],[Customer_ID]],Table1[Customer_ID],Table1[Branch_Name],,)</f>
        <v>Bhopal</v>
      </c>
      <c r="D47" s="3" t="str">
        <f>_xlfn.XLOOKUP(Table2[[#This Row],[Customer_ID]],Table1[Customer_ID],Table1[Vehicle_Make],,0)</f>
        <v>Hyundai</v>
      </c>
      <c r="E47" s="3" t="str">
        <f>_xlfn.XLOOKUP(Table2[[#This Row],[Customer_ID]],Table1[Customer_ID],Table1[Vehicle_Model],,)</f>
        <v>i20</v>
      </c>
      <c r="F47" s="4">
        <f>_xlfn.XLOOKUP(Table2[[#This Row],[Customer_ID]],Table1[Customer_ID],Table1[Amount_Disbursed],,)</f>
        <v>678617</v>
      </c>
      <c r="G47" s="4">
        <f>_xlfn.XLOOKUP(Table2[[#This Row],[Customer_ID]],Table1[Customer_ID],Table1[EMI_Amount],,0)</f>
        <v>18684.083390915599</v>
      </c>
      <c r="H47" s="4">
        <f>Table2[[#This Row],[EMI_Amount]]</f>
        <v>18684.083390915599</v>
      </c>
      <c r="I47" s="4">
        <v>1449</v>
      </c>
      <c r="J47" s="4">
        <f>Table2[[#This Row],[EMI_Due_May26]]-Table2[[#This Row],[Amount_Received_May26]]</f>
        <v>17235.083390915599</v>
      </c>
      <c r="K47" s="5">
        <f>DATE(2026,5,DAY(Table1[[#This Row],[Maturity_Date]]))</f>
        <v>46148</v>
      </c>
      <c r="L47" s="10">
        <f ca="1">IF(Table2[[#This Row],[Overdue_Amount]]&lt;1,"",MAX(0,TODAY()-Table2[[#This Row],[EMI_Due_Date]]))</f>
        <v>32</v>
      </c>
      <c r="M4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47" s="3" t="str" cm="1">
        <f t="array" aca="1" ref="N4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8" spans="1:14" ht="28.8" customHeight="1" x14ac:dyDescent="0.45">
      <c r="A48" s="3" t="s">
        <v>863</v>
      </c>
      <c r="B48" s="3" t="str">
        <f>_xlfn.XLOOKUP(Table2[[#This Row],[Customer_ID]],Table1[Customer_ID],Table1[Customer_Name],,0,)</f>
        <v>Vijay Patel</v>
      </c>
      <c r="C48" s="3" t="str">
        <f>_xlfn.XLOOKUP(Table2[[#This Row],[Customer_ID]],Table1[Customer_ID],Table1[Branch_Name],,)</f>
        <v>Indore</v>
      </c>
      <c r="D48" s="3" t="str">
        <f>_xlfn.XLOOKUP(Table2[[#This Row],[Customer_ID]],Table1[Customer_ID],Table1[Vehicle_Make],,0)</f>
        <v>TVS</v>
      </c>
      <c r="E48" s="3" t="str">
        <f>_xlfn.XLOOKUP(Table2[[#This Row],[Customer_ID]],Table1[Customer_ID],Table1[Vehicle_Model],,)</f>
        <v>Jupiter</v>
      </c>
      <c r="F48" s="4">
        <f>_xlfn.XLOOKUP(Table2[[#This Row],[Customer_ID]],Table1[Customer_ID],Table1[Amount_Disbursed],,)</f>
        <v>104999</v>
      </c>
      <c r="G48" s="4">
        <f>_xlfn.XLOOKUP(Table2[[#This Row],[Customer_ID]],Table1[Customer_ID],Table1[EMI_Amount],,0)</f>
        <v>3426.1073958729371</v>
      </c>
      <c r="H48" s="4">
        <f>Table2[[#This Row],[EMI_Amount]]</f>
        <v>3426.1073958729371</v>
      </c>
      <c r="I48" s="4">
        <v>2318</v>
      </c>
      <c r="J48" s="4">
        <f>Table2[[#This Row],[EMI_Due_May26]]-Table2[[#This Row],[Amount_Received_May26]]</f>
        <v>1108.1073958729371</v>
      </c>
      <c r="K48" s="5">
        <f>DATE(2026,5,DAY(Table1[[#This Row],[Maturity_Date]]))</f>
        <v>46161</v>
      </c>
      <c r="L48" s="10">
        <f ca="1">IF(Table2[[#This Row],[Overdue_Amount]]&lt;1,"",MAX(0,TODAY()-Table2[[#This Row],[EMI_Due_Date]]))</f>
        <v>19</v>
      </c>
      <c r="M4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8" s="3" t="str" cm="1">
        <f t="array" aca="1" ref="N4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9" spans="1:14" ht="28.8" customHeight="1" x14ac:dyDescent="0.45">
      <c r="A49" s="3" t="s">
        <v>864</v>
      </c>
      <c r="B49" s="3" t="str">
        <f>_xlfn.XLOOKUP(Table2[[#This Row],[Customer_ID]],Table1[Customer_ID],Table1[Customer_Name],,0,)</f>
        <v>Santosh Patel</v>
      </c>
      <c r="C49" s="3" t="str">
        <f>_xlfn.XLOOKUP(Table2[[#This Row],[Customer_ID]],Table1[Customer_ID],Table1[Branch_Name],,)</f>
        <v>Indore</v>
      </c>
      <c r="D49" s="3" t="str">
        <f>_xlfn.XLOOKUP(Table2[[#This Row],[Customer_ID]],Table1[Customer_ID],Table1[Vehicle_Make],,0)</f>
        <v>Honda</v>
      </c>
      <c r="E49" s="3" t="str">
        <f>_xlfn.XLOOKUP(Table2[[#This Row],[Customer_ID]],Table1[Customer_ID],Table1[Vehicle_Model],,)</f>
        <v>Activa</v>
      </c>
      <c r="F49" s="4">
        <f>_xlfn.XLOOKUP(Table2[[#This Row],[Customer_ID]],Table1[Customer_ID],Table1[Amount_Disbursed],,)</f>
        <v>91049</v>
      </c>
      <c r="G49" s="4">
        <f>_xlfn.XLOOKUP(Table2[[#This Row],[Customer_ID]],Table1[Customer_ID],Table1[EMI_Amount],,0)</f>
        <v>5633.0490693530446</v>
      </c>
      <c r="H49" s="4">
        <f>Table2[[#This Row],[EMI_Amount]]</f>
        <v>5633.0490693530446</v>
      </c>
      <c r="I49" s="4">
        <v>5633</v>
      </c>
      <c r="J49" s="4">
        <f>Table2[[#This Row],[EMI_Due_May26]]-Table2[[#This Row],[Amount_Received_May26]]</f>
        <v>4.9069353044615127E-2</v>
      </c>
      <c r="K49" s="5">
        <f>DATE(2026,5,DAY(Table1[[#This Row],[Maturity_Date]]))</f>
        <v>46167</v>
      </c>
      <c r="L49" s="10" t="str">
        <f ca="1">IF(Table2[[#This Row],[Overdue_Amount]]&lt;1,"",MAX(0,TODAY()-Table2[[#This Row],[EMI_Due_Date]]))</f>
        <v/>
      </c>
      <c r="M4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9" s="3" t="str" cm="1">
        <f t="array" aca="1" ref="N49" ca="1">_xlfn.IFS(Table2[[#This Row],[DPD_Bucket]]="1-30","Overdue",Table2[[#This Row],[DPD_Bucket]]="90+","NPA",Table2[[#This Row],[DPD_Bucket]]="Current","Active",Table2[[#This Row],[DPD_Bucket]]="31-60","Overdue")</f>
        <v>Active</v>
      </c>
    </row>
    <row r="50" spans="1:14" ht="28.8" customHeight="1" x14ac:dyDescent="0.45">
      <c r="A50" s="3" t="s">
        <v>865</v>
      </c>
      <c r="B50" s="3" t="str">
        <f>_xlfn.XLOOKUP(Table2[[#This Row],[Customer_ID]],Table1[Customer_ID],Table1[Customer_Name],,0,)</f>
        <v>Vijay Agarwal</v>
      </c>
      <c r="C50" s="3" t="str">
        <f>_xlfn.XLOOKUP(Table2[[#This Row],[Customer_ID]],Table1[Customer_ID],Table1[Branch_Name],,)</f>
        <v>Jabalpur</v>
      </c>
      <c r="D50" s="3" t="str">
        <f>_xlfn.XLOOKUP(Table2[[#This Row],[Customer_ID]],Table1[Customer_ID],Table1[Vehicle_Make],,0)</f>
        <v>Hero</v>
      </c>
      <c r="E50" s="3" t="str">
        <f>_xlfn.XLOOKUP(Table2[[#This Row],[Customer_ID]],Table1[Customer_ID],Table1[Vehicle_Model],,)</f>
        <v>Splendor</v>
      </c>
      <c r="F50" s="4">
        <f>_xlfn.XLOOKUP(Table2[[#This Row],[Customer_ID]],Table1[Customer_ID],Table1[Amount_Disbursed],,)</f>
        <v>46148</v>
      </c>
      <c r="G50" s="4">
        <f>_xlfn.XLOOKUP(Table2[[#This Row],[Customer_ID]],Table1[Customer_ID],Table1[EMI_Amount],,0)</f>
        <v>2187.6792443343493</v>
      </c>
      <c r="H50" s="4">
        <f>Table2[[#This Row],[EMI_Amount]]</f>
        <v>2187.6792443343493</v>
      </c>
      <c r="I50" s="4">
        <v>2188</v>
      </c>
      <c r="J50" s="4">
        <f>Table2[[#This Row],[EMI_Due_May26]]-Table2[[#This Row],[Amount_Received_May26]]</f>
        <v>-0.32075566565072222</v>
      </c>
      <c r="K50" s="5">
        <f>DATE(2026,5,DAY(Table1[[#This Row],[Maturity_Date]]))</f>
        <v>46150</v>
      </c>
      <c r="L50" s="10" t="str">
        <f ca="1">IF(Table2[[#This Row],[Overdue_Amount]]&lt;1,"",MAX(0,TODAY()-Table2[[#This Row],[EMI_Due_Date]]))</f>
        <v/>
      </c>
      <c r="M5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50" s="3" t="str" cm="1">
        <f t="array" aca="1" ref="N50" ca="1">_xlfn.IFS(Table2[[#This Row],[DPD_Bucket]]="1-30","Overdue",Table2[[#This Row],[DPD_Bucket]]="90+","NPA",Table2[[#This Row],[DPD_Bucket]]="Current","Active",Table2[[#This Row],[DPD_Bucket]]="31-60","Overdue")</f>
        <v>Active</v>
      </c>
    </row>
    <row r="51" spans="1:14" ht="28.8" customHeight="1" x14ac:dyDescent="0.45">
      <c r="A51" s="3" t="s">
        <v>866</v>
      </c>
      <c r="B51" s="3" t="str">
        <f>_xlfn.XLOOKUP(Table2[[#This Row],[Customer_ID]],Table1[Customer_ID],Table1[Customer_Name],,0,)</f>
        <v>Lalit Dwivedi</v>
      </c>
      <c r="C51" s="3" t="str">
        <f>_xlfn.XLOOKUP(Table2[[#This Row],[Customer_ID]],Table1[Customer_ID],Table1[Branch_Name],,)</f>
        <v>Bhopal</v>
      </c>
      <c r="D51" s="3" t="str">
        <f>_xlfn.XLOOKUP(Table2[[#This Row],[Customer_ID]],Table1[Customer_ID],Table1[Vehicle_Make],,0)</f>
        <v>Hero</v>
      </c>
      <c r="E51" s="3" t="str">
        <f>_xlfn.XLOOKUP(Table2[[#This Row],[Customer_ID]],Table1[Customer_ID],Table1[Vehicle_Model],,)</f>
        <v>Splendor</v>
      </c>
      <c r="F51" s="4">
        <f>_xlfn.XLOOKUP(Table2[[#This Row],[Customer_ID]],Table1[Customer_ID],Table1[Amount_Disbursed],,)</f>
        <v>87787</v>
      </c>
      <c r="G51" s="4">
        <f>_xlfn.XLOOKUP(Table2[[#This Row],[Customer_ID]],Table1[Customer_ID],Table1[EMI_Amount],,0)</f>
        <v>4229.0211088871547</v>
      </c>
      <c r="H51" s="4">
        <f>Table2[[#This Row],[EMI_Amount]]</f>
        <v>4229.0211088871547</v>
      </c>
      <c r="I51" s="4">
        <v>4229</v>
      </c>
      <c r="J51" s="4">
        <f>Table2[[#This Row],[EMI_Due_May26]]-Table2[[#This Row],[Amount_Received_May26]]</f>
        <v>2.1108887154696276E-2</v>
      </c>
      <c r="K51" s="5">
        <f>DATE(2026,5,DAY(Table1[[#This Row],[Maturity_Date]]))</f>
        <v>46163</v>
      </c>
      <c r="L51" s="10" t="str">
        <f ca="1">IF(Table2[[#This Row],[Overdue_Amount]]&lt;1,"",MAX(0,TODAY()-Table2[[#This Row],[EMI_Due_Date]]))</f>
        <v/>
      </c>
      <c r="M5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51" s="3" t="str" cm="1">
        <f t="array" aca="1" ref="N51" ca="1">_xlfn.IFS(Table2[[#This Row],[DPD_Bucket]]="1-30","Overdue",Table2[[#This Row],[DPD_Bucket]]="90+","NPA",Table2[[#This Row],[DPD_Bucket]]="Current","Active",Table2[[#This Row],[DPD_Bucket]]="31-60","Overdue")</f>
        <v>Active</v>
      </c>
    </row>
    <row r="52" spans="1:14" ht="28.8" customHeight="1" x14ac:dyDescent="0.45">
      <c r="A52" s="3" t="s">
        <v>867</v>
      </c>
      <c r="B52" s="3" t="str">
        <f>_xlfn.XLOOKUP(Table2[[#This Row],[Customer_ID]],Table1[Customer_ID],Table1[Customer_Name],,0,)</f>
        <v>Suresh Dwivedi</v>
      </c>
      <c r="C52" s="3" t="str">
        <f>_xlfn.XLOOKUP(Table2[[#This Row],[Customer_ID]],Table1[Customer_ID],Table1[Branch_Name],,)</f>
        <v>Rewa</v>
      </c>
      <c r="D52" s="3" t="str">
        <f>_xlfn.XLOOKUP(Table2[[#This Row],[Customer_ID]],Table1[Customer_ID],Table1[Vehicle_Make],,0)</f>
        <v>Honda</v>
      </c>
      <c r="E52" s="3" t="str">
        <f>_xlfn.XLOOKUP(Table2[[#This Row],[Customer_ID]],Table1[Customer_ID],Table1[Vehicle_Model],,)</f>
        <v>Activa</v>
      </c>
      <c r="F52" s="4">
        <f>_xlfn.XLOOKUP(Table2[[#This Row],[Customer_ID]],Table1[Customer_ID],Table1[Amount_Disbursed],,)</f>
        <v>77893</v>
      </c>
      <c r="G52" s="4">
        <f>_xlfn.XLOOKUP(Table2[[#This Row],[Customer_ID]],Table1[Customer_ID],Table1[EMI_Amount],,0)</f>
        <v>1763.942798154807</v>
      </c>
      <c r="H52" s="4">
        <f>Table2[[#This Row],[EMI_Amount]]</f>
        <v>1763.942798154807</v>
      </c>
      <c r="I52" s="4">
        <v>1764</v>
      </c>
      <c r="J52" s="4">
        <f>Table2[[#This Row],[EMI_Due_May26]]-Table2[[#This Row],[Amount_Received_May26]]</f>
        <v>-5.7201845193048939E-2</v>
      </c>
      <c r="K52" s="5">
        <f>DATE(2026,5,DAY(Table1[[#This Row],[Maturity_Date]]))</f>
        <v>46145</v>
      </c>
      <c r="L52" s="10" t="str">
        <f ca="1">IF(Table2[[#This Row],[Overdue_Amount]]&lt;1,"",MAX(0,TODAY()-Table2[[#This Row],[EMI_Due_Date]]))</f>
        <v/>
      </c>
      <c r="M5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52" s="3" t="str" cm="1">
        <f t="array" aca="1" ref="N52" ca="1">_xlfn.IFS(Table2[[#This Row],[DPD_Bucket]]="1-30","Overdue",Table2[[#This Row],[DPD_Bucket]]="90+","NPA",Table2[[#This Row],[DPD_Bucket]]="Current","Active",Table2[[#This Row],[DPD_Bucket]]="31-60","Overdue")</f>
        <v>Active</v>
      </c>
    </row>
    <row r="53" spans="1:14" ht="28.8" customHeight="1" x14ac:dyDescent="0.45">
      <c r="A53" s="3" t="s">
        <v>868</v>
      </c>
      <c r="B53" s="3" t="str">
        <f>_xlfn.XLOOKUP(Table2[[#This Row],[Customer_ID]],Table1[Customer_ID],Table1[Customer_Name],,0,)</f>
        <v>Geeta Tiwari</v>
      </c>
      <c r="C53" s="3" t="str">
        <f>_xlfn.XLOOKUP(Table2[[#This Row],[Customer_ID]],Table1[Customer_ID],Table1[Branch_Name],,)</f>
        <v>Bhopal</v>
      </c>
      <c r="D53" s="3" t="str">
        <f>_xlfn.XLOOKUP(Table2[[#This Row],[Customer_ID]],Table1[Customer_ID],Table1[Vehicle_Make],,0)</f>
        <v>Mahindra</v>
      </c>
      <c r="E53" s="3" t="str">
        <f>_xlfn.XLOOKUP(Table2[[#This Row],[Customer_ID]],Table1[Customer_ID],Table1[Vehicle_Model],,)</f>
        <v>Bolero</v>
      </c>
      <c r="F53" s="4">
        <f>_xlfn.XLOOKUP(Table2[[#This Row],[Customer_ID]],Table1[Customer_ID],Table1[Amount_Disbursed],,)</f>
        <v>696952</v>
      </c>
      <c r="G53" s="4">
        <f>_xlfn.XLOOKUP(Table2[[#This Row],[Customer_ID]],Table1[Customer_ID],Table1[EMI_Amount],,0)</f>
        <v>62751.245910215192</v>
      </c>
      <c r="H53" s="4">
        <f>Table2[[#This Row],[EMI_Amount]]</f>
        <v>62751.245910215192</v>
      </c>
      <c r="I53" s="4">
        <v>62751</v>
      </c>
      <c r="J53" s="4">
        <f>Table2[[#This Row],[EMI_Due_May26]]-Table2[[#This Row],[Amount_Received_May26]]</f>
        <v>0.2459102151915431</v>
      </c>
      <c r="K53" s="5">
        <f>DATE(2026,5,DAY(Table1[[#This Row],[Maturity_Date]]))</f>
        <v>46157</v>
      </c>
      <c r="L53" s="10" t="str">
        <f ca="1">IF(Table2[[#This Row],[Overdue_Amount]]&lt;1,"",MAX(0,TODAY()-Table2[[#This Row],[EMI_Due_Date]]))</f>
        <v/>
      </c>
      <c r="M5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53" s="3" t="str" cm="1">
        <f t="array" aca="1" ref="N53" ca="1">_xlfn.IFS(Table2[[#This Row],[DPD_Bucket]]="1-30","Overdue",Table2[[#This Row],[DPD_Bucket]]="90+","NPA",Table2[[#This Row],[DPD_Bucket]]="Current","Active",Table2[[#This Row],[DPD_Bucket]]="31-60","Overdue")</f>
        <v>Active</v>
      </c>
    </row>
    <row r="54" spans="1:14" ht="28.8" customHeight="1" x14ac:dyDescent="0.45">
      <c r="A54" s="3" t="s">
        <v>869</v>
      </c>
      <c r="B54" s="3" t="str">
        <f>_xlfn.XLOOKUP(Table2[[#This Row],[Customer_ID]],Table1[Customer_ID],Table1[Customer_Name],,0,)</f>
        <v>Mahesh Dubey</v>
      </c>
      <c r="C54" s="3" t="str">
        <f>_xlfn.XLOOKUP(Table2[[#This Row],[Customer_ID]],Table1[Customer_ID],Table1[Branch_Name],,)</f>
        <v>Rewa</v>
      </c>
      <c r="D54" s="3" t="str">
        <f>_xlfn.XLOOKUP(Table2[[#This Row],[Customer_ID]],Table1[Customer_ID],Table1[Vehicle_Make],,0)</f>
        <v>Hyundai</v>
      </c>
      <c r="E54" s="3" t="str">
        <f>_xlfn.XLOOKUP(Table2[[#This Row],[Customer_ID]],Table1[Customer_ID],Table1[Vehicle_Model],,)</f>
        <v>Creta</v>
      </c>
      <c r="F54" s="4">
        <f>_xlfn.XLOOKUP(Table2[[#This Row],[Customer_ID]],Table1[Customer_ID],Table1[Amount_Disbursed],,)</f>
        <v>1278453</v>
      </c>
      <c r="G54" s="4">
        <f>_xlfn.XLOOKUP(Table2[[#This Row],[Customer_ID]],Table1[Customer_ID],Table1[EMI_Amount],,0)</f>
        <v>115892.31407395717</v>
      </c>
      <c r="H54" s="4">
        <f>Table2[[#This Row],[EMI_Amount]]</f>
        <v>115892.31407395717</v>
      </c>
      <c r="I54" s="4">
        <v>115892</v>
      </c>
      <c r="J54" s="4">
        <f>Table2[[#This Row],[EMI_Due_May26]]-Table2[[#This Row],[Amount_Received_May26]]</f>
        <v>0.3140739571681479</v>
      </c>
      <c r="K54" s="5">
        <f>DATE(2026,5,DAY(Table1[[#This Row],[Maturity_Date]]))</f>
        <v>46163</v>
      </c>
      <c r="L54" s="10" t="str">
        <f ca="1">IF(Table2[[#This Row],[Overdue_Amount]]&lt;1,"",MAX(0,TODAY()-Table2[[#This Row],[EMI_Due_Date]]))</f>
        <v/>
      </c>
      <c r="M5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54" s="3" t="str" cm="1">
        <f t="array" aca="1" ref="N54" ca="1">_xlfn.IFS(Table2[[#This Row],[DPD_Bucket]]="1-30","Overdue",Table2[[#This Row],[DPD_Bucket]]="90+","NPA",Table2[[#This Row],[DPD_Bucket]]="Current","Active",Table2[[#This Row],[DPD_Bucket]]="31-60","Overdue")</f>
        <v>Active</v>
      </c>
    </row>
    <row r="55" spans="1:14" ht="28.8" customHeight="1" x14ac:dyDescent="0.45">
      <c r="A55" s="3" t="s">
        <v>870</v>
      </c>
      <c r="B55" s="3" t="str">
        <f>_xlfn.XLOOKUP(Table2[[#This Row],[Customer_ID]],Table1[Customer_ID],Table1[Customer_Name],,0,)</f>
        <v>Mamta Shukla</v>
      </c>
      <c r="C55" s="3" t="str">
        <f>_xlfn.XLOOKUP(Table2[[#This Row],[Customer_ID]],Table1[Customer_ID],Table1[Branch_Name],,)</f>
        <v>Indore</v>
      </c>
      <c r="D55" s="3" t="str">
        <f>_xlfn.XLOOKUP(Table2[[#This Row],[Customer_ID]],Table1[Customer_ID],Table1[Vehicle_Make],,0)</f>
        <v>Hero</v>
      </c>
      <c r="E55" s="3" t="str">
        <f>_xlfn.XLOOKUP(Table2[[#This Row],[Customer_ID]],Table1[Customer_ID],Table1[Vehicle_Model],,)</f>
        <v>Splendor</v>
      </c>
      <c r="F55" s="4">
        <f>_xlfn.XLOOKUP(Table2[[#This Row],[Customer_ID]],Table1[Customer_ID],Table1[Amount_Disbursed],,)</f>
        <v>80097</v>
      </c>
      <c r="G55" s="4">
        <f>_xlfn.XLOOKUP(Table2[[#This Row],[Customer_ID]],Table1[Customer_ID],Table1[EMI_Amount],,0)</f>
        <v>3900.7817868600014</v>
      </c>
      <c r="H55" s="4">
        <f>Table2[[#This Row],[EMI_Amount]]</f>
        <v>3900.7817868600014</v>
      </c>
      <c r="I55" s="4">
        <v>1924</v>
      </c>
      <c r="J55" s="4">
        <f>Table2[[#This Row],[EMI_Due_May26]]-Table2[[#This Row],[Amount_Received_May26]]</f>
        <v>1976.7817868600014</v>
      </c>
      <c r="K55" s="5">
        <f>DATE(2026,5,DAY(Table1[[#This Row],[Maturity_Date]]))</f>
        <v>46143</v>
      </c>
      <c r="L55" s="10">
        <f ca="1">IF(Table2[[#This Row],[Overdue_Amount]]&lt;1,"",MAX(0,TODAY()-Table2[[#This Row],[EMI_Due_Date]]))</f>
        <v>37</v>
      </c>
      <c r="M5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55" s="3" t="str" cm="1">
        <f t="array" aca="1" ref="N5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56" spans="1:14" ht="28.8" customHeight="1" x14ac:dyDescent="0.45">
      <c r="A56" s="3" t="s">
        <v>871</v>
      </c>
      <c r="B56" s="3" t="str">
        <f>_xlfn.XLOOKUP(Table2[[#This Row],[Customer_ID]],Table1[Customer_ID],Table1[Customer_Name],,0,)</f>
        <v>Mahesh Mishra</v>
      </c>
      <c r="C56" s="3" t="str">
        <f>_xlfn.XLOOKUP(Table2[[#This Row],[Customer_ID]],Table1[Customer_ID],Table1[Branch_Name],,)</f>
        <v>Gwalior</v>
      </c>
      <c r="D56" s="3" t="str">
        <f>_xlfn.XLOOKUP(Table2[[#This Row],[Customer_ID]],Table1[Customer_ID],Table1[Vehicle_Make],,0)</f>
        <v>Honda</v>
      </c>
      <c r="E56" s="3" t="str">
        <f>_xlfn.XLOOKUP(Table2[[#This Row],[Customer_ID]],Table1[Customer_ID],Table1[Vehicle_Model],,)</f>
        <v>City</v>
      </c>
      <c r="F56" s="4">
        <f>_xlfn.XLOOKUP(Table2[[#This Row],[Customer_ID]],Table1[Customer_ID],Table1[Amount_Disbursed],,)</f>
        <v>915983</v>
      </c>
      <c r="G56" s="4">
        <f>_xlfn.XLOOKUP(Table2[[#This Row],[Customer_ID]],Table1[Customer_ID],Table1[EMI_Amount],,0)</f>
        <v>44989.555850489603</v>
      </c>
      <c r="H56" s="4">
        <f>Table2[[#This Row],[EMI_Amount]]</f>
        <v>44989.555850489603</v>
      </c>
      <c r="I56" s="4">
        <v>44990</v>
      </c>
      <c r="J56" s="4">
        <f>Table2[[#This Row],[EMI_Due_May26]]-Table2[[#This Row],[Amount_Received_May26]]</f>
        <v>-0.44414951039652806</v>
      </c>
      <c r="K56" s="5">
        <f>DATE(2026,5,DAY(Table1[[#This Row],[Maturity_Date]]))</f>
        <v>46158</v>
      </c>
      <c r="L56" s="10" t="str">
        <f ca="1">IF(Table2[[#This Row],[Overdue_Amount]]&lt;1,"",MAX(0,TODAY()-Table2[[#This Row],[EMI_Due_Date]]))</f>
        <v/>
      </c>
      <c r="M5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56" s="3" t="str" cm="1">
        <f t="array" aca="1" ref="N56" ca="1">_xlfn.IFS(Table2[[#This Row],[DPD_Bucket]]="1-30","Overdue",Table2[[#This Row],[DPD_Bucket]]="90+","NPA",Table2[[#This Row],[DPD_Bucket]]="Current","Active",Table2[[#This Row],[DPD_Bucket]]="31-60","Overdue")</f>
        <v>Active</v>
      </c>
    </row>
    <row r="57" spans="1:14" ht="28.8" customHeight="1" x14ac:dyDescent="0.45">
      <c r="A57" s="3" t="s">
        <v>872</v>
      </c>
      <c r="B57" s="3" t="str">
        <f>_xlfn.XLOOKUP(Table2[[#This Row],[Customer_ID]],Table1[Customer_ID],Table1[Customer_Name],,0,)</f>
        <v>Mohit Joshi</v>
      </c>
      <c r="C57" s="3" t="str">
        <f>_xlfn.XLOOKUP(Table2[[#This Row],[Customer_ID]],Table1[Customer_ID],Table1[Branch_Name],,)</f>
        <v>Rewa</v>
      </c>
      <c r="D57" s="3" t="str">
        <f>_xlfn.XLOOKUP(Table2[[#This Row],[Customer_ID]],Table1[Customer_ID],Table1[Vehicle_Make],,0)</f>
        <v>Honda</v>
      </c>
      <c r="E57" s="3" t="str">
        <f>_xlfn.XLOOKUP(Table2[[#This Row],[Customer_ID]],Table1[Customer_ID],Table1[Vehicle_Model],,)</f>
        <v>Activa</v>
      </c>
      <c r="F57" s="4">
        <f>_xlfn.XLOOKUP(Table2[[#This Row],[Customer_ID]],Table1[Customer_ID],Table1[Amount_Disbursed],,)</f>
        <v>117765</v>
      </c>
      <c r="G57" s="4">
        <f>_xlfn.XLOOKUP(Table2[[#This Row],[Customer_ID]],Table1[Customer_ID],Table1[EMI_Amount],,0)</f>
        <v>3967.968257667656</v>
      </c>
      <c r="H57" s="4">
        <f>Table2[[#This Row],[EMI_Amount]]</f>
        <v>3967.968257667656</v>
      </c>
      <c r="I57" s="4">
        <v>1721</v>
      </c>
      <c r="J57" s="4">
        <f>Table2[[#This Row],[EMI_Due_May26]]-Table2[[#This Row],[Amount_Received_May26]]</f>
        <v>2246.968257667656</v>
      </c>
      <c r="K57" s="5">
        <f>DATE(2026,5,DAY(Table1[[#This Row],[Maturity_Date]]))</f>
        <v>46144</v>
      </c>
      <c r="L57" s="10">
        <f ca="1">IF(Table2[[#This Row],[Overdue_Amount]]&lt;1,"",MAX(0,TODAY()-Table2[[#This Row],[EMI_Due_Date]]))</f>
        <v>36</v>
      </c>
      <c r="M5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57" s="3" t="str" cm="1">
        <f t="array" aca="1" ref="N5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58" spans="1:14" ht="28.8" customHeight="1" x14ac:dyDescent="0.45">
      <c r="A58" s="3" t="s">
        <v>873</v>
      </c>
      <c r="B58" s="3" t="str">
        <f>_xlfn.XLOOKUP(Table2[[#This Row],[Customer_ID]],Table1[Customer_ID],Table1[Customer_Name],,0,)</f>
        <v>Sanjay Soni</v>
      </c>
      <c r="C58" s="3" t="str">
        <f>_xlfn.XLOOKUP(Table2[[#This Row],[Customer_ID]],Table1[Customer_ID],Table1[Branch_Name],,)</f>
        <v>Rewa</v>
      </c>
      <c r="D58" s="3" t="str">
        <f>_xlfn.XLOOKUP(Table2[[#This Row],[Customer_ID]],Table1[Customer_ID],Table1[Vehicle_Make],,0)</f>
        <v>Maruti</v>
      </c>
      <c r="E58" s="3" t="str">
        <f>_xlfn.XLOOKUP(Table2[[#This Row],[Customer_ID]],Table1[Customer_ID],Table1[Vehicle_Model],,)</f>
        <v>Swift</v>
      </c>
      <c r="F58" s="4">
        <f>_xlfn.XLOOKUP(Table2[[#This Row],[Customer_ID]],Table1[Customer_ID],Table1[Amount_Disbursed],,)</f>
        <v>465089</v>
      </c>
      <c r="G58" s="4">
        <f>_xlfn.XLOOKUP(Table2[[#This Row],[Customer_ID]],Table1[Customer_ID],Table1[EMI_Amount],,0)</f>
        <v>22148.334347235494</v>
      </c>
      <c r="H58" s="4">
        <f>Table2[[#This Row],[EMI_Amount]]</f>
        <v>22148.334347235494</v>
      </c>
      <c r="I58" s="4">
        <v>2929</v>
      </c>
      <c r="J58" s="4">
        <f>Table2[[#This Row],[EMI_Due_May26]]-Table2[[#This Row],[Amount_Received_May26]]</f>
        <v>19219.334347235494</v>
      </c>
      <c r="K58" s="5">
        <f>DATE(2026,5,DAY(Table1[[#This Row],[Maturity_Date]]))</f>
        <v>46156</v>
      </c>
      <c r="L58" s="10">
        <f ca="1">IF(Table2[[#This Row],[Overdue_Amount]]&lt;1,"",MAX(0,TODAY()-Table2[[#This Row],[EMI_Due_Date]]))</f>
        <v>24</v>
      </c>
      <c r="M5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58" s="3" t="str" cm="1">
        <f t="array" aca="1" ref="N5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59" spans="1:14" ht="28.8" customHeight="1" x14ac:dyDescent="0.45">
      <c r="A59" s="3" t="s">
        <v>874</v>
      </c>
      <c r="B59" s="3" t="str">
        <f>_xlfn.XLOOKUP(Table2[[#This Row],[Customer_ID]],Table1[Customer_ID],Table1[Customer_Name],,0,)</f>
        <v>Mohit Pandey</v>
      </c>
      <c r="C59" s="3" t="str">
        <f>_xlfn.XLOOKUP(Table2[[#This Row],[Customer_ID]],Table1[Customer_ID],Table1[Branch_Name],,)</f>
        <v>Gwalior</v>
      </c>
      <c r="D59" s="3" t="str">
        <f>_xlfn.XLOOKUP(Table2[[#This Row],[Customer_ID]],Table1[Customer_ID],Table1[Vehicle_Make],,0)</f>
        <v>Hero</v>
      </c>
      <c r="E59" s="3" t="str">
        <f>_xlfn.XLOOKUP(Table2[[#This Row],[Customer_ID]],Table1[Customer_ID],Table1[Vehicle_Model],,)</f>
        <v>Splendor</v>
      </c>
      <c r="F59" s="4">
        <f>_xlfn.XLOOKUP(Table2[[#This Row],[Customer_ID]],Table1[Customer_ID],Table1[Amount_Disbursed],,)</f>
        <v>42868</v>
      </c>
      <c r="G59" s="4">
        <f>_xlfn.XLOOKUP(Table2[[#This Row],[Customer_ID]],Table1[Customer_ID],Table1[EMI_Amount],,0)</f>
        <v>2061.0526165973765</v>
      </c>
      <c r="H59" s="4">
        <f>Table2[[#This Row],[EMI_Amount]]</f>
        <v>2061.0526165973765</v>
      </c>
      <c r="I59" s="4">
        <v>2061</v>
      </c>
      <c r="J59" s="4">
        <f>Table2[[#This Row],[EMI_Due_May26]]-Table2[[#This Row],[Amount_Received_May26]]</f>
        <v>5.2616597376527352E-2</v>
      </c>
      <c r="K59" s="5">
        <f>DATE(2026,5,DAY(Table1[[#This Row],[Maturity_Date]]))</f>
        <v>46172</v>
      </c>
      <c r="L59" s="10" t="str">
        <f ca="1">IF(Table2[[#This Row],[Overdue_Amount]]&lt;1,"",MAX(0,TODAY()-Table2[[#This Row],[EMI_Due_Date]]))</f>
        <v/>
      </c>
      <c r="M5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59" s="3" t="str" cm="1">
        <f t="array" aca="1" ref="N59" ca="1">_xlfn.IFS(Table2[[#This Row],[DPD_Bucket]]="1-30","Overdue",Table2[[#This Row],[DPD_Bucket]]="90+","NPA",Table2[[#This Row],[DPD_Bucket]]="Current","Active",Table2[[#This Row],[DPD_Bucket]]="31-60","Overdue")</f>
        <v>Active</v>
      </c>
    </row>
    <row r="60" spans="1:14" ht="28.8" customHeight="1" x14ac:dyDescent="0.45">
      <c r="A60" s="3" t="s">
        <v>875</v>
      </c>
      <c r="B60" s="3" t="str">
        <f>_xlfn.XLOOKUP(Table2[[#This Row],[Customer_ID]],Table1[Customer_ID],Table1[Customer_Name],,0,)</f>
        <v>Mohit Mishra</v>
      </c>
      <c r="C60" s="3" t="str">
        <f>_xlfn.XLOOKUP(Table2[[#This Row],[Customer_ID]],Table1[Customer_ID],Table1[Branch_Name],,)</f>
        <v>Gwalior</v>
      </c>
      <c r="D60" s="3" t="str">
        <f>_xlfn.XLOOKUP(Table2[[#This Row],[Customer_ID]],Table1[Customer_ID],Table1[Vehicle_Make],,0)</f>
        <v>Maruti</v>
      </c>
      <c r="E60" s="3" t="str">
        <f>_xlfn.XLOOKUP(Table2[[#This Row],[Customer_ID]],Table1[Customer_ID],Table1[Vehicle_Model],,)</f>
        <v>Brezza</v>
      </c>
      <c r="F60" s="4">
        <f>_xlfn.XLOOKUP(Table2[[#This Row],[Customer_ID]],Table1[Customer_ID],Table1[Amount_Disbursed],,)</f>
        <v>870919</v>
      </c>
      <c r="G60" s="4">
        <f>_xlfn.XLOOKUP(Table2[[#This Row],[Customer_ID]],Table1[Customer_ID],Table1[EMI_Amount],,0)</f>
        <v>42372.912145066177</v>
      </c>
      <c r="H60" s="4">
        <f>Table2[[#This Row],[EMI_Amount]]</f>
        <v>42372.912145066177</v>
      </c>
      <c r="I60" s="4">
        <v>42373</v>
      </c>
      <c r="J60" s="4">
        <f>Table2[[#This Row],[EMI_Due_May26]]-Table2[[#This Row],[Amount_Received_May26]]</f>
        <v>-8.7854933823109604E-2</v>
      </c>
      <c r="K60" s="5">
        <f>DATE(2026,5,DAY(Table1[[#This Row],[Maturity_Date]]))</f>
        <v>46169</v>
      </c>
      <c r="L60" s="10" t="str">
        <f ca="1">IF(Table2[[#This Row],[Overdue_Amount]]&lt;1,"",MAX(0,TODAY()-Table2[[#This Row],[EMI_Due_Date]]))</f>
        <v/>
      </c>
      <c r="M6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0" s="3" t="str" cm="1">
        <f t="array" aca="1" ref="N60" ca="1">_xlfn.IFS(Table2[[#This Row],[DPD_Bucket]]="1-30","Overdue",Table2[[#This Row],[DPD_Bucket]]="90+","NPA",Table2[[#This Row],[DPD_Bucket]]="Current","Active",Table2[[#This Row],[DPD_Bucket]]="31-60","Overdue")</f>
        <v>Active</v>
      </c>
    </row>
    <row r="61" spans="1:14" ht="28.8" customHeight="1" x14ac:dyDescent="0.45">
      <c r="A61" s="3" t="s">
        <v>876</v>
      </c>
      <c r="B61" s="3" t="str">
        <f>_xlfn.XLOOKUP(Table2[[#This Row],[Customer_ID]],Table1[Customer_ID],Table1[Customer_Name],,0,)</f>
        <v>Anil Singh</v>
      </c>
      <c r="C61" s="3" t="str">
        <f>_xlfn.XLOOKUP(Table2[[#This Row],[Customer_ID]],Table1[Customer_ID],Table1[Branch_Name],,)</f>
        <v>Gwalior</v>
      </c>
      <c r="D61" s="3" t="str">
        <f>_xlfn.XLOOKUP(Table2[[#This Row],[Customer_ID]],Table1[Customer_ID],Table1[Vehicle_Make],,0)</f>
        <v>Hero</v>
      </c>
      <c r="E61" s="3" t="str">
        <f>_xlfn.XLOOKUP(Table2[[#This Row],[Customer_ID]],Table1[Customer_ID],Table1[Vehicle_Model],,)</f>
        <v>Splendor</v>
      </c>
      <c r="F61" s="4">
        <f>_xlfn.XLOOKUP(Table2[[#This Row],[Customer_ID]],Table1[Customer_ID],Table1[Amount_Disbursed],,)</f>
        <v>89910</v>
      </c>
      <c r="G61" s="4">
        <f>_xlfn.XLOOKUP(Table2[[#This Row],[Customer_ID]],Table1[Customer_ID],Table1[EMI_Amount],,0)</f>
        <v>7980.4052591784011</v>
      </c>
      <c r="H61" s="4">
        <f>Table2[[#This Row],[EMI_Amount]]</f>
        <v>7980.4052591784011</v>
      </c>
      <c r="I61" s="4">
        <v>7980</v>
      </c>
      <c r="J61" s="4">
        <f>Table2[[#This Row],[EMI_Due_May26]]-Table2[[#This Row],[Amount_Received_May26]]</f>
        <v>0.40525917840113834</v>
      </c>
      <c r="K61" s="5">
        <f>DATE(2026,5,DAY(Table1[[#This Row],[Maturity_Date]]))</f>
        <v>46167</v>
      </c>
      <c r="L61" s="10" t="str">
        <f ca="1">IF(Table2[[#This Row],[Overdue_Amount]]&lt;1,"",MAX(0,TODAY()-Table2[[#This Row],[EMI_Due_Date]]))</f>
        <v/>
      </c>
      <c r="M6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1" s="3" t="str" cm="1">
        <f t="array" aca="1" ref="N61" ca="1">_xlfn.IFS(Table2[[#This Row],[DPD_Bucket]]="1-30","Overdue",Table2[[#This Row],[DPD_Bucket]]="90+","NPA",Table2[[#This Row],[DPD_Bucket]]="Current","Active",Table2[[#This Row],[DPD_Bucket]]="31-60","Overdue")</f>
        <v>Active</v>
      </c>
    </row>
    <row r="62" spans="1:14" ht="28.8" customHeight="1" x14ac:dyDescent="0.45">
      <c r="A62" s="3" t="s">
        <v>877</v>
      </c>
      <c r="B62" s="3" t="str">
        <f>_xlfn.XLOOKUP(Table2[[#This Row],[Customer_ID]],Table1[Customer_ID],Table1[Customer_Name],,0,)</f>
        <v>Meena Thakur</v>
      </c>
      <c r="C62" s="3" t="str">
        <f>_xlfn.XLOOKUP(Table2[[#This Row],[Customer_ID]],Table1[Customer_ID],Table1[Branch_Name],,)</f>
        <v>Indore</v>
      </c>
      <c r="D62" s="3" t="str">
        <f>_xlfn.XLOOKUP(Table2[[#This Row],[Customer_ID]],Table1[Customer_ID],Table1[Vehicle_Make],,0)</f>
        <v>Tata</v>
      </c>
      <c r="E62" s="3" t="str">
        <f>_xlfn.XLOOKUP(Table2[[#This Row],[Customer_ID]],Table1[Customer_ID],Table1[Vehicle_Model],,)</f>
        <v>Tiago</v>
      </c>
      <c r="F62" s="4">
        <f>_xlfn.XLOOKUP(Table2[[#This Row],[Customer_ID]],Table1[Customer_ID],Table1[Amount_Disbursed],,)</f>
        <v>421057</v>
      </c>
      <c r="G62" s="4">
        <f>_xlfn.XLOOKUP(Table2[[#This Row],[Customer_ID]],Table1[Customer_ID],Table1[EMI_Amount],,0)</f>
        <v>10829.350443902136</v>
      </c>
      <c r="H62" s="4">
        <f>Table2[[#This Row],[EMI_Amount]]</f>
        <v>10829.350443902136</v>
      </c>
      <c r="I62" s="4">
        <v>10829</v>
      </c>
      <c r="J62" s="4">
        <f>Table2[[#This Row],[EMI_Due_May26]]-Table2[[#This Row],[Amount_Received_May26]]</f>
        <v>0.35044390213624865</v>
      </c>
      <c r="K62" s="5">
        <f>DATE(2026,5,DAY(Table1[[#This Row],[Maturity_Date]]))</f>
        <v>46170</v>
      </c>
      <c r="L62" s="10" t="str">
        <f ca="1">IF(Table2[[#This Row],[Overdue_Amount]]&lt;1,"",MAX(0,TODAY()-Table2[[#This Row],[EMI_Due_Date]]))</f>
        <v/>
      </c>
      <c r="M6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2" s="3" t="str" cm="1">
        <f t="array" aca="1" ref="N62" ca="1">_xlfn.IFS(Table2[[#This Row],[DPD_Bucket]]="1-30","Overdue",Table2[[#This Row],[DPD_Bucket]]="90+","NPA",Table2[[#This Row],[DPD_Bucket]]="Current","Active",Table2[[#This Row],[DPD_Bucket]]="31-60","Overdue")</f>
        <v>Active</v>
      </c>
    </row>
    <row r="63" spans="1:14" ht="28.8" customHeight="1" x14ac:dyDescent="0.45">
      <c r="A63" s="3" t="s">
        <v>878</v>
      </c>
      <c r="B63" s="3" t="str">
        <f>_xlfn.XLOOKUP(Table2[[#This Row],[Customer_ID]],Table1[Customer_ID],Table1[Customer_Name],,0,)</f>
        <v>Seema Sharma</v>
      </c>
      <c r="C63" s="3" t="str">
        <f>_xlfn.XLOOKUP(Table2[[#This Row],[Customer_ID]],Table1[Customer_ID],Table1[Branch_Name],,)</f>
        <v>Gwalior</v>
      </c>
      <c r="D63" s="3" t="str">
        <f>_xlfn.XLOOKUP(Table2[[#This Row],[Customer_ID]],Table1[Customer_ID],Table1[Vehicle_Make],,0)</f>
        <v>Hyundai</v>
      </c>
      <c r="E63" s="3" t="str">
        <f>_xlfn.XLOOKUP(Table2[[#This Row],[Customer_ID]],Table1[Customer_ID],Table1[Vehicle_Model],,)</f>
        <v>i20</v>
      </c>
      <c r="F63" s="4">
        <f>_xlfn.XLOOKUP(Table2[[#This Row],[Customer_ID]],Table1[Customer_ID],Table1[Amount_Disbursed],,)</f>
        <v>665383</v>
      </c>
      <c r="G63" s="4">
        <f>_xlfn.XLOOKUP(Table2[[#This Row],[Customer_ID]],Table1[Customer_ID],Table1[EMI_Amount],,0)</f>
        <v>23143.998824269645</v>
      </c>
      <c r="H63" s="4">
        <f>Table2[[#This Row],[EMI_Amount]]</f>
        <v>23143.998824269645</v>
      </c>
      <c r="I63" s="4">
        <v>23144</v>
      </c>
      <c r="J63" s="4">
        <f>Table2[[#This Row],[EMI_Due_May26]]-Table2[[#This Row],[Amount_Received_May26]]</f>
        <v>-1.1757303545891773E-3</v>
      </c>
      <c r="K63" s="5">
        <f>DATE(2026,5,DAY(Table1[[#This Row],[Maturity_Date]]))</f>
        <v>46161</v>
      </c>
      <c r="L63" s="10" t="str">
        <f ca="1">IF(Table2[[#This Row],[Overdue_Amount]]&lt;1,"",MAX(0,TODAY()-Table2[[#This Row],[EMI_Due_Date]]))</f>
        <v/>
      </c>
      <c r="M6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3" s="3" t="str" cm="1">
        <f t="array" aca="1" ref="N63" ca="1">_xlfn.IFS(Table2[[#This Row],[DPD_Bucket]]="1-30","Overdue",Table2[[#This Row],[DPD_Bucket]]="90+","NPA",Table2[[#This Row],[DPD_Bucket]]="Current","Active",Table2[[#This Row],[DPD_Bucket]]="31-60","Overdue")</f>
        <v>Active</v>
      </c>
    </row>
    <row r="64" spans="1:14" ht="28.8" customHeight="1" x14ac:dyDescent="0.45">
      <c r="A64" s="3" t="s">
        <v>879</v>
      </c>
      <c r="B64" s="3" t="str">
        <f>_xlfn.XLOOKUP(Table2[[#This Row],[Customer_ID]],Table1[Customer_ID],Table1[Customer_Name],,0,)</f>
        <v>Sanjay Gupta</v>
      </c>
      <c r="C64" s="3" t="str">
        <f>_xlfn.XLOOKUP(Table2[[#This Row],[Customer_ID]],Table1[Customer_ID],Table1[Branch_Name],,)</f>
        <v>Jabalpur</v>
      </c>
      <c r="D64" s="3" t="str">
        <f>_xlfn.XLOOKUP(Table2[[#This Row],[Customer_ID]],Table1[Customer_ID],Table1[Vehicle_Make],,0)</f>
        <v>Hyundai</v>
      </c>
      <c r="E64" s="3" t="str">
        <f>_xlfn.XLOOKUP(Table2[[#This Row],[Customer_ID]],Table1[Customer_ID],Table1[Vehicle_Model],,)</f>
        <v>Creta</v>
      </c>
      <c r="F64" s="4">
        <f>_xlfn.XLOOKUP(Table2[[#This Row],[Customer_ID]],Table1[Customer_ID],Table1[Amount_Disbursed],,)</f>
        <v>1076697</v>
      </c>
      <c r="G64" s="4">
        <f>_xlfn.XLOOKUP(Table2[[#This Row],[Customer_ID]],Table1[Customer_ID],Table1[EMI_Amount],,0)</f>
        <v>23158.422515278267</v>
      </c>
      <c r="H64" s="4">
        <f>Table2[[#This Row],[EMI_Amount]]</f>
        <v>23158.422515278267</v>
      </c>
      <c r="I64" s="4">
        <v>23158</v>
      </c>
      <c r="J64" s="4">
        <f>Table2[[#This Row],[EMI_Due_May26]]-Table2[[#This Row],[Amount_Received_May26]]</f>
        <v>0.42251527826738311</v>
      </c>
      <c r="K64" s="5">
        <f>DATE(2026,5,DAY(Table1[[#This Row],[Maturity_Date]]))</f>
        <v>46148</v>
      </c>
      <c r="L64" s="10" t="str">
        <f ca="1">IF(Table2[[#This Row],[Overdue_Amount]]&lt;1,"",MAX(0,TODAY()-Table2[[#This Row],[EMI_Due_Date]]))</f>
        <v/>
      </c>
      <c r="M6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4" s="3" t="str" cm="1">
        <f t="array" aca="1" ref="N64" ca="1">_xlfn.IFS(Table2[[#This Row],[DPD_Bucket]]="1-30","Overdue",Table2[[#This Row],[DPD_Bucket]]="90+","NPA",Table2[[#This Row],[DPD_Bucket]]="Current","Active",Table2[[#This Row],[DPD_Bucket]]="31-60","Overdue")</f>
        <v>Active</v>
      </c>
    </row>
    <row r="65" spans="1:14" ht="28.8" customHeight="1" x14ac:dyDescent="0.45">
      <c r="A65" s="3" t="s">
        <v>880</v>
      </c>
      <c r="B65" s="3" t="str">
        <f>_xlfn.XLOOKUP(Table2[[#This Row],[Customer_ID]],Table1[Customer_ID],Table1[Customer_Name],,0,)</f>
        <v>Savita Mishra</v>
      </c>
      <c r="C65" s="3" t="str">
        <f>_xlfn.XLOOKUP(Table2[[#This Row],[Customer_ID]],Table1[Customer_ID],Table1[Branch_Name],,)</f>
        <v>Gwalior</v>
      </c>
      <c r="D65" s="3" t="str">
        <f>_xlfn.XLOOKUP(Table2[[#This Row],[Customer_ID]],Table1[Customer_ID],Table1[Vehicle_Make],,0)</f>
        <v>Maruti</v>
      </c>
      <c r="E65" s="3" t="str">
        <f>_xlfn.XLOOKUP(Table2[[#This Row],[Customer_ID]],Table1[Customer_ID],Table1[Vehicle_Model],,)</f>
        <v>Dzire</v>
      </c>
      <c r="F65" s="4">
        <f>_xlfn.XLOOKUP(Table2[[#This Row],[Customer_ID]],Table1[Customer_ID],Table1[Amount_Disbursed],,)</f>
        <v>595589</v>
      </c>
      <c r="G65" s="4">
        <f>_xlfn.XLOOKUP(Table2[[#This Row],[Customer_ID]],Table1[Customer_ID],Table1[EMI_Amount],,0)</f>
        <v>20906.811732477614</v>
      </c>
      <c r="H65" s="4">
        <f>Table2[[#This Row],[EMI_Amount]]</f>
        <v>20906.811732477614</v>
      </c>
      <c r="I65" s="4">
        <v>20907</v>
      </c>
      <c r="J65" s="4">
        <f>Table2[[#This Row],[EMI_Due_May26]]-Table2[[#This Row],[Amount_Received_May26]]</f>
        <v>-0.1882675223860133</v>
      </c>
      <c r="K65" s="5">
        <f>DATE(2026,5,DAY(Table1[[#This Row],[Maturity_Date]]))</f>
        <v>46158</v>
      </c>
      <c r="L65" s="10" t="str">
        <f ca="1">IF(Table2[[#This Row],[Overdue_Amount]]&lt;1,"",MAX(0,TODAY()-Table2[[#This Row],[EMI_Due_Date]]))</f>
        <v/>
      </c>
      <c r="M6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5" s="3" t="str" cm="1">
        <f t="array" aca="1" ref="N65" ca="1">_xlfn.IFS(Table2[[#This Row],[DPD_Bucket]]="1-30","Overdue",Table2[[#This Row],[DPD_Bucket]]="90+","NPA",Table2[[#This Row],[DPD_Bucket]]="Current","Active",Table2[[#This Row],[DPD_Bucket]]="31-60","Overdue")</f>
        <v>Active</v>
      </c>
    </row>
    <row r="66" spans="1:14" ht="28.8" customHeight="1" x14ac:dyDescent="0.45">
      <c r="A66" s="3" t="s">
        <v>881</v>
      </c>
      <c r="B66" s="3" t="str">
        <f>_xlfn.XLOOKUP(Table2[[#This Row],[Customer_ID]],Table1[Customer_ID],Table1[Customer_Name],,0,)</f>
        <v>Suresh Thakur</v>
      </c>
      <c r="C66" s="3" t="str">
        <f>_xlfn.XLOOKUP(Table2[[#This Row],[Customer_ID]],Table1[Customer_ID],Table1[Branch_Name],,)</f>
        <v>Rewa</v>
      </c>
      <c r="D66" s="3" t="str">
        <f>_xlfn.XLOOKUP(Table2[[#This Row],[Customer_ID]],Table1[Customer_ID],Table1[Vehicle_Make],,0)</f>
        <v>Hyundai</v>
      </c>
      <c r="E66" s="3" t="str">
        <f>_xlfn.XLOOKUP(Table2[[#This Row],[Customer_ID]],Table1[Customer_ID],Table1[Vehicle_Model],,)</f>
        <v>Creta</v>
      </c>
      <c r="F66" s="4">
        <f>_xlfn.XLOOKUP(Table2[[#This Row],[Customer_ID]],Table1[Customer_ID],Table1[Amount_Disbursed],,)</f>
        <v>1072962</v>
      </c>
      <c r="G66" s="4">
        <f>_xlfn.XLOOKUP(Table2[[#This Row],[Customer_ID]],Table1[Customer_ID],Table1[EMI_Amount],,0)</f>
        <v>30216.056234843149</v>
      </c>
      <c r="H66" s="4">
        <f>Table2[[#This Row],[EMI_Amount]]</f>
        <v>30216.056234843149</v>
      </c>
      <c r="I66" s="4">
        <v>6121</v>
      </c>
      <c r="J66" s="4">
        <f>Table2[[#This Row],[EMI_Due_May26]]-Table2[[#This Row],[Amount_Received_May26]]</f>
        <v>24095.056234843149</v>
      </c>
      <c r="K66" s="5">
        <f>DATE(2026,5,DAY(Table1[[#This Row],[Maturity_Date]]))</f>
        <v>46150</v>
      </c>
      <c r="L66" s="10">
        <f ca="1">IF(Table2[[#This Row],[Overdue_Amount]]&lt;1,"",MAX(0,TODAY()-Table2[[#This Row],[EMI_Due_Date]]))</f>
        <v>30</v>
      </c>
      <c r="M6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66" s="3" t="str" cm="1">
        <f t="array" aca="1" ref="N6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67" spans="1:14" ht="28.8" customHeight="1" x14ac:dyDescent="0.45">
      <c r="A67" s="3" t="s">
        <v>882</v>
      </c>
      <c r="B67" s="3" t="str">
        <f>_xlfn.XLOOKUP(Table2[[#This Row],[Customer_ID]],Table1[Customer_ID],Table1[Customer_Name],,0,)</f>
        <v>Pradeep Patel</v>
      </c>
      <c r="C67" s="3" t="str">
        <f>_xlfn.XLOOKUP(Table2[[#This Row],[Customer_ID]],Table1[Customer_ID],Table1[Branch_Name],,)</f>
        <v>Jabalpur</v>
      </c>
      <c r="D67" s="3" t="str">
        <f>_xlfn.XLOOKUP(Table2[[#This Row],[Customer_ID]],Table1[Customer_ID],Table1[Vehicle_Make],,0)</f>
        <v>Maruti</v>
      </c>
      <c r="E67" s="3" t="str">
        <f>_xlfn.XLOOKUP(Table2[[#This Row],[Customer_ID]],Table1[Customer_ID],Table1[Vehicle_Model],,)</f>
        <v>Dzire</v>
      </c>
      <c r="F67" s="4">
        <f>_xlfn.XLOOKUP(Table2[[#This Row],[Customer_ID]],Table1[Customer_ID],Table1[Amount_Disbursed],,)</f>
        <v>621614</v>
      </c>
      <c r="G67" s="4">
        <f>_xlfn.XLOOKUP(Table2[[#This Row],[Customer_ID]],Table1[Customer_ID],Table1[EMI_Amount],,0)</f>
        <v>14788.153600701798</v>
      </c>
      <c r="H67" s="4">
        <f>Table2[[#This Row],[EMI_Amount]]</f>
        <v>14788.153600701798</v>
      </c>
      <c r="I67" s="4">
        <v>14788</v>
      </c>
      <c r="J67" s="4">
        <f>Table2[[#This Row],[EMI_Due_May26]]-Table2[[#This Row],[Amount_Received_May26]]</f>
        <v>0.15360070179849572</v>
      </c>
      <c r="K67" s="5">
        <f>DATE(2026,5,DAY(Table1[[#This Row],[Maturity_Date]]))</f>
        <v>46149</v>
      </c>
      <c r="L67" s="10" t="str">
        <f ca="1">IF(Table2[[#This Row],[Overdue_Amount]]&lt;1,"",MAX(0,TODAY()-Table2[[#This Row],[EMI_Due_Date]]))</f>
        <v/>
      </c>
      <c r="M6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7" s="3" t="str" cm="1">
        <f t="array" aca="1" ref="N67" ca="1">_xlfn.IFS(Table2[[#This Row],[DPD_Bucket]]="1-30","Overdue",Table2[[#This Row],[DPD_Bucket]]="90+","NPA",Table2[[#This Row],[DPD_Bucket]]="Current","Active",Table2[[#This Row],[DPD_Bucket]]="31-60","Overdue")</f>
        <v>Active</v>
      </c>
    </row>
    <row r="68" spans="1:14" ht="28.8" customHeight="1" x14ac:dyDescent="0.45">
      <c r="A68" s="3" t="s">
        <v>883</v>
      </c>
      <c r="B68" s="3" t="str">
        <f>_xlfn.XLOOKUP(Table2[[#This Row],[Customer_ID]],Table1[Customer_ID],Table1[Customer_Name],,0,)</f>
        <v>Sunita Sharma</v>
      </c>
      <c r="C68" s="3" t="str">
        <f>_xlfn.XLOOKUP(Table2[[#This Row],[Customer_ID]],Table1[Customer_ID],Table1[Branch_Name],,)</f>
        <v>Gwalior</v>
      </c>
      <c r="D68" s="3" t="str">
        <f>_xlfn.XLOOKUP(Table2[[#This Row],[Customer_ID]],Table1[Customer_ID],Table1[Vehicle_Make],,0)</f>
        <v>Hyundai</v>
      </c>
      <c r="E68" s="3" t="str">
        <f>_xlfn.XLOOKUP(Table2[[#This Row],[Customer_ID]],Table1[Customer_ID],Table1[Vehicle_Model],,)</f>
        <v>Creta</v>
      </c>
      <c r="F68" s="4">
        <f>_xlfn.XLOOKUP(Table2[[#This Row],[Customer_ID]],Table1[Customer_ID],Table1[Amount_Disbursed],,)</f>
        <v>1151228</v>
      </c>
      <c r="G68" s="4">
        <f>_xlfn.XLOOKUP(Table2[[#This Row],[Customer_ID]],Table1[Customer_ID],Table1[EMI_Amount],,0)</f>
        <v>70724.077006662876</v>
      </c>
      <c r="H68" s="4">
        <f>Table2[[#This Row],[EMI_Amount]]</f>
        <v>70724.077006662876</v>
      </c>
      <c r="I68" s="4">
        <v>70724</v>
      </c>
      <c r="J68" s="4">
        <f>Table2[[#This Row],[EMI_Due_May26]]-Table2[[#This Row],[Amount_Received_May26]]</f>
        <v>7.7006662875646725E-2</v>
      </c>
      <c r="K68" s="5">
        <f>DATE(2026,5,DAY(Table1[[#This Row],[Maturity_Date]]))</f>
        <v>46156</v>
      </c>
      <c r="L68" s="10" t="str">
        <f ca="1">IF(Table2[[#This Row],[Overdue_Amount]]&lt;1,"",MAX(0,TODAY()-Table2[[#This Row],[EMI_Due_Date]]))</f>
        <v/>
      </c>
      <c r="M6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8" s="3" t="str" cm="1">
        <f t="array" aca="1" ref="N68" ca="1">_xlfn.IFS(Table2[[#This Row],[DPD_Bucket]]="1-30","Overdue",Table2[[#This Row],[DPD_Bucket]]="90+","NPA",Table2[[#This Row],[DPD_Bucket]]="Current","Active",Table2[[#This Row],[DPD_Bucket]]="31-60","Overdue")</f>
        <v>Active</v>
      </c>
    </row>
    <row r="69" spans="1:14" ht="28.8" customHeight="1" x14ac:dyDescent="0.45">
      <c r="A69" s="3" t="s">
        <v>884</v>
      </c>
      <c r="B69" s="3" t="str">
        <f>_xlfn.XLOOKUP(Table2[[#This Row],[Customer_ID]],Table1[Customer_ID],Table1[Customer_Name],,0,)</f>
        <v>Vijay Gupta</v>
      </c>
      <c r="C69" s="3" t="str">
        <f>_xlfn.XLOOKUP(Table2[[#This Row],[Customer_ID]],Table1[Customer_ID],Table1[Branch_Name],,)</f>
        <v>Gwalior</v>
      </c>
      <c r="D69" s="3" t="str">
        <f>_xlfn.XLOOKUP(Table2[[#This Row],[Customer_ID]],Table1[Customer_ID],Table1[Vehicle_Make],,0)</f>
        <v>Tata</v>
      </c>
      <c r="E69" s="3" t="str">
        <f>_xlfn.XLOOKUP(Table2[[#This Row],[Customer_ID]],Table1[Customer_ID],Table1[Vehicle_Model],,)</f>
        <v>Nexon</v>
      </c>
      <c r="F69" s="4">
        <f>_xlfn.XLOOKUP(Table2[[#This Row],[Customer_ID]],Table1[Customer_ID],Table1[Amount_Disbursed],,)</f>
        <v>690014</v>
      </c>
      <c r="G69" s="4">
        <f>_xlfn.XLOOKUP(Table2[[#This Row],[Customer_ID]],Table1[Customer_ID],Table1[EMI_Amount],,0)</f>
        <v>15345.493685488167</v>
      </c>
      <c r="H69" s="4">
        <f>Table2[[#This Row],[EMI_Amount]]</f>
        <v>15345.493685488167</v>
      </c>
      <c r="I69" s="4">
        <v>15345</v>
      </c>
      <c r="J69" s="4">
        <f>Table2[[#This Row],[EMI_Due_May26]]-Table2[[#This Row],[Amount_Received_May26]]</f>
        <v>0.49368548816710245</v>
      </c>
      <c r="K69" s="5">
        <f>DATE(2026,5,DAY(Table1[[#This Row],[Maturity_Date]]))</f>
        <v>46168</v>
      </c>
      <c r="L69" s="10" t="str">
        <f ca="1">IF(Table2[[#This Row],[Overdue_Amount]]&lt;1,"",MAX(0,TODAY()-Table2[[#This Row],[EMI_Due_Date]]))</f>
        <v/>
      </c>
      <c r="M6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69" s="3" t="str" cm="1">
        <f t="array" aca="1" ref="N69" ca="1">_xlfn.IFS(Table2[[#This Row],[DPD_Bucket]]="1-30","Overdue",Table2[[#This Row],[DPD_Bucket]]="90+","NPA",Table2[[#This Row],[DPD_Bucket]]="Current","Active",Table2[[#This Row],[DPD_Bucket]]="31-60","Overdue")</f>
        <v>Active</v>
      </c>
    </row>
    <row r="70" spans="1:14" ht="28.8" customHeight="1" x14ac:dyDescent="0.45">
      <c r="A70" s="3" t="s">
        <v>885</v>
      </c>
      <c r="B70" s="3" t="str">
        <f>_xlfn.XLOOKUP(Table2[[#This Row],[Customer_ID]],Table1[Customer_ID],Table1[Customer_Name],,0,)</f>
        <v>Meena Rajput</v>
      </c>
      <c r="C70" s="3" t="str">
        <f>_xlfn.XLOOKUP(Table2[[#This Row],[Customer_ID]],Table1[Customer_ID],Table1[Branch_Name],,)</f>
        <v>Indore</v>
      </c>
      <c r="D70" s="3" t="str">
        <f>_xlfn.XLOOKUP(Table2[[#This Row],[Customer_ID]],Table1[Customer_ID],Table1[Vehicle_Make],,0)</f>
        <v>Maruti</v>
      </c>
      <c r="E70" s="3" t="str">
        <f>_xlfn.XLOOKUP(Table2[[#This Row],[Customer_ID]],Table1[Customer_ID],Table1[Vehicle_Model],,)</f>
        <v>Dzire</v>
      </c>
      <c r="F70" s="4">
        <f>_xlfn.XLOOKUP(Table2[[#This Row],[Customer_ID]],Table1[Customer_ID],Table1[Amount_Disbursed],,)</f>
        <v>617465</v>
      </c>
      <c r="G70" s="4">
        <f>_xlfn.XLOOKUP(Table2[[#This Row],[Customer_ID]],Table1[Customer_ID],Table1[EMI_Amount],,0)</f>
        <v>21326.093138832075</v>
      </c>
      <c r="H70" s="4">
        <f>Table2[[#This Row],[EMI_Amount]]</f>
        <v>21326.093138832075</v>
      </c>
      <c r="I70" s="4">
        <v>21326</v>
      </c>
      <c r="J70" s="4">
        <f>Table2[[#This Row],[EMI_Due_May26]]-Table2[[#This Row],[Amount_Received_May26]]</f>
        <v>9.3138832075055689E-2</v>
      </c>
      <c r="K70" s="5">
        <f>DATE(2026,5,DAY(Table1[[#This Row],[Maturity_Date]]))</f>
        <v>46168</v>
      </c>
      <c r="L70" s="10" t="str">
        <f ca="1">IF(Table2[[#This Row],[Overdue_Amount]]&lt;1,"",MAX(0,TODAY()-Table2[[#This Row],[EMI_Due_Date]]))</f>
        <v/>
      </c>
      <c r="M7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0" s="3" t="str" cm="1">
        <f t="array" aca="1" ref="N70" ca="1">_xlfn.IFS(Table2[[#This Row],[DPD_Bucket]]="1-30","Overdue",Table2[[#This Row],[DPD_Bucket]]="90+","NPA",Table2[[#This Row],[DPD_Bucket]]="Current","Active",Table2[[#This Row],[DPD_Bucket]]="31-60","Overdue")</f>
        <v>Active</v>
      </c>
    </row>
    <row r="71" spans="1:14" ht="28.8" customHeight="1" x14ac:dyDescent="0.45">
      <c r="A71" s="3" t="s">
        <v>886</v>
      </c>
      <c r="B71" s="3" t="str">
        <f>_xlfn.XLOOKUP(Table2[[#This Row],[Customer_ID]],Table1[Customer_ID],Table1[Customer_Name],,0,)</f>
        <v>Suresh Dwivedi</v>
      </c>
      <c r="C71" s="3" t="str">
        <f>_xlfn.XLOOKUP(Table2[[#This Row],[Customer_ID]],Table1[Customer_ID],Table1[Branch_Name],,)</f>
        <v>Gwalior</v>
      </c>
      <c r="D71" s="3" t="str">
        <f>_xlfn.XLOOKUP(Table2[[#This Row],[Customer_ID]],Table1[Customer_ID],Table1[Vehicle_Make],,0)</f>
        <v>Tata</v>
      </c>
      <c r="E71" s="3" t="str">
        <f>_xlfn.XLOOKUP(Table2[[#This Row],[Customer_ID]],Table1[Customer_ID],Table1[Vehicle_Model],,)</f>
        <v>Nexon</v>
      </c>
      <c r="F71" s="4">
        <f>_xlfn.XLOOKUP(Table2[[#This Row],[Customer_ID]],Table1[Customer_ID],Table1[Amount_Disbursed],,)</f>
        <v>877726</v>
      </c>
      <c r="G71" s="4">
        <f>_xlfn.XLOOKUP(Table2[[#This Row],[Customer_ID]],Table1[Customer_ID],Table1[EMI_Amount],,0)</f>
        <v>42171.187284414365</v>
      </c>
      <c r="H71" s="4">
        <f>Table2[[#This Row],[EMI_Amount]]</f>
        <v>42171.187284414365</v>
      </c>
      <c r="I71" s="4">
        <v>42171</v>
      </c>
      <c r="J71" s="4">
        <f>Table2[[#This Row],[EMI_Due_May26]]-Table2[[#This Row],[Amount_Received_May26]]</f>
        <v>0.18728441436542198</v>
      </c>
      <c r="K71" s="5">
        <f>DATE(2026,5,DAY(Table1[[#This Row],[Maturity_Date]]))</f>
        <v>46168</v>
      </c>
      <c r="L71" s="10" t="str">
        <f ca="1">IF(Table2[[#This Row],[Overdue_Amount]]&lt;1,"",MAX(0,TODAY()-Table2[[#This Row],[EMI_Due_Date]]))</f>
        <v/>
      </c>
      <c r="M7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1" s="3" t="str" cm="1">
        <f t="array" aca="1" ref="N71" ca="1">_xlfn.IFS(Table2[[#This Row],[DPD_Bucket]]="1-30","Overdue",Table2[[#This Row],[DPD_Bucket]]="90+","NPA",Table2[[#This Row],[DPD_Bucket]]="Current","Active",Table2[[#This Row],[DPD_Bucket]]="31-60","Overdue")</f>
        <v>Active</v>
      </c>
    </row>
    <row r="72" spans="1:14" ht="28.8" customHeight="1" x14ac:dyDescent="0.45">
      <c r="A72" s="3" t="s">
        <v>887</v>
      </c>
      <c r="B72" s="3" t="str">
        <f>_xlfn.XLOOKUP(Table2[[#This Row],[Customer_ID]],Table1[Customer_ID],Table1[Customer_Name],,0,)</f>
        <v>Rajesh Dubey</v>
      </c>
      <c r="C72" s="3" t="str">
        <f>_xlfn.XLOOKUP(Table2[[#This Row],[Customer_ID]],Table1[Customer_ID],Table1[Branch_Name],,)</f>
        <v>Bhopal</v>
      </c>
      <c r="D72" s="3" t="str">
        <f>_xlfn.XLOOKUP(Table2[[#This Row],[Customer_ID]],Table1[Customer_ID],Table1[Vehicle_Make],,0)</f>
        <v>TVS</v>
      </c>
      <c r="E72" s="3" t="str">
        <f>_xlfn.XLOOKUP(Table2[[#This Row],[Customer_ID]],Table1[Customer_ID],Table1[Vehicle_Model],,)</f>
        <v>Jupiter</v>
      </c>
      <c r="F72" s="4">
        <f>_xlfn.XLOOKUP(Table2[[#This Row],[Customer_ID]],Table1[Customer_ID],Table1[Amount_Disbursed],,)</f>
        <v>68913</v>
      </c>
      <c r="G72" s="4">
        <f>_xlfn.XLOOKUP(Table2[[#This Row],[Customer_ID]],Table1[Customer_ID],Table1[EMI_Amount],,0)</f>
        <v>2434.0190076324611</v>
      </c>
      <c r="H72" s="4">
        <f>Table2[[#This Row],[EMI_Amount]]</f>
        <v>2434.0190076324611</v>
      </c>
      <c r="I72" s="4">
        <v>2434</v>
      </c>
      <c r="J72" s="4">
        <f>Table2[[#This Row],[EMI_Due_May26]]-Table2[[#This Row],[Amount_Received_May26]]</f>
        <v>1.9007632461125468E-2</v>
      </c>
      <c r="K72" s="5">
        <f>DATE(2026,5,DAY(Table1[[#This Row],[Maturity_Date]]))</f>
        <v>46172</v>
      </c>
      <c r="L72" s="10" t="str">
        <f ca="1">IF(Table2[[#This Row],[Overdue_Amount]]&lt;1,"",MAX(0,TODAY()-Table2[[#This Row],[EMI_Due_Date]]))</f>
        <v/>
      </c>
      <c r="M7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2" s="3" t="str" cm="1">
        <f t="array" aca="1" ref="N72" ca="1">_xlfn.IFS(Table2[[#This Row],[DPD_Bucket]]="1-30","Overdue",Table2[[#This Row],[DPD_Bucket]]="90+","NPA",Table2[[#This Row],[DPD_Bucket]]="Current","Active",Table2[[#This Row],[DPD_Bucket]]="31-60","Overdue")</f>
        <v>Active</v>
      </c>
    </row>
    <row r="73" spans="1:14" ht="28.8" customHeight="1" x14ac:dyDescent="0.45">
      <c r="A73" s="3" t="s">
        <v>888</v>
      </c>
      <c r="B73" s="3" t="str">
        <f>_xlfn.XLOOKUP(Table2[[#This Row],[Customer_ID]],Table1[Customer_ID],Table1[Customer_Name],,0,)</f>
        <v>Manoj Gupta</v>
      </c>
      <c r="C73" s="3" t="str">
        <f>_xlfn.XLOOKUP(Table2[[#This Row],[Customer_ID]],Table1[Customer_ID],Table1[Branch_Name],,)</f>
        <v>Bhopal</v>
      </c>
      <c r="D73" s="3" t="str">
        <f>_xlfn.XLOOKUP(Table2[[#This Row],[Customer_ID]],Table1[Customer_ID],Table1[Vehicle_Make],,0)</f>
        <v>Tata</v>
      </c>
      <c r="E73" s="3" t="str">
        <f>_xlfn.XLOOKUP(Table2[[#This Row],[Customer_ID]],Table1[Customer_ID],Table1[Vehicle_Model],,)</f>
        <v>Nexon</v>
      </c>
      <c r="F73" s="4">
        <f>_xlfn.XLOOKUP(Table2[[#This Row],[Customer_ID]],Table1[Customer_ID],Table1[Amount_Disbursed],,)</f>
        <v>799207</v>
      </c>
      <c r="G73" s="4">
        <f>_xlfn.XLOOKUP(Table2[[#This Row],[Customer_ID]],Table1[Customer_ID],Table1[EMI_Amount],,0)</f>
        <v>71132.012026868135</v>
      </c>
      <c r="H73" s="4">
        <f>Table2[[#This Row],[EMI_Amount]]</f>
        <v>71132.012026868135</v>
      </c>
      <c r="I73" s="4">
        <v>71132</v>
      </c>
      <c r="J73" s="4">
        <f>Table2[[#This Row],[EMI_Due_May26]]-Table2[[#This Row],[Amount_Received_May26]]</f>
        <v>1.202686813485343E-2</v>
      </c>
      <c r="K73" s="5">
        <f>DATE(2026,5,DAY(Table1[[#This Row],[Maturity_Date]]))</f>
        <v>46164</v>
      </c>
      <c r="L73" s="10" t="str">
        <f ca="1">IF(Table2[[#This Row],[Overdue_Amount]]&lt;1,"",MAX(0,TODAY()-Table2[[#This Row],[EMI_Due_Date]]))</f>
        <v/>
      </c>
      <c r="M7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3" s="3" t="str" cm="1">
        <f t="array" aca="1" ref="N73" ca="1">_xlfn.IFS(Table2[[#This Row],[DPD_Bucket]]="1-30","Overdue",Table2[[#This Row],[DPD_Bucket]]="90+","NPA",Table2[[#This Row],[DPD_Bucket]]="Current","Active",Table2[[#This Row],[DPD_Bucket]]="31-60","Overdue")</f>
        <v>Active</v>
      </c>
    </row>
    <row r="74" spans="1:14" ht="28.8" customHeight="1" x14ac:dyDescent="0.45">
      <c r="A74" s="3" t="s">
        <v>889</v>
      </c>
      <c r="B74" s="3" t="str">
        <f>_xlfn.XLOOKUP(Table2[[#This Row],[Customer_ID]],Table1[Customer_ID],Table1[Customer_Name],,0,)</f>
        <v>Mamta Dubey</v>
      </c>
      <c r="C74" s="3" t="str">
        <f>_xlfn.XLOOKUP(Table2[[#This Row],[Customer_ID]],Table1[Customer_ID],Table1[Branch_Name],,)</f>
        <v>Bhopal</v>
      </c>
      <c r="D74" s="3" t="str">
        <f>_xlfn.XLOOKUP(Table2[[#This Row],[Customer_ID]],Table1[Customer_ID],Table1[Vehicle_Make],,0)</f>
        <v>Honda</v>
      </c>
      <c r="E74" s="3" t="str">
        <f>_xlfn.XLOOKUP(Table2[[#This Row],[Customer_ID]],Table1[Customer_ID],Table1[Vehicle_Model],,)</f>
        <v>Activa</v>
      </c>
      <c r="F74" s="4">
        <f>_xlfn.XLOOKUP(Table2[[#This Row],[Customer_ID]],Table1[Customer_ID],Table1[Amount_Disbursed],,)</f>
        <v>100273</v>
      </c>
      <c r="G74" s="4">
        <f>_xlfn.XLOOKUP(Table2[[#This Row],[Customer_ID]],Table1[Customer_ID],Table1[EMI_Amount],,0)</f>
        <v>3517.3854957901235</v>
      </c>
      <c r="H74" s="4">
        <f>Table2[[#This Row],[EMI_Amount]]</f>
        <v>3517.3854957901235</v>
      </c>
      <c r="I74" s="4">
        <v>3517</v>
      </c>
      <c r="J74" s="4">
        <f>Table2[[#This Row],[EMI_Due_May26]]-Table2[[#This Row],[Amount_Received_May26]]</f>
        <v>0.38549579012351387</v>
      </c>
      <c r="K74" s="5">
        <f>DATE(2026,5,DAY(Table1[[#This Row],[Maturity_Date]]))</f>
        <v>46144</v>
      </c>
      <c r="L74" s="10" t="str">
        <f ca="1">IF(Table2[[#This Row],[Overdue_Amount]]&lt;1,"",MAX(0,TODAY()-Table2[[#This Row],[EMI_Due_Date]]))</f>
        <v/>
      </c>
      <c r="M7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4" s="3" t="str" cm="1">
        <f t="array" aca="1" ref="N74" ca="1">_xlfn.IFS(Table2[[#This Row],[DPD_Bucket]]="1-30","Overdue",Table2[[#This Row],[DPD_Bucket]]="90+","NPA",Table2[[#This Row],[DPD_Bucket]]="Current","Active",Table2[[#This Row],[DPD_Bucket]]="31-60","Overdue")</f>
        <v>Active</v>
      </c>
    </row>
    <row r="75" spans="1:14" ht="28.8" customHeight="1" x14ac:dyDescent="0.45">
      <c r="A75" s="3" t="s">
        <v>890</v>
      </c>
      <c r="B75" s="3" t="str">
        <f>_xlfn.XLOOKUP(Table2[[#This Row],[Customer_ID]],Table1[Customer_ID],Table1[Customer_Name],,0,)</f>
        <v>Geeta Gupta</v>
      </c>
      <c r="C75" s="3" t="str">
        <f>_xlfn.XLOOKUP(Table2[[#This Row],[Customer_ID]],Table1[Customer_ID],Table1[Branch_Name],,)</f>
        <v>Gwalior</v>
      </c>
      <c r="D75" s="3" t="str">
        <f>_xlfn.XLOOKUP(Table2[[#This Row],[Customer_ID]],Table1[Customer_ID],Table1[Vehicle_Make],,0)</f>
        <v>Honda</v>
      </c>
      <c r="E75" s="3" t="str">
        <f>_xlfn.XLOOKUP(Table2[[#This Row],[Customer_ID]],Table1[Customer_ID],Table1[Vehicle_Model],,)</f>
        <v>Activa</v>
      </c>
      <c r="F75" s="4">
        <f>_xlfn.XLOOKUP(Table2[[#This Row],[Customer_ID]],Table1[Customer_ID],Table1[Amount_Disbursed],,)</f>
        <v>91314</v>
      </c>
      <c r="G75" s="4">
        <f>_xlfn.XLOOKUP(Table2[[#This Row],[Customer_ID]],Table1[Customer_ID],Table1[EMI_Amount],,0)</f>
        <v>4255.1002926582269</v>
      </c>
      <c r="H75" s="4">
        <f>Table2[[#This Row],[EMI_Amount]]</f>
        <v>4255.1002926582269</v>
      </c>
      <c r="I75" s="4">
        <v>545</v>
      </c>
      <c r="J75" s="4">
        <f>Table2[[#This Row],[EMI_Due_May26]]-Table2[[#This Row],[Amount_Received_May26]]</f>
        <v>3710.1002926582269</v>
      </c>
      <c r="K75" s="5">
        <f>DATE(2026,5,DAY(Table1[[#This Row],[Maturity_Date]]))</f>
        <v>46145</v>
      </c>
      <c r="L75" s="10">
        <f ca="1">IF(Table2[[#This Row],[Overdue_Amount]]&lt;1,"",MAX(0,TODAY()-Table2[[#This Row],[EMI_Due_Date]]))</f>
        <v>35</v>
      </c>
      <c r="M7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75" s="3" t="str" cm="1">
        <f t="array" aca="1" ref="N7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76" spans="1:14" ht="28.8" customHeight="1" x14ac:dyDescent="0.45">
      <c r="A76" s="3" t="s">
        <v>891</v>
      </c>
      <c r="B76" s="3" t="str">
        <f>_xlfn.XLOOKUP(Table2[[#This Row],[Customer_ID]],Table1[Customer_ID],Table1[Customer_Name],,0,)</f>
        <v>Lalit Rajput</v>
      </c>
      <c r="C76" s="3" t="str">
        <f>_xlfn.XLOOKUP(Table2[[#This Row],[Customer_ID]],Table1[Customer_ID],Table1[Branch_Name],,)</f>
        <v>Bhopal</v>
      </c>
      <c r="D76" s="3" t="str">
        <f>_xlfn.XLOOKUP(Table2[[#This Row],[Customer_ID]],Table1[Customer_ID],Table1[Vehicle_Make],,0)</f>
        <v>Tata</v>
      </c>
      <c r="E76" s="3" t="str">
        <f>_xlfn.XLOOKUP(Table2[[#This Row],[Customer_ID]],Table1[Customer_ID],Table1[Vehicle_Model],,)</f>
        <v>Tiago</v>
      </c>
      <c r="F76" s="4">
        <f>_xlfn.XLOOKUP(Table2[[#This Row],[Customer_ID]],Table1[Customer_ID],Table1[Amount_Disbursed],,)</f>
        <v>473100</v>
      </c>
      <c r="G76" s="4">
        <f>_xlfn.XLOOKUP(Table2[[#This Row],[Customer_ID]],Table1[Customer_ID],Table1[EMI_Amount],,0)</f>
        <v>13410.209965611775</v>
      </c>
      <c r="H76" s="4">
        <f>Table2[[#This Row],[EMI_Amount]]</f>
        <v>13410.209965611775</v>
      </c>
      <c r="I76" s="4">
        <v>13410</v>
      </c>
      <c r="J76" s="4">
        <f>Table2[[#This Row],[EMI_Due_May26]]-Table2[[#This Row],[Amount_Received_May26]]</f>
        <v>0.20996561177526019</v>
      </c>
      <c r="K76" s="5">
        <f>DATE(2026,5,DAY(Table1[[#This Row],[Maturity_Date]]))</f>
        <v>46166</v>
      </c>
      <c r="L76" s="10" t="str">
        <f ca="1">IF(Table2[[#This Row],[Overdue_Amount]]&lt;1,"",MAX(0,TODAY()-Table2[[#This Row],[EMI_Due_Date]]))</f>
        <v/>
      </c>
      <c r="M7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6" s="3" t="str" cm="1">
        <f t="array" aca="1" ref="N76" ca="1">_xlfn.IFS(Table2[[#This Row],[DPD_Bucket]]="1-30","Overdue",Table2[[#This Row],[DPD_Bucket]]="90+","NPA",Table2[[#This Row],[DPD_Bucket]]="Current","Active",Table2[[#This Row],[DPD_Bucket]]="31-60","Overdue")</f>
        <v>Active</v>
      </c>
    </row>
    <row r="77" spans="1:14" ht="28.8" customHeight="1" x14ac:dyDescent="0.45">
      <c r="A77" s="3" t="s">
        <v>892</v>
      </c>
      <c r="B77" s="3" t="str">
        <f>_xlfn.XLOOKUP(Table2[[#This Row],[Customer_ID]],Table1[Customer_ID],Table1[Customer_Name],,0,)</f>
        <v>Amit Shukla</v>
      </c>
      <c r="C77" s="3" t="str">
        <f>_xlfn.XLOOKUP(Table2[[#This Row],[Customer_ID]],Table1[Customer_ID],Table1[Branch_Name],,)</f>
        <v>Rewa</v>
      </c>
      <c r="D77" s="3" t="str">
        <f>_xlfn.XLOOKUP(Table2[[#This Row],[Customer_ID]],Table1[Customer_ID],Table1[Vehicle_Make],,0)</f>
        <v>Maruti</v>
      </c>
      <c r="E77" s="3" t="str">
        <f>_xlfn.XLOOKUP(Table2[[#This Row],[Customer_ID]],Table1[Customer_ID],Table1[Vehicle_Model],,)</f>
        <v>Dzire</v>
      </c>
      <c r="F77" s="4">
        <f>_xlfn.XLOOKUP(Table2[[#This Row],[Customer_ID]],Table1[Customer_ID],Table1[Amount_Disbursed],,)</f>
        <v>534231</v>
      </c>
      <c r="G77" s="4">
        <f>_xlfn.XLOOKUP(Table2[[#This Row],[Customer_ID]],Table1[Customer_ID],Table1[EMI_Amount],,0)</f>
        <v>12251.32853016945</v>
      </c>
      <c r="H77" s="4">
        <f>Table2[[#This Row],[EMI_Amount]]</f>
        <v>12251.32853016945</v>
      </c>
      <c r="I77" s="4">
        <v>12251</v>
      </c>
      <c r="J77" s="4">
        <f>Table2[[#This Row],[EMI_Due_May26]]-Table2[[#This Row],[Amount_Received_May26]]</f>
        <v>0.32853016945045965</v>
      </c>
      <c r="K77" s="5">
        <f>DATE(2026,5,DAY(Table1[[#This Row],[Maturity_Date]]))</f>
        <v>46161</v>
      </c>
      <c r="L77" s="10" t="str">
        <f ca="1">IF(Table2[[#This Row],[Overdue_Amount]]&lt;1,"",MAX(0,TODAY()-Table2[[#This Row],[EMI_Due_Date]]))</f>
        <v/>
      </c>
      <c r="M7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7" s="3" t="str" cm="1">
        <f t="array" aca="1" ref="N77" ca="1">_xlfn.IFS(Table2[[#This Row],[DPD_Bucket]]="1-30","Overdue",Table2[[#This Row],[DPD_Bucket]]="90+","NPA",Table2[[#This Row],[DPD_Bucket]]="Current","Active",Table2[[#This Row],[DPD_Bucket]]="31-60","Overdue")</f>
        <v>Active</v>
      </c>
    </row>
    <row r="78" spans="1:14" ht="28.8" customHeight="1" x14ac:dyDescent="0.45">
      <c r="A78" s="3" t="s">
        <v>893</v>
      </c>
      <c r="B78" s="3" t="str">
        <f>_xlfn.XLOOKUP(Table2[[#This Row],[Customer_ID]],Table1[Customer_ID],Table1[Customer_Name],,0,)</f>
        <v>Rajesh Patel</v>
      </c>
      <c r="C78" s="3" t="str">
        <f>_xlfn.XLOOKUP(Table2[[#This Row],[Customer_ID]],Table1[Customer_ID],Table1[Branch_Name],,)</f>
        <v>Jabalpur</v>
      </c>
      <c r="D78" s="3" t="str">
        <f>_xlfn.XLOOKUP(Table2[[#This Row],[Customer_ID]],Table1[Customer_ID],Table1[Vehicle_Make],,0)</f>
        <v>Tata</v>
      </c>
      <c r="E78" s="3" t="str">
        <f>_xlfn.XLOOKUP(Table2[[#This Row],[Customer_ID]],Table1[Customer_ID],Table1[Vehicle_Model],,)</f>
        <v>Nexon</v>
      </c>
      <c r="F78" s="4">
        <f>_xlfn.XLOOKUP(Table2[[#This Row],[Customer_ID]],Table1[Customer_ID],Table1[Amount_Disbursed],,)</f>
        <v>775360</v>
      </c>
      <c r="G78" s="4">
        <f>_xlfn.XLOOKUP(Table2[[#This Row],[Customer_ID]],Table1[Customer_ID],Table1[EMI_Amount],,0)</f>
        <v>37705.217015242022</v>
      </c>
      <c r="H78" s="4">
        <f>Table2[[#This Row],[EMI_Amount]]</f>
        <v>37705.217015242022</v>
      </c>
      <c r="I78" s="4">
        <v>37705</v>
      </c>
      <c r="J78" s="4">
        <f>Table2[[#This Row],[EMI_Due_May26]]-Table2[[#This Row],[Amount_Received_May26]]</f>
        <v>0.21701524202217115</v>
      </c>
      <c r="K78" s="5">
        <f>DATE(2026,5,DAY(Table1[[#This Row],[Maturity_Date]]))</f>
        <v>46167</v>
      </c>
      <c r="L78" s="10" t="str">
        <f ca="1">IF(Table2[[#This Row],[Overdue_Amount]]&lt;1,"",MAX(0,TODAY()-Table2[[#This Row],[EMI_Due_Date]]))</f>
        <v/>
      </c>
      <c r="M7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8" s="3" t="str" cm="1">
        <f t="array" aca="1" ref="N78" ca="1">_xlfn.IFS(Table2[[#This Row],[DPD_Bucket]]="1-30","Overdue",Table2[[#This Row],[DPD_Bucket]]="90+","NPA",Table2[[#This Row],[DPD_Bucket]]="Current","Active",Table2[[#This Row],[DPD_Bucket]]="31-60","Overdue")</f>
        <v>Active</v>
      </c>
    </row>
    <row r="79" spans="1:14" ht="28.8" customHeight="1" x14ac:dyDescent="0.45">
      <c r="A79" s="3" t="s">
        <v>894</v>
      </c>
      <c r="B79" s="3" t="str">
        <f>_xlfn.XLOOKUP(Table2[[#This Row],[Customer_ID]],Table1[Customer_ID],Table1[Customer_Name],,0,)</f>
        <v>Renu Yadav</v>
      </c>
      <c r="C79" s="3" t="str">
        <f>_xlfn.XLOOKUP(Table2[[#This Row],[Customer_ID]],Table1[Customer_ID],Table1[Branch_Name],,)</f>
        <v>Gwalior</v>
      </c>
      <c r="D79" s="3" t="str">
        <f>_xlfn.XLOOKUP(Table2[[#This Row],[Customer_ID]],Table1[Customer_ID],Table1[Vehicle_Make],,0)</f>
        <v>Bajaj</v>
      </c>
      <c r="E79" s="3" t="str">
        <f>_xlfn.XLOOKUP(Table2[[#This Row],[Customer_ID]],Table1[Customer_ID],Table1[Vehicle_Model],,)</f>
        <v>Pulsar</v>
      </c>
      <c r="F79" s="4">
        <f>_xlfn.XLOOKUP(Table2[[#This Row],[Customer_ID]],Table1[Customer_ID],Table1[Amount_Disbursed],,)</f>
        <v>67976</v>
      </c>
      <c r="G79" s="4">
        <f>_xlfn.XLOOKUP(Table2[[#This Row],[Customer_ID]],Table1[Customer_ID],Table1[EMI_Amount],,0)</f>
        <v>3274.3309829294467</v>
      </c>
      <c r="H79" s="4">
        <f>Table2[[#This Row],[EMI_Amount]]</f>
        <v>3274.3309829294467</v>
      </c>
      <c r="I79" s="4">
        <v>3274</v>
      </c>
      <c r="J79" s="4">
        <f>Table2[[#This Row],[EMI_Due_May26]]-Table2[[#This Row],[Amount_Received_May26]]</f>
        <v>0.33098292944669083</v>
      </c>
      <c r="K79" s="5">
        <f>DATE(2026,5,DAY(Table1[[#This Row],[Maturity_Date]]))</f>
        <v>46147</v>
      </c>
      <c r="L79" s="10" t="str">
        <f ca="1">IF(Table2[[#This Row],[Overdue_Amount]]&lt;1,"",MAX(0,TODAY()-Table2[[#This Row],[EMI_Due_Date]]))</f>
        <v/>
      </c>
      <c r="M7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79" s="3" t="str" cm="1">
        <f t="array" aca="1" ref="N79" ca="1">_xlfn.IFS(Table2[[#This Row],[DPD_Bucket]]="1-30","Overdue",Table2[[#This Row],[DPD_Bucket]]="90+","NPA",Table2[[#This Row],[DPD_Bucket]]="Current","Active",Table2[[#This Row],[DPD_Bucket]]="31-60","Overdue")</f>
        <v>Active</v>
      </c>
    </row>
    <row r="80" spans="1:14" ht="28.8" customHeight="1" x14ac:dyDescent="0.45">
      <c r="A80" s="3" t="s">
        <v>895</v>
      </c>
      <c r="B80" s="3" t="str">
        <f>_xlfn.XLOOKUP(Table2[[#This Row],[Customer_ID]],Table1[Customer_ID],Table1[Customer_Name],,0,)</f>
        <v>Deepak Patel</v>
      </c>
      <c r="C80" s="3" t="str">
        <f>_xlfn.XLOOKUP(Table2[[#This Row],[Customer_ID]],Table1[Customer_ID],Table1[Branch_Name],,)</f>
        <v>Rewa</v>
      </c>
      <c r="D80" s="3" t="str">
        <f>_xlfn.XLOOKUP(Table2[[#This Row],[Customer_ID]],Table1[Customer_ID],Table1[Vehicle_Make],,0)</f>
        <v>Maruti</v>
      </c>
      <c r="E80" s="3" t="str">
        <f>_xlfn.XLOOKUP(Table2[[#This Row],[Customer_ID]],Table1[Customer_ID],Table1[Vehicle_Model],,)</f>
        <v>Swift</v>
      </c>
      <c r="F80" s="4">
        <f>_xlfn.XLOOKUP(Table2[[#This Row],[Customer_ID]],Table1[Customer_ID],Table1[Amount_Disbursed],,)</f>
        <v>460527</v>
      </c>
      <c r="G80" s="4">
        <f>_xlfn.XLOOKUP(Table2[[#This Row],[Customer_ID]],Table1[Customer_ID],Table1[EMI_Amount],,0)</f>
        <v>27947.158906202814</v>
      </c>
      <c r="H80" s="4">
        <f>Table2[[#This Row],[EMI_Amount]]</f>
        <v>27947.158906202814</v>
      </c>
      <c r="I80" s="4">
        <v>27947</v>
      </c>
      <c r="J80" s="4">
        <f>Table2[[#This Row],[EMI_Due_May26]]-Table2[[#This Row],[Amount_Received_May26]]</f>
        <v>0.15890620281425072</v>
      </c>
      <c r="K80" s="5">
        <f>DATE(2026,5,DAY(Table1[[#This Row],[Maturity_Date]]))</f>
        <v>46154</v>
      </c>
      <c r="L80" s="10" t="str">
        <f ca="1">IF(Table2[[#This Row],[Overdue_Amount]]&lt;1,"",MAX(0,TODAY()-Table2[[#This Row],[EMI_Due_Date]]))</f>
        <v/>
      </c>
      <c r="M8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80" s="3" t="str" cm="1">
        <f t="array" aca="1" ref="N80" ca="1">_xlfn.IFS(Table2[[#This Row],[DPD_Bucket]]="1-30","Overdue",Table2[[#This Row],[DPD_Bucket]]="90+","NPA",Table2[[#This Row],[DPD_Bucket]]="Current","Active",Table2[[#This Row],[DPD_Bucket]]="31-60","Overdue")</f>
        <v>Active</v>
      </c>
    </row>
    <row r="81" spans="1:14" ht="28.8" customHeight="1" x14ac:dyDescent="0.45">
      <c r="A81" s="3" t="s">
        <v>896</v>
      </c>
      <c r="B81" s="3" t="str">
        <f>_xlfn.XLOOKUP(Table2[[#This Row],[Customer_ID]],Table1[Customer_ID],Table1[Customer_Name],,0,)</f>
        <v>Deepak Rajput</v>
      </c>
      <c r="C81" s="3" t="str">
        <f>_xlfn.XLOOKUP(Table2[[#This Row],[Customer_ID]],Table1[Customer_ID],Table1[Branch_Name],,)</f>
        <v>Jabalpur</v>
      </c>
      <c r="D81" s="3" t="str">
        <f>_xlfn.XLOOKUP(Table2[[#This Row],[Customer_ID]],Table1[Customer_ID],Table1[Vehicle_Make],,0)</f>
        <v>Tata</v>
      </c>
      <c r="E81" s="3" t="str">
        <f>_xlfn.XLOOKUP(Table2[[#This Row],[Customer_ID]],Table1[Customer_ID],Table1[Vehicle_Model],,)</f>
        <v>Tiago</v>
      </c>
      <c r="F81" s="4">
        <f>_xlfn.XLOOKUP(Table2[[#This Row],[Customer_ID]],Table1[Customer_ID],Table1[Amount_Disbursed],,)</f>
        <v>464352</v>
      </c>
      <c r="G81" s="4">
        <f>_xlfn.XLOOKUP(Table2[[#This Row],[Customer_ID]],Table1[Customer_ID],Table1[EMI_Amount],,0)</f>
        <v>10066.058787681481</v>
      </c>
      <c r="H81" s="4">
        <f>Table2[[#This Row],[EMI_Amount]]</f>
        <v>10066.058787681481</v>
      </c>
      <c r="I81" s="4">
        <v>10066</v>
      </c>
      <c r="J81" s="4">
        <f>Table2[[#This Row],[EMI_Due_May26]]-Table2[[#This Row],[Amount_Received_May26]]</f>
        <v>5.8787681480680476E-2</v>
      </c>
      <c r="K81" s="5">
        <f>DATE(2026,5,DAY(Table1[[#This Row],[Maturity_Date]]))</f>
        <v>46163</v>
      </c>
      <c r="L81" s="10" t="str">
        <f ca="1">IF(Table2[[#This Row],[Overdue_Amount]]&lt;1,"",MAX(0,TODAY()-Table2[[#This Row],[EMI_Due_Date]]))</f>
        <v/>
      </c>
      <c r="M8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81" s="3" t="str" cm="1">
        <f t="array" aca="1" ref="N81" ca="1">_xlfn.IFS(Table2[[#This Row],[DPD_Bucket]]="1-30","Overdue",Table2[[#This Row],[DPD_Bucket]]="90+","NPA",Table2[[#This Row],[DPD_Bucket]]="Current","Active",Table2[[#This Row],[DPD_Bucket]]="31-60","Overdue")</f>
        <v>Active</v>
      </c>
    </row>
    <row r="82" spans="1:14" ht="28.8" customHeight="1" x14ac:dyDescent="0.45">
      <c r="A82" s="3" t="s">
        <v>897</v>
      </c>
      <c r="B82" s="3" t="str">
        <f>_xlfn.XLOOKUP(Table2[[#This Row],[Customer_ID]],Table1[Customer_ID],Table1[Customer_Name],,0,)</f>
        <v>Mohit Pandey</v>
      </c>
      <c r="C82" s="3" t="str">
        <f>_xlfn.XLOOKUP(Table2[[#This Row],[Customer_ID]],Table1[Customer_ID],Table1[Branch_Name],,)</f>
        <v>Bhopal</v>
      </c>
      <c r="D82" s="3" t="str">
        <f>_xlfn.XLOOKUP(Table2[[#This Row],[Customer_ID]],Table1[Customer_ID],Table1[Vehicle_Make],,0)</f>
        <v>Maruti</v>
      </c>
      <c r="E82" s="3" t="str">
        <f>_xlfn.XLOOKUP(Table2[[#This Row],[Customer_ID]],Table1[Customer_ID],Table1[Vehicle_Model],,)</f>
        <v>Swift</v>
      </c>
      <c r="F82" s="4">
        <f>_xlfn.XLOOKUP(Table2[[#This Row],[Customer_ID]],Table1[Customer_ID],Table1[Amount_Disbursed],,)</f>
        <v>503529</v>
      </c>
      <c r="G82" s="4">
        <f>_xlfn.XLOOKUP(Table2[[#This Row],[Customer_ID]],Table1[Customer_ID],Table1[EMI_Amount],,0)</f>
        <v>17618.180118327851</v>
      </c>
      <c r="H82" s="4">
        <f>Table2[[#This Row],[EMI_Amount]]</f>
        <v>17618.180118327851</v>
      </c>
      <c r="I82" s="4">
        <v>12007</v>
      </c>
      <c r="J82" s="4">
        <f>Table2[[#This Row],[EMI_Due_May26]]-Table2[[#This Row],[Amount_Received_May26]]</f>
        <v>5611.1801183278512</v>
      </c>
      <c r="K82" s="5">
        <f>DATE(2026,5,DAY(Table1[[#This Row],[Maturity_Date]]))</f>
        <v>46163</v>
      </c>
      <c r="L82" s="10">
        <f ca="1">IF(Table2[[#This Row],[Overdue_Amount]]&lt;1,"",MAX(0,TODAY()-Table2[[#This Row],[EMI_Due_Date]]))</f>
        <v>17</v>
      </c>
      <c r="M8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82" s="3" t="str" cm="1">
        <f t="array" aca="1" ref="N8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83" spans="1:14" ht="28.8" customHeight="1" x14ac:dyDescent="0.45">
      <c r="A83" s="3" t="s">
        <v>898</v>
      </c>
      <c r="B83" s="3" t="str">
        <f>_xlfn.XLOOKUP(Table2[[#This Row],[Customer_ID]],Table1[Customer_ID],Table1[Customer_Name],,0,)</f>
        <v>Pankaj Soni</v>
      </c>
      <c r="C83" s="3" t="str">
        <f>_xlfn.XLOOKUP(Table2[[#This Row],[Customer_ID]],Table1[Customer_ID],Table1[Branch_Name],,)</f>
        <v>Rewa</v>
      </c>
      <c r="D83" s="3" t="str">
        <f>_xlfn.XLOOKUP(Table2[[#This Row],[Customer_ID]],Table1[Customer_ID],Table1[Vehicle_Make],,0)</f>
        <v>Honda</v>
      </c>
      <c r="E83" s="3" t="str">
        <f>_xlfn.XLOOKUP(Table2[[#This Row],[Customer_ID]],Table1[Customer_ID],Table1[Vehicle_Model],,)</f>
        <v>City</v>
      </c>
      <c r="F83" s="4">
        <f>_xlfn.XLOOKUP(Table2[[#This Row],[Customer_ID]],Table1[Customer_ID],Table1[Amount_Disbursed],,)</f>
        <v>1005696</v>
      </c>
      <c r="G83" s="4">
        <f>_xlfn.XLOOKUP(Table2[[#This Row],[Customer_ID]],Table1[Customer_ID],Table1[EMI_Amount],,0)</f>
        <v>26242.523123556002</v>
      </c>
      <c r="H83" s="4">
        <f>Table2[[#This Row],[EMI_Amount]]</f>
        <v>26242.523123556002</v>
      </c>
      <c r="I83" s="4">
        <v>26243</v>
      </c>
      <c r="J83" s="4">
        <f>Table2[[#This Row],[EMI_Due_May26]]-Table2[[#This Row],[Amount_Received_May26]]</f>
        <v>-0.47687644399775309</v>
      </c>
      <c r="K83" s="5">
        <f>DATE(2026,5,DAY(Table1[[#This Row],[Maturity_Date]]))</f>
        <v>46158</v>
      </c>
      <c r="L83" s="10" t="str">
        <f ca="1">IF(Table2[[#This Row],[Overdue_Amount]]&lt;1,"",MAX(0,TODAY()-Table2[[#This Row],[EMI_Due_Date]]))</f>
        <v/>
      </c>
      <c r="M8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83" s="3" t="str" cm="1">
        <f t="array" aca="1" ref="N83" ca="1">_xlfn.IFS(Table2[[#This Row],[DPD_Bucket]]="1-30","Overdue",Table2[[#This Row],[DPD_Bucket]]="90+","NPA",Table2[[#This Row],[DPD_Bucket]]="Current","Active",Table2[[#This Row],[DPD_Bucket]]="31-60","Overdue")</f>
        <v>Active</v>
      </c>
    </row>
    <row r="84" spans="1:14" ht="28.8" customHeight="1" x14ac:dyDescent="0.45">
      <c r="A84" s="3" t="s">
        <v>899</v>
      </c>
      <c r="B84" s="3" t="str">
        <f>_xlfn.XLOOKUP(Table2[[#This Row],[Customer_ID]],Table1[Customer_ID],Table1[Customer_Name],,0,)</f>
        <v>Sumit Gupta</v>
      </c>
      <c r="C84" s="3" t="str">
        <f>_xlfn.XLOOKUP(Table2[[#This Row],[Customer_ID]],Table1[Customer_ID],Table1[Branch_Name],,)</f>
        <v>Indore</v>
      </c>
      <c r="D84" s="3" t="str">
        <f>_xlfn.XLOOKUP(Table2[[#This Row],[Customer_ID]],Table1[Customer_ID],Table1[Vehicle_Make],,0)</f>
        <v>Maruti</v>
      </c>
      <c r="E84" s="3" t="str">
        <f>_xlfn.XLOOKUP(Table2[[#This Row],[Customer_ID]],Table1[Customer_ID],Table1[Vehicle_Model],,)</f>
        <v>Brezza</v>
      </c>
      <c r="F84" s="4">
        <f>_xlfn.XLOOKUP(Table2[[#This Row],[Customer_ID]],Table1[Customer_ID],Table1[Amount_Disbursed],,)</f>
        <v>1006626</v>
      </c>
      <c r="G84" s="4">
        <f>_xlfn.XLOOKUP(Table2[[#This Row],[Customer_ID]],Table1[Customer_ID],Table1[EMI_Amount],,0)</f>
        <v>24607.738457771615</v>
      </c>
      <c r="H84" s="4">
        <f>Table2[[#This Row],[EMI_Amount]]</f>
        <v>24607.738457771615</v>
      </c>
      <c r="I84" s="4">
        <v>24608</v>
      </c>
      <c r="J84" s="4">
        <f>Table2[[#This Row],[EMI_Due_May26]]-Table2[[#This Row],[Amount_Received_May26]]</f>
        <v>-0.26154222838522401</v>
      </c>
      <c r="K84" s="5">
        <f>DATE(2026,5,DAY(Table1[[#This Row],[Maturity_Date]]))</f>
        <v>46161</v>
      </c>
      <c r="L84" s="10" t="str">
        <f ca="1">IF(Table2[[#This Row],[Overdue_Amount]]&lt;1,"",MAX(0,TODAY()-Table2[[#This Row],[EMI_Due_Date]]))</f>
        <v/>
      </c>
      <c r="M8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84" s="3" t="str" cm="1">
        <f t="array" aca="1" ref="N84" ca="1">_xlfn.IFS(Table2[[#This Row],[DPD_Bucket]]="1-30","Overdue",Table2[[#This Row],[DPD_Bucket]]="90+","NPA",Table2[[#This Row],[DPD_Bucket]]="Current","Active",Table2[[#This Row],[DPD_Bucket]]="31-60","Overdue")</f>
        <v>Active</v>
      </c>
    </row>
    <row r="85" spans="1:14" ht="28.8" customHeight="1" x14ac:dyDescent="0.45">
      <c r="A85" s="3" t="s">
        <v>900</v>
      </c>
      <c r="B85" s="3" t="str">
        <f>_xlfn.XLOOKUP(Table2[[#This Row],[Customer_ID]],Table1[Customer_ID],Table1[Customer_Name],,0,)</f>
        <v>Vijay Dubey</v>
      </c>
      <c r="C85" s="3" t="str">
        <f>_xlfn.XLOOKUP(Table2[[#This Row],[Customer_ID]],Table1[Customer_ID],Table1[Branch_Name],,)</f>
        <v>Jabalpur</v>
      </c>
      <c r="D85" s="3" t="str">
        <f>_xlfn.XLOOKUP(Table2[[#This Row],[Customer_ID]],Table1[Customer_ID],Table1[Vehicle_Make],,0)</f>
        <v>TVS</v>
      </c>
      <c r="E85" s="3" t="str">
        <f>_xlfn.XLOOKUP(Table2[[#This Row],[Customer_ID]],Table1[Customer_ID],Table1[Vehicle_Model],,)</f>
        <v>Jupiter</v>
      </c>
      <c r="F85" s="4">
        <f>_xlfn.XLOOKUP(Table2[[#This Row],[Customer_ID]],Table1[Customer_ID],Table1[Amount_Disbursed],,)</f>
        <v>56490</v>
      </c>
      <c r="G85" s="4">
        <f>_xlfn.XLOOKUP(Table2[[#This Row],[Customer_ID]],Table1[Customer_ID],Table1[EMI_Amount],,0)</f>
        <v>5023.2972977009467</v>
      </c>
      <c r="H85" s="4">
        <f>Table2[[#This Row],[EMI_Amount]]</f>
        <v>5023.2972977009467</v>
      </c>
      <c r="I85" s="4">
        <v>2347</v>
      </c>
      <c r="J85" s="4">
        <f>Table2[[#This Row],[EMI_Due_May26]]-Table2[[#This Row],[Amount_Received_May26]]</f>
        <v>2676.2972977009467</v>
      </c>
      <c r="K85" s="5">
        <f>DATE(2026,5,DAY(Table1[[#This Row],[Maturity_Date]]))</f>
        <v>46150</v>
      </c>
      <c r="L85" s="10">
        <f ca="1">IF(Table2[[#This Row],[Overdue_Amount]]&lt;1,"",MAX(0,TODAY()-Table2[[#This Row],[EMI_Due_Date]]))</f>
        <v>30</v>
      </c>
      <c r="M8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85" s="3" t="str" cm="1">
        <f t="array" aca="1" ref="N8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86" spans="1:14" ht="28.8" customHeight="1" x14ac:dyDescent="0.45">
      <c r="A86" s="3" t="s">
        <v>901</v>
      </c>
      <c r="B86" s="3" t="str">
        <f>_xlfn.XLOOKUP(Table2[[#This Row],[Customer_ID]],Table1[Customer_ID],Table1[Customer_Name],,0,)</f>
        <v>Deepak Gupta</v>
      </c>
      <c r="C86" s="3" t="str">
        <f>_xlfn.XLOOKUP(Table2[[#This Row],[Customer_ID]],Table1[Customer_ID],Table1[Branch_Name],,)</f>
        <v>Jabalpur</v>
      </c>
      <c r="D86" s="3" t="str">
        <f>_xlfn.XLOOKUP(Table2[[#This Row],[Customer_ID]],Table1[Customer_ID],Table1[Vehicle_Make],,0)</f>
        <v>Maruti</v>
      </c>
      <c r="E86" s="3" t="str">
        <f>_xlfn.XLOOKUP(Table2[[#This Row],[Customer_ID]],Table1[Customer_ID],Table1[Vehicle_Model],,)</f>
        <v>Swift</v>
      </c>
      <c r="F86" s="4">
        <f>_xlfn.XLOOKUP(Table2[[#This Row],[Customer_ID]],Table1[Customer_ID],Table1[Amount_Disbursed],,)</f>
        <v>596574</v>
      </c>
      <c r="G86" s="4">
        <f>_xlfn.XLOOKUP(Table2[[#This Row],[Customer_ID]],Table1[Customer_ID],Table1[EMI_Amount],,0)</f>
        <v>28753.274083665761</v>
      </c>
      <c r="H86" s="4">
        <f>Table2[[#This Row],[EMI_Amount]]</f>
        <v>28753.274083665761</v>
      </c>
      <c r="I86" s="4">
        <v>28753</v>
      </c>
      <c r="J86" s="4">
        <f>Table2[[#This Row],[EMI_Due_May26]]-Table2[[#This Row],[Amount_Received_May26]]</f>
        <v>0.27408366576128174</v>
      </c>
      <c r="K86" s="5">
        <f>DATE(2026,5,DAY(Table1[[#This Row],[Maturity_Date]]))</f>
        <v>46170</v>
      </c>
      <c r="L86" s="10" t="str">
        <f ca="1">IF(Table2[[#This Row],[Overdue_Amount]]&lt;1,"",MAX(0,TODAY()-Table2[[#This Row],[EMI_Due_Date]]))</f>
        <v/>
      </c>
      <c r="M8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86" s="3" t="str" cm="1">
        <f t="array" aca="1" ref="N86" ca="1">_xlfn.IFS(Table2[[#This Row],[DPD_Bucket]]="1-30","Overdue",Table2[[#This Row],[DPD_Bucket]]="90+","NPA",Table2[[#This Row],[DPD_Bucket]]="Current","Active",Table2[[#This Row],[DPD_Bucket]]="31-60","Overdue")</f>
        <v>Active</v>
      </c>
    </row>
    <row r="87" spans="1:14" ht="28.8" customHeight="1" x14ac:dyDescent="0.45">
      <c r="A87" s="3" t="s">
        <v>902</v>
      </c>
      <c r="B87" s="3" t="str">
        <f>_xlfn.XLOOKUP(Table2[[#This Row],[Customer_ID]],Table1[Customer_ID],Table1[Customer_Name],,0,)</f>
        <v>Shanta Patel</v>
      </c>
      <c r="C87" s="3" t="str">
        <f>_xlfn.XLOOKUP(Table2[[#This Row],[Customer_ID]],Table1[Customer_ID],Table1[Branch_Name],,)</f>
        <v>Jabalpur</v>
      </c>
      <c r="D87" s="3" t="str">
        <f>_xlfn.XLOOKUP(Table2[[#This Row],[Customer_ID]],Table1[Customer_ID],Table1[Vehicle_Make],,0)</f>
        <v>Tata</v>
      </c>
      <c r="E87" s="3" t="str">
        <f>_xlfn.XLOOKUP(Table2[[#This Row],[Customer_ID]],Table1[Customer_ID],Table1[Vehicle_Model],,)</f>
        <v>Nexon</v>
      </c>
      <c r="F87" s="4">
        <f>_xlfn.XLOOKUP(Table2[[#This Row],[Customer_ID]],Table1[Customer_ID],Table1[Amount_Disbursed],,)</f>
        <v>835006</v>
      </c>
      <c r="G87" s="4">
        <f>_xlfn.XLOOKUP(Table2[[#This Row],[Customer_ID]],Table1[Customer_ID],Table1[EMI_Amount],,0)</f>
        <v>21915.18645735618</v>
      </c>
      <c r="H87" s="4">
        <f>Table2[[#This Row],[EMI_Amount]]</f>
        <v>21915.18645735618</v>
      </c>
      <c r="I87" s="4">
        <v>21915</v>
      </c>
      <c r="J87" s="4">
        <f>Table2[[#This Row],[EMI_Due_May26]]-Table2[[#This Row],[Amount_Received_May26]]</f>
        <v>0.18645735617974424</v>
      </c>
      <c r="K87" s="5">
        <f>DATE(2026,5,DAY(Table1[[#This Row],[Maturity_Date]]))</f>
        <v>46162</v>
      </c>
      <c r="L87" s="10" t="str">
        <f ca="1">IF(Table2[[#This Row],[Overdue_Amount]]&lt;1,"",MAX(0,TODAY()-Table2[[#This Row],[EMI_Due_Date]]))</f>
        <v/>
      </c>
      <c r="M8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87" s="3" t="str" cm="1">
        <f t="array" aca="1" ref="N87" ca="1">_xlfn.IFS(Table2[[#This Row],[DPD_Bucket]]="1-30","Overdue",Table2[[#This Row],[DPD_Bucket]]="90+","NPA",Table2[[#This Row],[DPD_Bucket]]="Current","Active",Table2[[#This Row],[DPD_Bucket]]="31-60","Overdue")</f>
        <v>Active</v>
      </c>
    </row>
    <row r="88" spans="1:14" ht="28.8" customHeight="1" x14ac:dyDescent="0.45">
      <c r="A88" s="3" t="s">
        <v>903</v>
      </c>
      <c r="B88" s="3" t="str">
        <f>_xlfn.XLOOKUP(Table2[[#This Row],[Customer_ID]],Table1[Customer_ID],Table1[Customer_Name],,0,)</f>
        <v>Geeta Joshi</v>
      </c>
      <c r="C88" s="3" t="str">
        <f>_xlfn.XLOOKUP(Table2[[#This Row],[Customer_ID]],Table1[Customer_ID],Table1[Branch_Name],,)</f>
        <v>Rewa</v>
      </c>
      <c r="D88" s="3" t="str">
        <f>_xlfn.XLOOKUP(Table2[[#This Row],[Customer_ID]],Table1[Customer_ID],Table1[Vehicle_Make],,0)</f>
        <v>Maruti</v>
      </c>
      <c r="E88" s="3" t="str">
        <f>_xlfn.XLOOKUP(Table2[[#This Row],[Customer_ID]],Table1[Customer_ID],Table1[Vehicle_Model],,)</f>
        <v>Swift</v>
      </c>
      <c r="F88" s="4">
        <f>_xlfn.XLOOKUP(Table2[[#This Row],[Customer_ID]],Table1[Customer_ID],Table1[Amount_Disbursed],,)</f>
        <v>513247</v>
      </c>
      <c r="G88" s="4">
        <f>_xlfn.XLOOKUP(Table2[[#This Row],[Customer_ID]],Table1[Customer_ID],Table1[EMI_Amount],,0)</f>
        <v>11352.161839707269</v>
      </c>
      <c r="H88" s="4">
        <f>Table2[[#This Row],[EMI_Amount]]</f>
        <v>11352.161839707269</v>
      </c>
      <c r="I88" s="4">
        <v>11352</v>
      </c>
      <c r="J88" s="4">
        <f>Table2[[#This Row],[EMI_Due_May26]]-Table2[[#This Row],[Amount_Received_May26]]</f>
        <v>0.16183970726888219</v>
      </c>
      <c r="K88" s="5">
        <f>DATE(2026,5,DAY(Table1[[#This Row],[Maturity_Date]]))</f>
        <v>46161</v>
      </c>
      <c r="L88" s="10" t="str">
        <f ca="1">IF(Table2[[#This Row],[Overdue_Amount]]&lt;1,"",MAX(0,TODAY()-Table2[[#This Row],[EMI_Due_Date]]))</f>
        <v/>
      </c>
      <c r="M8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88" s="3" t="str" cm="1">
        <f t="array" aca="1" ref="N88" ca="1">_xlfn.IFS(Table2[[#This Row],[DPD_Bucket]]="1-30","Overdue",Table2[[#This Row],[DPD_Bucket]]="90+","NPA",Table2[[#This Row],[DPD_Bucket]]="Current","Active",Table2[[#This Row],[DPD_Bucket]]="31-60","Overdue")</f>
        <v>Active</v>
      </c>
    </row>
    <row r="89" spans="1:14" ht="28.8" customHeight="1" x14ac:dyDescent="0.45">
      <c r="A89" s="3" t="s">
        <v>904</v>
      </c>
      <c r="B89" s="3" t="str">
        <f>_xlfn.XLOOKUP(Table2[[#This Row],[Customer_ID]],Table1[Customer_ID],Table1[Customer_Name],,0,)</f>
        <v>Amit Verma</v>
      </c>
      <c r="C89" s="3" t="str">
        <f>_xlfn.XLOOKUP(Table2[[#This Row],[Customer_ID]],Table1[Customer_ID],Table1[Branch_Name],,)</f>
        <v>Gwalior</v>
      </c>
      <c r="D89" s="3" t="str">
        <f>_xlfn.XLOOKUP(Table2[[#This Row],[Customer_ID]],Table1[Customer_ID],Table1[Vehicle_Make],,0)</f>
        <v>Hyundai</v>
      </c>
      <c r="E89" s="3" t="str">
        <f>_xlfn.XLOOKUP(Table2[[#This Row],[Customer_ID]],Table1[Customer_ID],Table1[Vehicle_Model],,)</f>
        <v>i20</v>
      </c>
      <c r="F89" s="4">
        <f>_xlfn.XLOOKUP(Table2[[#This Row],[Customer_ID]],Table1[Customer_ID],Table1[Amount_Disbursed],,)</f>
        <v>585866</v>
      </c>
      <c r="G89" s="4">
        <f>_xlfn.XLOOKUP(Table2[[#This Row],[Customer_ID]],Table1[Customer_ID],Table1[EMI_Amount],,0)</f>
        <v>27529.525484777521</v>
      </c>
      <c r="H89" s="4">
        <f>Table2[[#This Row],[EMI_Amount]]</f>
        <v>27529.525484777521</v>
      </c>
      <c r="I89" s="4">
        <v>16190</v>
      </c>
      <c r="J89" s="4">
        <f>Table2[[#This Row],[EMI_Due_May26]]-Table2[[#This Row],[Amount_Received_May26]]</f>
        <v>11339.525484777521</v>
      </c>
      <c r="K89" s="5">
        <f>DATE(2026,5,DAY(Table1[[#This Row],[Maturity_Date]]))</f>
        <v>46169</v>
      </c>
      <c r="L89" s="10">
        <f ca="1">IF(Table2[[#This Row],[Overdue_Amount]]&lt;1,"",MAX(0,TODAY()-Table2[[#This Row],[EMI_Due_Date]]))</f>
        <v>11</v>
      </c>
      <c r="M8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89" s="3" t="str" cm="1">
        <f t="array" aca="1" ref="N8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90" spans="1:14" ht="28.8" customHeight="1" x14ac:dyDescent="0.45">
      <c r="A90" s="3" t="s">
        <v>905</v>
      </c>
      <c r="B90" s="3" t="str">
        <f>_xlfn.XLOOKUP(Table2[[#This Row],[Customer_ID]],Table1[Customer_ID],Table1[Customer_Name],,0,)</f>
        <v>Vikas Thakur</v>
      </c>
      <c r="C90" s="3" t="str">
        <f>_xlfn.XLOOKUP(Table2[[#This Row],[Customer_ID]],Table1[Customer_ID],Table1[Branch_Name],,)</f>
        <v>Bhopal</v>
      </c>
      <c r="D90" s="3" t="str">
        <f>_xlfn.XLOOKUP(Table2[[#This Row],[Customer_ID]],Table1[Customer_ID],Table1[Vehicle_Make],,0)</f>
        <v>Maruti</v>
      </c>
      <c r="E90" s="3" t="str">
        <f>_xlfn.XLOOKUP(Table2[[#This Row],[Customer_ID]],Table1[Customer_ID],Table1[Vehicle_Model],,)</f>
        <v>Swift</v>
      </c>
      <c r="F90" s="4">
        <f>_xlfn.XLOOKUP(Table2[[#This Row],[Customer_ID]],Table1[Customer_ID],Table1[Amount_Disbursed],,)</f>
        <v>509538</v>
      </c>
      <c r="G90" s="4">
        <f>_xlfn.XLOOKUP(Table2[[#This Row],[Customer_ID]],Table1[Customer_ID],Table1[EMI_Amount],,0)</f>
        <v>11463.554447501936</v>
      </c>
      <c r="H90" s="4">
        <f>Table2[[#This Row],[EMI_Amount]]</f>
        <v>11463.554447501936</v>
      </c>
      <c r="I90" s="4">
        <v>11464</v>
      </c>
      <c r="J90" s="4">
        <f>Table2[[#This Row],[EMI_Due_May26]]-Table2[[#This Row],[Amount_Received_May26]]</f>
        <v>-0.44555249806398933</v>
      </c>
      <c r="K90" s="5">
        <f>DATE(2026,5,DAY(Table1[[#This Row],[Maturity_Date]]))</f>
        <v>46150</v>
      </c>
      <c r="L90" s="10" t="str">
        <f ca="1">IF(Table2[[#This Row],[Overdue_Amount]]&lt;1,"",MAX(0,TODAY()-Table2[[#This Row],[EMI_Due_Date]]))</f>
        <v/>
      </c>
      <c r="M9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0" s="3" t="str" cm="1">
        <f t="array" aca="1" ref="N90" ca="1">_xlfn.IFS(Table2[[#This Row],[DPD_Bucket]]="1-30","Overdue",Table2[[#This Row],[DPD_Bucket]]="90+","NPA",Table2[[#This Row],[DPD_Bucket]]="Current","Active",Table2[[#This Row],[DPD_Bucket]]="31-60","Overdue")</f>
        <v>Active</v>
      </c>
    </row>
    <row r="91" spans="1:14" ht="28.8" customHeight="1" x14ac:dyDescent="0.45">
      <c r="A91" s="3" t="s">
        <v>906</v>
      </c>
      <c r="B91" s="3" t="str">
        <f>_xlfn.XLOOKUP(Table2[[#This Row],[Customer_ID]],Table1[Customer_ID],Table1[Customer_Name],,0,)</f>
        <v>Meena Gupta</v>
      </c>
      <c r="C91" s="3" t="str">
        <f>_xlfn.XLOOKUP(Table2[[#This Row],[Customer_ID]],Table1[Customer_ID],Table1[Branch_Name],,)</f>
        <v>Rewa</v>
      </c>
      <c r="D91" s="3" t="str">
        <f>_xlfn.XLOOKUP(Table2[[#This Row],[Customer_ID]],Table1[Customer_ID],Table1[Vehicle_Make],,0)</f>
        <v>Honda</v>
      </c>
      <c r="E91" s="3" t="str">
        <f>_xlfn.XLOOKUP(Table2[[#This Row],[Customer_ID]],Table1[Customer_ID],Table1[Vehicle_Model],,)</f>
        <v>Activa</v>
      </c>
      <c r="F91" s="4">
        <f>_xlfn.XLOOKUP(Table2[[#This Row],[Customer_ID]],Table1[Customer_ID],Table1[Amount_Disbursed],,)</f>
        <v>87129</v>
      </c>
      <c r="G91" s="4">
        <f>_xlfn.XLOOKUP(Table2[[#This Row],[Customer_ID]],Table1[Customer_ID],Table1[EMI_Amount],,0)</f>
        <v>7707.1096669070348</v>
      </c>
      <c r="H91" s="4">
        <f>Table2[[#This Row],[EMI_Amount]]</f>
        <v>7707.1096669070348</v>
      </c>
      <c r="I91" s="4">
        <v>7707</v>
      </c>
      <c r="J91" s="4">
        <f>Table2[[#This Row],[EMI_Due_May26]]-Table2[[#This Row],[Amount_Received_May26]]</f>
        <v>0.10966690703480708</v>
      </c>
      <c r="K91" s="5">
        <f>DATE(2026,5,DAY(Table1[[#This Row],[Maturity_Date]]))</f>
        <v>46161</v>
      </c>
      <c r="L91" s="10" t="str">
        <f ca="1">IF(Table2[[#This Row],[Overdue_Amount]]&lt;1,"",MAX(0,TODAY()-Table2[[#This Row],[EMI_Due_Date]]))</f>
        <v/>
      </c>
      <c r="M9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1" s="3" t="str" cm="1">
        <f t="array" aca="1" ref="N91" ca="1">_xlfn.IFS(Table2[[#This Row],[DPD_Bucket]]="1-30","Overdue",Table2[[#This Row],[DPD_Bucket]]="90+","NPA",Table2[[#This Row],[DPD_Bucket]]="Current","Active",Table2[[#This Row],[DPD_Bucket]]="31-60","Overdue")</f>
        <v>Active</v>
      </c>
    </row>
    <row r="92" spans="1:14" ht="28.8" customHeight="1" x14ac:dyDescent="0.45">
      <c r="A92" s="3" t="s">
        <v>907</v>
      </c>
      <c r="B92" s="3" t="str">
        <f>_xlfn.XLOOKUP(Table2[[#This Row],[Customer_ID]],Table1[Customer_ID],Table1[Customer_Name],,0,)</f>
        <v>Priya Pandey</v>
      </c>
      <c r="C92" s="3" t="str">
        <f>_xlfn.XLOOKUP(Table2[[#This Row],[Customer_ID]],Table1[Customer_ID],Table1[Branch_Name],,)</f>
        <v>Bhopal</v>
      </c>
      <c r="D92" s="3" t="str">
        <f>_xlfn.XLOOKUP(Table2[[#This Row],[Customer_ID]],Table1[Customer_ID],Table1[Vehicle_Make],,0)</f>
        <v>Hero</v>
      </c>
      <c r="E92" s="3" t="str">
        <f>_xlfn.XLOOKUP(Table2[[#This Row],[Customer_ID]],Table1[Customer_ID],Table1[Vehicle_Model],,)</f>
        <v>Splendor</v>
      </c>
      <c r="F92" s="4">
        <f>_xlfn.XLOOKUP(Table2[[#This Row],[Customer_ID]],Table1[Customer_ID],Table1[Amount_Disbursed],,)</f>
        <v>78721</v>
      </c>
      <c r="G92" s="4">
        <f>_xlfn.XLOOKUP(Table2[[#This Row],[Customer_ID]],Table1[Customer_ID],Table1[EMI_Amount],,0)</f>
        <v>7086.2939198612639</v>
      </c>
      <c r="H92" s="4">
        <f>Table2[[#This Row],[EMI_Amount]]</f>
        <v>7086.2939198612639</v>
      </c>
      <c r="I92" s="4">
        <v>7086</v>
      </c>
      <c r="J92" s="4">
        <f>Table2[[#This Row],[EMI_Due_May26]]-Table2[[#This Row],[Amount_Received_May26]]</f>
        <v>0.29391986126393022</v>
      </c>
      <c r="K92" s="5">
        <f>DATE(2026,5,DAY(Table1[[#This Row],[Maturity_Date]]))</f>
        <v>46147</v>
      </c>
      <c r="L92" s="10" t="str">
        <f ca="1">IF(Table2[[#This Row],[Overdue_Amount]]&lt;1,"",MAX(0,TODAY()-Table2[[#This Row],[EMI_Due_Date]]))</f>
        <v/>
      </c>
      <c r="M9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2" s="3" t="str" cm="1">
        <f t="array" aca="1" ref="N92" ca="1">_xlfn.IFS(Table2[[#This Row],[DPD_Bucket]]="1-30","Overdue",Table2[[#This Row],[DPD_Bucket]]="90+","NPA",Table2[[#This Row],[DPD_Bucket]]="Current","Active",Table2[[#This Row],[DPD_Bucket]]="31-60","Overdue")</f>
        <v>Active</v>
      </c>
    </row>
    <row r="93" spans="1:14" ht="28.8" customHeight="1" x14ac:dyDescent="0.45">
      <c r="A93" s="3" t="s">
        <v>908</v>
      </c>
      <c r="B93" s="3" t="str">
        <f>_xlfn.XLOOKUP(Table2[[#This Row],[Customer_ID]],Table1[Customer_ID],Table1[Customer_Name],,0,)</f>
        <v>Mahesh Sharma</v>
      </c>
      <c r="C93" s="3" t="str">
        <f>_xlfn.XLOOKUP(Table2[[#This Row],[Customer_ID]],Table1[Customer_ID],Table1[Branch_Name],,)</f>
        <v>Rewa</v>
      </c>
      <c r="D93" s="3" t="str">
        <f>_xlfn.XLOOKUP(Table2[[#This Row],[Customer_ID]],Table1[Customer_ID],Table1[Vehicle_Make],,0)</f>
        <v>Tata</v>
      </c>
      <c r="E93" s="3" t="str">
        <f>_xlfn.XLOOKUP(Table2[[#This Row],[Customer_ID]],Table1[Customer_ID],Table1[Vehicle_Model],,)</f>
        <v>Nexon</v>
      </c>
      <c r="F93" s="4">
        <f>_xlfn.XLOOKUP(Table2[[#This Row],[Customer_ID]],Table1[Customer_ID],Table1[Amount_Disbursed],,)</f>
        <v>759011</v>
      </c>
      <c r="G93" s="4">
        <f>_xlfn.XLOOKUP(Table2[[#This Row],[Customer_ID]],Table1[Customer_ID],Table1[EMI_Amount],,0)</f>
        <v>25471.835950344521</v>
      </c>
      <c r="H93" s="4">
        <f>Table2[[#This Row],[EMI_Amount]]</f>
        <v>25471.835950344521</v>
      </c>
      <c r="I93" s="4">
        <v>25472</v>
      </c>
      <c r="J93" s="4">
        <f>Table2[[#This Row],[EMI_Due_May26]]-Table2[[#This Row],[Amount_Received_May26]]</f>
        <v>-0.16404965547917527</v>
      </c>
      <c r="K93" s="5">
        <f>DATE(2026,5,DAY(Table1[[#This Row],[Maturity_Date]]))</f>
        <v>46144</v>
      </c>
      <c r="L93" s="10" t="str">
        <f ca="1">IF(Table2[[#This Row],[Overdue_Amount]]&lt;1,"",MAX(0,TODAY()-Table2[[#This Row],[EMI_Due_Date]]))</f>
        <v/>
      </c>
      <c r="M9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3" s="3" t="str" cm="1">
        <f t="array" aca="1" ref="N93" ca="1">_xlfn.IFS(Table2[[#This Row],[DPD_Bucket]]="1-30","Overdue",Table2[[#This Row],[DPD_Bucket]]="90+","NPA",Table2[[#This Row],[DPD_Bucket]]="Current","Active",Table2[[#This Row],[DPD_Bucket]]="31-60","Overdue")</f>
        <v>Active</v>
      </c>
    </row>
    <row r="94" spans="1:14" ht="28.8" customHeight="1" x14ac:dyDescent="0.45">
      <c r="A94" s="3" t="s">
        <v>909</v>
      </c>
      <c r="B94" s="3" t="str">
        <f>_xlfn.XLOOKUP(Table2[[#This Row],[Customer_ID]],Table1[Customer_ID],Table1[Customer_Name],,0,)</f>
        <v>Kavita Tiwari</v>
      </c>
      <c r="C94" s="3" t="str">
        <f>_xlfn.XLOOKUP(Table2[[#This Row],[Customer_ID]],Table1[Customer_ID],Table1[Branch_Name],,)</f>
        <v>Gwalior</v>
      </c>
      <c r="D94" s="3" t="str">
        <f>_xlfn.XLOOKUP(Table2[[#This Row],[Customer_ID]],Table1[Customer_ID],Table1[Vehicle_Make],,0)</f>
        <v>Tata</v>
      </c>
      <c r="E94" s="3" t="str">
        <f>_xlfn.XLOOKUP(Table2[[#This Row],[Customer_ID]],Table1[Customer_ID],Table1[Vehicle_Model],,)</f>
        <v>Tiago</v>
      </c>
      <c r="F94" s="4">
        <f>_xlfn.XLOOKUP(Table2[[#This Row],[Customer_ID]],Table1[Customer_ID],Table1[Amount_Disbursed],,)</f>
        <v>469669</v>
      </c>
      <c r="G94" s="4">
        <f>_xlfn.XLOOKUP(Table2[[#This Row],[Customer_ID]],Table1[Customer_ID],Table1[EMI_Amount],,0)</f>
        <v>22547.944154200963</v>
      </c>
      <c r="H94" s="4">
        <f>Table2[[#This Row],[EMI_Amount]]</f>
        <v>22547.944154200963</v>
      </c>
      <c r="I94" s="4">
        <v>22548</v>
      </c>
      <c r="J94" s="4">
        <f>Table2[[#This Row],[EMI_Due_May26]]-Table2[[#This Row],[Amount_Received_May26]]</f>
        <v>-5.5845799037342658E-2</v>
      </c>
      <c r="K94" s="5">
        <f>DATE(2026,5,DAY(Table1[[#This Row],[Maturity_Date]]))</f>
        <v>46154</v>
      </c>
      <c r="L94" s="10" t="str">
        <f ca="1">IF(Table2[[#This Row],[Overdue_Amount]]&lt;1,"",MAX(0,TODAY()-Table2[[#This Row],[EMI_Due_Date]]))</f>
        <v/>
      </c>
      <c r="M9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4" s="3" t="str" cm="1">
        <f t="array" aca="1" ref="N94" ca="1">_xlfn.IFS(Table2[[#This Row],[DPD_Bucket]]="1-30","Overdue",Table2[[#This Row],[DPD_Bucket]]="90+","NPA",Table2[[#This Row],[DPD_Bucket]]="Current","Active",Table2[[#This Row],[DPD_Bucket]]="31-60","Overdue")</f>
        <v>Active</v>
      </c>
    </row>
    <row r="95" spans="1:14" ht="28.8" customHeight="1" x14ac:dyDescent="0.45">
      <c r="A95" s="3" t="s">
        <v>910</v>
      </c>
      <c r="B95" s="3" t="str">
        <f>_xlfn.XLOOKUP(Table2[[#This Row],[Customer_ID]],Table1[Customer_ID],Table1[Customer_Name],,0,)</f>
        <v>Seema Sharma</v>
      </c>
      <c r="C95" s="3" t="str">
        <f>_xlfn.XLOOKUP(Table2[[#This Row],[Customer_ID]],Table1[Customer_ID],Table1[Branch_Name],,)</f>
        <v>Jabalpur</v>
      </c>
      <c r="D95" s="3" t="str">
        <f>_xlfn.XLOOKUP(Table2[[#This Row],[Customer_ID]],Table1[Customer_ID],Table1[Vehicle_Make],,0)</f>
        <v>Bajaj</v>
      </c>
      <c r="E95" s="3" t="str">
        <f>_xlfn.XLOOKUP(Table2[[#This Row],[Customer_ID]],Table1[Customer_ID],Table1[Vehicle_Model],,)</f>
        <v>Pulsar</v>
      </c>
      <c r="F95" s="4">
        <f>_xlfn.XLOOKUP(Table2[[#This Row],[Customer_ID]],Table1[Customer_ID],Table1[Amount_Disbursed],,)</f>
        <v>65258</v>
      </c>
      <c r="G95" s="4">
        <f>_xlfn.XLOOKUP(Table2[[#This Row],[Customer_ID]],Table1[Customer_ID],Table1[EMI_Amount],,0)</f>
        <v>5773.6999777425272</v>
      </c>
      <c r="H95" s="4">
        <f>Table2[[#This Row],[EMI_Amount]]</f>
        <v>5773.6999777425272</v>
      </c>
      <c r="I95" s="4">
        <v>5774</v>
      </c>
      <c r="J95" s="4">
        <f>Table2[[#This Row],[EMI_Due_May26]]-Table2[[#This Row],[Amount_Received_May26]]</f>
        <v>-0.30002225747284683</v>
      </c>
      <c r="K95" s="5">
        <f>DATE(2026,5,DAY(Table1[[#This Row],[Maturity_Date]]))</f>
        <v>46168</v>
      </c>
      <c r="L95" s="10" t="str">
        <f ca="1">IF(Table2[[#This Row],[Overdue_Amount]]&lt;1,"",MAX(0,TODAY()-Table2[[#This Row],[EMI_Due_Date]]))</f>
        <v/>
      </c>
      <c r="M9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5" s="3" t="str" cm="1">
        <f t="array" aca="1" ref="N95" ca="1">_xlfn.IFS(Table2[[#This Row],[DPD_Bucket]]="1-30","Overdue",Table2[[#This Row],[DPD_Bucket]]="90+","NPA",Table2[[#This Row],[DPD_Bucket]]="Current","Active",Table2[[#This Row],[DPD_Bucket]]="31-60","Overdue")</f>
        <v>Active</v>
      </c>
    </row>
    <row r="96" spans="1:14" ht="28.8" customHeight="1" x14ac:dyDescent="0.45">
      <c r="A96" s="3" t="s">
        <v>911</v>
      </c>
      <c r="B96" s="3" t="str">
        <f>_xlfn.XLOOKUP(Table2[[#This Row],[Customer_ID]],Table1[Customer_ID],Table1[Customer_Name],,0,)</f>
        <v>Deepak Dwivedi</v>
      </c>
      <c r="C96" s="3" t="str">
        <f>_xlfn.XLOOKUP(Table2[[#This Row],[Customer_ID]],Table1[Customer_ID],Table1[Branch_Name],,)</f>
        <v>Jabalpur</v>
      </c>
      <c r="D96" s="3" t="str">
        <f>_xlfn.XLOOKUP(Table2[[#This Row],[Customer_ID]],Table1[Customer_ID],Table1[Vehicle_Make],,0)</f>
        <v>Hyundai</v>
      </c>
      <c r="E96" s="3" t="str">
        <f>_xlfn.XLOOKUP(Table2[[#This Row],[Customer_ID]],Table1[Customer_ID],Table1[Vehicle_Model],,)</f>
        <v>i20</v>
      </c>
      <c r="F96" s="4">
        <f>_xlfn.XLOOKUP(Table2[[#This Row],[Customer_ID]],Table1[Customer_ID],Table1[Amount_Disbursed],,)</f>
        <v>602128</v>
      </c>
      <c r="G96" s="4">
        <f>_xlfn.XLOOKUP(Table2[[#This Row],[Customer_ID]],Table1[Customer_ID],Table1[EMI_Amount],,0)</f>
        <v>28212.277249905917</v>
      </c>
      <c r="H96" s="4">
        <f>Table2[[#This Row],[EMI_Amount]]</f>
        <v>28212.277249905917</v>
      </c>
      <c r="I96" s="4">
        <v>28212</v>
      </c>
      <c r="J96" s="4">
        <f>Table2[[#This Row],[EMI_Due_May26]]-Table2[[#This Row],[Amount_Received_May26]]</f>
        <v>0.27724990591741516</v>
      </c>
      <c r="K96" s="5">
        <f>DATE(2026,5,DAY(Table1[[#This Row],[Maturity_Date]]))</f>
        <v>46151</v>
      </c>
      <c r="L96" s="10" t="str">
        <f ca="1">IF(Table2[[#This Row],[Overdue_Amount]]&lt;1,"",MAX(0,TODAY()-Table2[[#This Row],[EMI_Due_Date]]))</f>
        <v/>
      </c>
      <c r="M9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6" s="3" t="str" cm="1">
        <f t="array" aca="1" ref="N96" ca="1">_xlfn.IFS(Table2[[#This Row],[DPD_Bucket]]="1-30","Overdue",Table2[[#This Row],[DPD_Bucket]]="90+","NPA",Table2[[#This Row],[DPD_Bucket]]="Current","Active",Table2[[#This Row],[DPD_Bucket]]="31-60","Overdue")</f>
        <v>Active</v>
      </c>
    </row>
    <row r="97" spans="1:14" ht="28.8" customHeight="1" x14ac:dyDescent="0.45">
      <c r="A97" s="3" t="s">
        <v>912</v>
      </c>
      <c r="B97" s="3" t="str">
        <f>_xlfn.XLOOKUP(Table2[[#This Row],[Customer_ID]],Table1[Customer_ID],Table1[Customer_Name],,0,)</f>
        <v>Naresh Yadav</v>
      </c>
      <c r="C97" s="3" t="str">
        <f>_xlfn.XLOOKUP(Table2[[#This Row],[Customer_ID]],Table1[Customer_ID],Table1[Branch_Name],,)</f>
        <v>Gwalior</v>
      </c>
      <c r="D97" s="3" t="str">
        <f>_xlfn.XLOOKUP(Table2[[#This Row],[Customer_ID]],Table1[Customer_ID],Table1[Vehicle_Make],,0)</f>
        <v>Tata</v>
      </c>
      <c r="E97" s="3" t="str">
        <f>_xlfn.XLOOKUP(Table2[[#This Row],[Customer_ID]],Table1[Customer_ID],Table1[Vehicle_Model],,)</f>
        <v>Tiago</v>
      </c>
      <c r="F97" s="4">
        <f>_xlfn.XLOOKUP(Table2[[#This Row],[Customer_ID]],Table1[Customer_ID],Table1[Amount_Disbursed],,)</f>
        <v>434538</v>
      </c>
      <c r="G97" s="4">
        <f>_xlfn.XLOOKUP(Table2[[#This Row],[Customer_ID]],Table1[Customer_ID],Table1[EMI_Amount],,0)</f>
        <v>14275.655007942451</v>
      </c>
      <c r="H97" s="4">
        <f>Table2[[#This Row],[EMI_Amount]]</f>
        <v>14275.655007942451</v>
      </c>
      <c r="I97" s="4">
        <v>14276</v>
      </c>
      <c r="J97" s="4">
        <f>Table2[[#This Row],[EMI_Due_May26]]-Table2[[#This Row],[Amount_Received_May26]]</f>
        <v>-0.34499205754946161</v>
      </c>
      <c r="K97" s="5">
        <f>DATE(2026,5,DAY(Table1[[#This Row],[Maturity_Date]]))</f>
        <v>46161</v>
      </c>
      <c r="L97" s="10" t="str">
        <f ca="1">IF(Table2[[#This Row],[Overdue_Amount]]&lt;1,"",MAX(0,TODAY()-Table2[[#This Row],[EMI_Due_Date]]))</f>
        <v/>
      </c>
      <c r="M9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7" s="3" t="str" cm="1">
        <f t="array" aca="1" ref="N97" ca="1">_xlfn.IFS(Table2[[#This Row],[DPD_Bucket]]="1-30","Overdue",Table2[[#This Row],[DPD_Bucket]]="90+","NPA",Table2[[#This Row],[DPD_Bucket]]="Current","Active",Table2[[#This Row],[DPD_Bucket]]="31-60","Overdue")</f>
        <v>Active</v>
      </c>
    </row>
    <row r="98" spans="1:14" ht="28.8" customHeight="1" x14ac:dyDescent="0.45">
      <c r="A98" s="3" t="s">
        <v>913</v>
      </c>
      <c r="B98" s="3" t="str">
        <f>_xlfn.XLOOKUP(Table2[[#This Row],[Customer_ID]],Table1[Customer_ID],Table1[Customer_Name],,0,)</f>
        <v>Shanta Soni</v>
      </c>
      <c r="C98" s="3" t="str">
        <f>_xlfn.XLOOKUP(Table2[[#This Row],[Customer_ID]],Table1[Customer_ID],Table1[Branch_Name],,)</f>
        <v>Jabalpur</v>
      </c>
      <c r="D98" s="3" t="str">
        <f>_xlfn.XLOOKUP(Table2[[#This Row],[Customer_ID]],Table1[Customer_ID],Table1[Vehicle_Make],,0)</f>
        <v>Honda</v>
      </c>
      <c r="E98" s="3" t="str">
        <f>_xlfn.XLOOKUP(Table2[[#This Row],[Customer_ID]],Table1[Customer_ID],Table1[Vehicle_Model],,)</f>
        <v>Activa</v>
      </c>
      <c r="F98" s="4">
        <f>_xlfn.XLOOKUP(Table2[[#This Row],[Customer_ID]],Table1[Customer_ID],Table1[Amount_Disbursed],,)</f>
        <v>56591</v>
      </c>
      <c r="G98" s="4">
        <f>_xlfn.XLOOKUP(Table2[[#This Row],[Customer_ID]],Table1[Customer_ID],Table1[EMI_Amount],,0)</f>
        <v>1282.6997038597838</v>
      </c>
      <c r="H98" s="4">
        <f>Table2[[#This Row],[EMI_Amount]]</f>
        <v>1282.6997038597838</v>
      </c>
      <c r="I98" s="4">
        <v>1283</v>
      </c>
      <c r="J98" s="4">
        <f>Table2[[#This Row],[EMI_Due_May26]]-Table2[[#This Row],[Amount_Received_May26]]</f>
        <v>-0.30029614021623274</v>
      </c>
      <c r="K98" s="5">
        <f>DATE(2026,5,DAY(Table1[[#This Row],[Maturity_Date]]))</f>
        <v>46155</v>
      </c>
      <c r="L98" s="10" t="str">
        <f ca="1">IF(Table2[[#This Row],[Overdue_Amount]]&lt;1,"",MAX(0,TODAY()-Table2[[#This Row],[EMI_Due_Date]]))</f>
        <v/>
      </c>
      <c r="M9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8" s="3" t="str" cm="1">
        <f t="array" aca="1" ref="N98" ca="1">_xlfn.IFS(Table2[[#This Row],[DPD_Bucket]]="1-30","Overdue",Table2[[#This Row],[DPD_Bucket]]="90+","NPA",Table2[[#This Row],[DPD_Bucket]]="Current","Active",Table2[[#This Row],[DPD_Bucket]]="31-60","Overdue")</f>
        <v>Active</v>
      </c>
    </row>
    <row r="99" spans="1:14" ht="28.8" customHeight="1" x14ac:dyDescent="0.45">
      <c r="A99" s="3" t="s">
        <v>914</v>
      </c>
      <c r="B99" s="3" t="str">
        <f>_xlfn.XLOOKUP(Table2[[#This Row],[Customer_ID]],Table1[Customer_ID],Table1[Customer_Name],,0,)</f>
        <v>Savita Rajput</v>
      </c>
      <c r="C99" s="3" t="str">
        <f>_xlfn.XLOOKUP(Table2[[#This Row],[Customer_ID]],Table1[Customer_ID],Table1[Branch_Name],,)</f>
        <v>Rewa</v>
      </c>
      <c r="D99" s="3" t="str">
        <f>_xlfn.XLOOKUP(Table2[[#This Row],[Customer_ID]],Table1[Customer_ID],Table1[Vehicle_Make],,0)</f>
        <v>Tata</v>
      </c>
      <c r="E99" s="3" t="str">
        <f>_xlfn.XLOOKUP(Table2[[#This Row],[Customer_ID]],Table1[Customer_ID],Table1[Vehicle_Model],,)</f>
        <v>Nexon</v>
      </c>
      <c r="F99" s="4">
        <f>_xlfn.XLOOKUP(Table2[[#This Row],[Customer_ID]],Table1[Customer_ID],Table1[Amount_Disbursed],,)</f>
        <v>803749</v>
      </c>
      <c r="G99" s="4">
        <f>_xlfn.XLOOKUP(Table2[[#This Row],[Customer_ID]],Table1[Customer_ID],Table1[EMI_Amount],,0)</f>
        <v>18099.051929114143</v>
      </c>
      <c r="H99" s="4">
        <f>Table2[[#This Row],[EMI_Amount]]</f>
        <v>18099.051929114143</v>
      </c>
      <c r="I99" s="4">
        <v>18099</v>
      </c>
      <c r="J99" s="4">
        <f>Table2[[#This Row],[EMI_Due_May26]]-Table2[[#This Row],[Amount_Received_May26]]</f>
        <v>5.1929114142694743E-2</v>
      </c>
      <c r="K99" s="5">
        <f>DATE(2026,5,DAY(Table1[[#This Row],[Maturity_Date]]))</f>
        <v>46147</v>
      </c>
      <c r="L99" s="10" t="str">
        <f ca="1">IF(Table2[[#This Row],[Overdue_Amount]]&lt;1,"",MAX(0,TODAY()-Table2[[#This Row],[EMI_Due_Date]]))</f>
        <v/>
      </c>
      <c r="M9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99" s="3" t="str" cm="1">
        <f t="array" aca="1" ref="N99" ca="1">_xlfn.IFS(Table2[[#This Row],[DPD_Bucket]]="1-30","Overdue",Table2[[#This Row],[DPD_Bucket]]="90+","NPA",Table2[[#This Row],[DPD_Bucket]]="Current","Active",Table2[[#This Row],[DPD_Bucket]]="31-60","Overdue")</f>
        <v>Active</v>
      </c>
    </row>
    <row r="100" spans="1:14" ht="28.8" customHeight="1" x14ac:dyDescent="0.45">
      <c r="A100" s="3" t="s">
        <v>915</v>
      </c>
      <c r="B100" s="3" t="str">
        <f>_xlfn.XLOOKUP(Table2[[#This Row],[Customer_ID]],Table1[Customer_ID],Table1[Customer_Name],,0,)</f>
        <v>Kiran Mishra</v>
      </c>
      <c r="C100" s="3" t="str">
        <f>_xlfn.XLOOKUP(Table2[[#This Row],[Customer_ID]],Table1[Customer_ID],Table1[Branch_Name],,)</f>
        <v>Jabalpur</v>
      </c>
      <c r="D100" s="3" t="str">
        <f>_xlfn.XLOOKUP(Table2[[#This Row],[Customer_ID]],Table1[Customer_ID],Table1[Vehicle_Make],,0)</f>
        <v>Bajaj</v>
      </c>
      <c r="E100" s="3" t="str">
        <f>_xlfn.XLOOKUP(Table2[[#This Row],[Customer_ID]],Table1[Customer_ID],Table1[Vehicle_Model],,)</f>
        <v>Pulsar</v>
      </c>
      <c r="F100" s="4">
        <f>_xlfn.XLOOKUP(Table2[[#This Row],[Customer_ID]],Table1[Customer_ID],Table1[Amount_Disbursed],,)</f>
        <v>64411</v>
      </c>
      <c r="G100" s="4">
        <f>_xlfn.XLOOKUP(Table2[[#This Row],[Customer_ID]],Table1[Customer_ID],Table1[EMI_Amount],,0)</f>
        <v>3909.0908030525079</v>
      </c>
      <c r="H100" s="4">
        <f>Table2[[#This Row],[EMI_Amount]]</f>
        <v>3909.0908030525079</v>
      </c>
      <c r="I100" s="4">
        <v>3909</v>
      </c>
      <c r="J100" s="4">
        <f>Table2[[#This Row],[EMI_Due_May26]]-Table2[[#This Row],[Amount_Received_May26]]</f>
        <v>9.0803052507908433E-2</v>
      </c>
      <c r="K100" s="5">
        <f>DATE(2026,5,DAY(Table1[[#This Row],[Maturity_Date]]))</f>
        <v>46167</v>
      </c>
      <c r="L100" s="10" t="str">
        <f ca="1">IF(Table2[[#This Row],[Overdue_Amount]]&lt;1,"",MAX(0,TODAY()-Table2[[#This Row],[EMI_Due_Date]]))</f>
        <v/>
      </c>
      <c r="M10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00" s="3" t="str" cm="1">
        <f t="array" aca="1" ref="N100" ca="1">_xlfn.IFS(Table2[[#This Row],[DPD_Bucket]]="1-30","Overdue",Table2[[#This Row],[DPD_Bucket]]="90+","NPA",Table2[[#This Row],[DPD_Bucket]]="Current","Active",Table2[[#This Row],[DPD_Bucket]]="31-60","Overdue")</f>
        <v>Active</v>
      </c>
    </row>
    <row r="101" spans="1:14" ht="28.8" customHeight="1" x14ac:dyDescent="0.45">
      <c r="A101" s="3" t="s">
        <v>916</v>
      </c>
      <c r="B101" s="3" t="str">
        <f>_xlfn.XLOOKUP(Table2[[#This Row],[Customer_ID]],Table1[Customer_ID],Table1[Customer_Name],,0,)</f>
        <v>Lalit Malviya</v>
      </c>
      <c r="C101" s="3" t="str">
        <f>_xlfn.XLOOKUP(Table2[[#This Row],[Customer_ID]],Table1[Customer_ID],Table1[Branch_Name],,)</f>
        <v>Rewa</v>
      </c>
      <c r="D101" s="3" t="str">
        <f>_xlfn.XLOOKUP(Table2[[#This Row],[Customer_ID]],Table1[Customer_ID],Table1[Vehicle_Make],,0)</f>
        <v>Tata</v>
      </c>
      <c r="E101" s="3" t="str">
        <f>_xlfn.XLOOKUP(Table2[[#This Row],[Customer_ID]],Table1[Customer_ID],Table1[Vehicle_Model],,)</f>
        <v>Tiago</v>
      </c>
      <c r="F101" s="4">
        <f>_xlfn.XLOOKUP(Table2[[#This Row],[Customer_ID]],Table1[Customer_ID],Table1[Amount_Disbursed],,)</f>
        <v>516927</v>
      </c>
      <c r="G101" s="4">
        <f>_xlfn.XLOOKUP(Table2[[#This Row],[Customer_ID]],Table1[Customer_ID],Table1[EMI_Amount],,0)</f>
        <v>46766.794471242363</v>
      </c>
      <c r="H101" s="4">
        <f>Table2[[#This Row],[EMI_Amount]]</f>
        <v>46766.794471242363</v>
      </c>
      <c r="I101" s="4">
        <v>46767</v>
      </c>
      <c r="J101" s="4">
        <f>Table2[[#This Row],[EMI_Due_May26]]-Table2[[#This Row],[Amount_Received_May26]]</f>
        <v>-0.20552875763678458</v>
      </c>
      <c r="K101" s="5">
        <f>DATE(2026,5,DAY(Table1[[#This Row],[Maturity_Date]]))</f>
        <v>46160</v>
      </c>
      <c r="L101" s="10" t="str">
        <f ca="1">IF(Table2[[#This Row],[Overdue_Amount]]&lt;1,"",MAX(0,TODAY()-Table2[[#This Row],[EMI_Due_Date]]))</f>
        <v/>
      </c>
      <c r="M10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01" s="3" t="str" cm="1">
        <f t="array" aca="1" ref="N101" ca="1">_xlfn.IFS(Table2[[#This Row],[DPD_Bucket]]="1-30","Overdue",Table2[[#This Row],[DPD_Bucket]]="90+","NPA",Table2[[#This Row],[DPD_Bucket]]="Current","Active",Table2[[#This Row],[DPD_Bucket]]="31-60","Overdue")</f>
        <v>Active</v>
      </c>
    </row>
    <row r="102" spans="1:14" ht="28.8" customHeight="1" x14ac:dyDescent="0.45">
      <c r="A102" s="3" t="s">
        <v>917</v>
      </c>
      <c r="B102" s="3" t="str">
        <f>_xlfn.XLOOKUP(Table2[[#This Row],[Customer_ID]],Table1[Customer_ID],Table1[Customer_Name],,0,)</f>
        <v>Usha Chauhan</v>
      </c>
      <c r="C102" s="3" t="str">
        <f>_xlfn.XLOOKUP(Table2[[#This Row],[Customer_ID]],Table1[Customer_ID],Table1[Branch_Name],,)</f>
        <v>Rewa</v>
      </c>
      <c r="D102" s="3" t="str">
        <f>_xlfn.XLOOKUP(Table2[[#This Row],[Customer_ID]],Table1[Customer_ID],Table1[Vehicle_Make],,0)</f>
        <v>Honda</v>
      </c>
      <c r="E102" s="3" t="str">
        <f>_xlfn.XLOOKUP(Table2[[#This Row],[Customer_ID]],Table1[Customer_ID],Table1[Vehicle_Model],,)</f>
        <v>City</v>
      </c>
      <c r="F102" s="4">
        <f>_xlfn.XLOOKUP(Table2[[#This Row],[Customer_ID]],Table1[Customer_ID],Table1[Amount_Disbursed],,)</f>
        <v>1051574</v>
      </c>
      <c r="G102" s="4">
        <f>_xlfn.XLOOKUP(Table2[[#This Row],[Customer_ID]],Table1[Customer_ID],Table1[EMI_Amount],,0)</f>
        <v>36525.293863245599</v>
      </c>
      <c r="H102" s="4">
        <f>Table2[[#This Row],[EMI_Amount]]</f>
        <v>36525.293863245599</v>
      </c>
      <c r="I102" s="4">
        <v>0</v>
      </c>
      <c r="J102" s="4">
        <f>Table2[[#This Row],[EMI_Due_May26]]-Table2[[#This Row],[Amount_Received_May26]]</f>
        <v>36525.293863245599</v>
      </c>
      <c r="K102" s="5">
        <f>DATE(2026,5,DAY(Table1[[#This Row],[Maturity_Date]]))</f>
        <v>46160</v>
      </c>
      <c r="L102" s="10">
        <f ca="1">IF(Table2[[#This Row],[Overdue_Amount]]&lt;1,"",MAX(0,TODAY()-Table2[[#This Row],[EMI_Due_Date]]))</f>
        <v>20</v>
      </c>
      <c r="M10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02" s="3" t="str" cm="1">
        <f t="array" aca="1" ref="N10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03" spans="1:14" ht="28.8" customHeight="1" x14ac:dyDescent="0.45">
      <c r="A103" s="3" t="s">
        <v>918</v>
      </c>
      <c r="B103" s="3" t="str">
        <f>_xlfn.XLOOKUP(Table2[[#This Row],[Customer_ID]],Table1[Customer_ID],Table1[Customer_Name],,0,)</f>
        <v>Vijay Pandey</v>
      </c>
      <c r="C103" s="3" t="str">
        <f>_xlfn.XLOOKUP(Table2[[#This Row],[Customer_ID]],Table1[Customer_ID],Table1[Branch_Name],,)</f>
        <v>Bhopal</v>
      </c>
      <c r="D103" s="3" t="str">
        <f>_xlfn.XLOOKUP(Table2[[#This Row],[Customer_ID]],Table1[Customer_ID],Table1[Vehicle_Make],,0)</f>
        <v>Hero</v>
      </c>
      <c r="E103" s="3" t="str">
        <f>_xlfn.XLOOKUP(Table2[[#This Row],[Customer_ID]],Table1[Customer_ID],Table1[Vehicle_Model],,)</f>
        <v>Splendor</v>
      </c>
      <c r="F103" s="4">
        <f>_xlfn.XLOOKUP(Table2[[#This Row],[Customer_ID]],Table1[Customer_ID],Table1[Amount_Disbursed],,)</f>
        <v>58986</v>
      </c>
      <c r="G103" s="4">
        <f>_xlfn.XLOOKUP(Table2[[#This Row],[Customer_ID]],Table1[Customer_ID],Table1[EMI_Amount],,0)</f>
        <v>3570.8380416515388</v>
      </c>
      <c r="H103" s="4">
        <f>Table2[[#This Row],[EMI_Amount]]</f>
        <v>3570.8380416515388</v>
      </c>
      <c r="I103" s="4">
        <v>845</v>
      </c>
      <c r="J103" s="4">
        <f>Table2[[#This Row],[EMI_Due_May26]]-Table2[[#This Row],[Amount_Received_May26]]</f>
        <v>2725.8380416515388</v>
      </c>
      <c r="K103" s="5">
        <f>DATE(2026,5,DAY(Table1[[#This Row],[Maturity_Date]]))</f>
        <v>46164</v>
      </c>
      <c r="L103" s="10">
        <f ca="1">IF(Table2[[#This Row],[Overdue_Amount]]&lt;1,"",MAX(0,TODAY()-Table2[[#This Row],[EMI_Due_Date]]))</f>
        <v>16</v>
      </c>
      <c r="M10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03" s="3" t="str" cm="1">
        <f t="array" aca="1" ref="N10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04" spans="1:14" ht="28.8" customHeight="1" x14ac:dyDescent="0.45">
      <c r="A104" s="3" t="s">
        <v>919</v>
      </c>
      <c r="B104" s="3" t="str">
        <f>_xlfn.XLOOKUP(Table2[[#This Row],[Customer_ID]],Table1[Customer_ID],Table1[Customer_Name],,0,)</f>
        <v>Lalit Dubey</v>
      </c>
      <c r="C104" s="3" t="str">
        <f>_xlfn.XLOOKUP(Table2[[#This Row],[Customer_ID]],Table1[Customer_ID],Table1[Branch_Name],,)</f>
        <v>Indore</v>
      </c>
      <c r="D104" s="3" t="str">
        <f>_xlfn.XLOOKUP(Table2[[#This Row],[Customer_ID]],Table1[Customer_ID],Table1[Vehicle_Make],,0)</f>
        <v>Honda</v>
      </c>
      <c r="E104" s="3" t="str">
        <f>_xlfn.XLOOKUP(Table2[[#This Row],[Customer_ID]],Table1[Customer_ID],Table1[Vehicle_Model],,)</f>
        <v>City</v>
      </c>
      <c r="F104" s="4">
        <f>_xlfn.XLOOKUP(Table2[[#This Row],[Customer_ID]],Table1[Customer_ID],Table1[Amount_Disbursed],,)</f>
        <v>1039023</v>
      </c>
      <c r="G104" s="4">
        <f>_xlfn.XLOOKUP(Table2[[#This Row],[Customer_ID]],Table1[Customer_ID],Table1[EMI_Amount],,0)</f>
        <v>92418.039532021794</v>
      </c>
      <c r="H104" s="4">
        <f>Table2[[#This Row],[EMI_Amount]]</f>
        <v>92418.039532021794</v>
      </c>
      <c r="I104" s="4">
        <v>92418</v>
      </c>
      <c r="J104" s="4">
        <f>Table2[[#This Row],[EMI_Due_May26]]-Table2[[#This Row],[Amount_Received_May26]]</f>
        <v>3.9532021794002503E-2</v>
      </c>
      <c r="K104" s="5">
        <f>DATE(2026,5,DAY(Table1[[#This Row],[Maturity_Date]]))</f>
        <v>46149</v>
      </c>
      <c r="L104" s="10" t="str">
        <f ca="1">IF(Table2[[#This Row],[Overdue_Amount]]&lt;1,"",MAX(0,TODAY()-Table2[[#This Row],[EMI_Due_Date]]))</f>
        <v/>
      </c>
      <c r="M10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04" s="3" t="str" cm="1">
        <f t="array" aca="1" ref="N104" ca="1">_xlfn.IFS(Table2[[#This Row],[DPD_Bucket]]="1-30","Overdue",Table2[[#This Row],[DPD_Bucket]]="90+","NPA",Table2[[#This Row],[DPD_Bucket]]="Current","Active",Table2[[#This Row],[DPD_Bucket]]="31-60","Overdue")</f>
        <v>Active</v>
      </c>
    </row>
    <row r="105" spans="1:14" ht="28.8" customHeight="1" x14ac:dyDescent="0.45">
      <c r="A105" s="3" t="s">
        <v>920</v>
      </c>
      <c r="B105" s="3" t="str">
        <f>_xlfn.XLOOKUP(Table2[[#This Row],[Customer_ID]],Table1[Customer_ID],Table1[Customer_Name],,0,)</f>
        <v>Deepak Rajput</v>
      </c>
      <c r="C105" s="3" t="str">
        <f>_xlfn.XLOOKUP(Table2[[#This Row],[Customer_ID]],Table1[Customer_ID],Table1[Branch_Name],,)</f>
        <v>Indore</v>
      </c>
      <c r="D105" s="3" t="str">
        <f>_xlfn.XLOOKUP(Table2[[#This Row],[Customer_ID]],Table1[Customer_ID],Table1[Vehicle_Make],,0)</f>
        <v>Hyundai</v>
      </c>
      <c r="E105" s="3" t="str">
        <f>_xlfn.XLOOKUP(Table2[[#This Row],[Customer_ID]],Table1[Customer_ID],Table1[Vehicle_Model],,)</f>
        <v>i20</v>
      </c>
      <c r="F105" s="4">
        <f>_xlfn.XLOOKUP(Table2[[#This Row],[Customer_ID]],Table1[Customer_ID],Table1[Amount_Disbursed],,)</f>
        <v>540584</v>
      </c>
      <c r="G105" s="4">
        <f>_xlfn.XLOOKUP(Table2[[#This Row],[Customer_ID]],Table1[Customer_ID],Table1[EMI_Amount],,0)</f>
        <v>14382.069003410168</v>
      </c>
      <c r="H105" s="4">
        <f>Table2[[#This Row],[EMI_Amount]]</f>
        <v>14382.069003410168</v>
      </c>
      <c r="I105" s="4">
        <v>14382</v>
      </c>
      <c r="J105" s="4">
        <f>Table2[[#This Row],[EMI_Due_May26]]-Table2[[#This Row],[Amount_Received_May26]]</f>
        <v>6.9003410168079427E-2</v>
      </c>
      <c r="K105" s="5">
        <f>DATE(2026,5,DAY(Table1[[#This Row],[Maturity_Date]]))</f>
        <v>46149</v>
      </c>
      <c r="L105" s="10" t="str">
        <f ca="1">IF(Table2[[#This Row],[Overdue_Amount]]&lt;1,"",MAX(0,TODAY()-Table2[[#This Row],[EMI_Due_Date]]))</f>
        <v/>
      </c>
      <c r="M10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05" s="3" t="str" cm="1">
        <f t="array" aca="1" ref="N10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06" spans="1:14" ht="28.8" customHeight="1" x14ac:dyDescent="0.45">
      <c r="A106" s="3" t="s">
        <v>921</v>
      </c>
      <c r="B106" s="3" t="str">
        <f>_xlfn.XLOOKUP(Table2[[#This Row],[Customer_ID]],Table1[Customer_ID],Table1[Customer_Name],,0,)</f>
        <v>Ajay Chauhan</v>
      </c>
      <c r="C106" s="3" t="str">
        <f>_xlfn.XLOOKUP(Table2[[#This Row],[Customer_ID]],Table1[Customer_ID],Table1[Branch_Name],,)</f>
        <v>Rewa</v>
      </c>
      <c r="D106" s="3" t="str">
        <f>_xlfn.XLOOKUP(Table2[[#This Row],[Customer_ID]],Table1[Customer_ID],Table1[Vehicle_Make],,0)</f>
        <v>Hyundai</v>
      </c>
      <c r="E106" s="3" t="str">
        <f>_xlfn.XLOOKUP(Table2[[#This Row],[Customer_ID]],Table1[Customer_ID],Table1[Vehicle_Model],,)</f>
        <v>Creta</v>
      </c>
      <c r="F106" s="4">
        <f>_xlfn.XLOOKUP(Table2[[#This Row],[Customer_ID]],Table1[Customer_ID],Table1[Amount_Disbursed],,)</f>
        <v>1130033</v>
      </c>
      <c r="G106" s="4">
        <f>_xlfn.XLOOKUP(Table2[[#This Row],[Customer_ID]],Table1[Customer_ID],Table1[EMI_Amount],,0)</f>
        <v>39567.006248035999</v>
      </c>
      <c r="H106" s="4">
        <f>Table2[[#This Row],[EMI_Amount]]</f>
        <v>39567.006248035999</v>
      </c>
      <c r="I106" s="4">
        <v>0</v>
      </c>
      <c r="J106" s="4">
        <f>Table2[[#This Row],[EMI_Due_May26]]-Table2[[#This Row],[Amount_Received_May26]]</f>
        <v>39567.006248035999</v>
      </c>
      <c r="K106" s="5">
        <f>DATE(2026,5,DAY(Table1[[#This Row],[Maturity_Date]]))</f>
        <v>46165</v>
      </c>
      <c r="L106" s="10">
        <f ca="1">IF(Table2[[#This Row],[Overdue_Amount]]&lt;1,"",MAX(0,TODAY()-Table2[[#This Row],[EMI_Due_Date]]))</f>
        <v>15</v>
      </c>
      <c r="M10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06" s="3" t="str" cm="1">
        <f t="array" aca="1" ref="N10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07" spans="1:14" ht="28.8" customHeight="1" x14ac:dyDescent="0.45">
      <c r="A107" s="3" t="s">
        <v>922</v>
      </c>
      <c r="B107" s="3" t="str">
        <f>_xlfn.XLOOKUP(Table2[[#This Row],[Customer_ID]],Table1[Customer_ID],Table1[Customer_Name],,0,)</f>
        <v>Ramesh Singh</v>
      </c>
      <c r="C107" s="3" t="str">
        <f>_xlfn.XLOOKUP(Table2[[#This Row],[Customer_ID]],Table1[Customer_ID],Table1[Branch_Name],,)</f>
        <v>Gwalior</v>
      </c>
      <c r="D107" s="3" t="str">
        <f>_xlfn.XLOOKUP(Table2[[#This Row],[Customer_ID]],Table1[Customer_ID],Table1[Vehicle_Make],,0)</f>
        <v>Maruti</v>
      </c>
      <c r="E107" s="3" t="str">
        <f>_xlfn.XLOOKUP(Table2[[#This Row],[Customer_ID]],Table1[Customer_ID],Table1[Vehicle_Model],,)</f>
        <v>Brezza</v>
      </c>
      <c r="F107" s="4">
        <f>_xlfn.XLOOKUP(Table2[[#This Row],[Customer_ID]],Table1[Customer_ID],Table1[Amount_Disbursed],,)</f>
        <v>934990</v>
      </c>
      <c r="G107" s="4">
        <f>_xlfn.XLOOKUP(Table2[[#This Row],[Customer_ID]],Table1[Customer_ID],Table1[EMI_Amount],,0)</f>
        <v>24110.854242774349</v>
      </c>
      <c r="H107" s="4">
        <f>Table2[[#This Row],[EMI_Amount]]</f>
        <v>24110.854242774349</v>
      </c>
      <c r="I107" s="4">
        <v>7161</v>
      </c>
      <c r="J107" s="4">
        <f>Table2[[#This Row],[EMI_Due_May26]]-Table2[[#This Row],[Amount_Received_May26]]</f>
        <v>16949.854242774349</v>
      </c>
      <c r="K107" s="5">
        <f>DATE(2026,5,DAY(Table1[[#This Row],[Maturity_Date]]))</f>
        <v>46146</v>
      </c>
      <c r="L107" s="10">
        <f ca="1">IF(Table2[[#This Row],[Overdue_Amount]]&lt;1,"",MAX(0,TODAY()-Table2[[#This Row],[EMI_Due_Date]]))</f>
        <v>34</v>
      </c>
      <c r="M10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107" s="3" t="str" cm="1">
        <f t="array" aca="1" ref="N10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08" spans="1:14" ht="28.8" customHeight="1" x14ac:dyDescent="0.45">
      <c r="A108" s="3" t="s">
        <v>923</v>
      </c>
      <c r="B108" s="3" t="str">
        <f>_xlfn.XLOOKUP(Table2[[#This Row],[Customer_ID]],Table1[Customer_ID],Table1[Customer_Name],,0,)</f>
        <v>Mahesh Patel</v>
      </c>
      <c r="C108" s="3" t="str">
        <f>_xlfn.XLOOKUP(Table2[[#This Row],[Customer_ID]],Table1[Customer_ID],Table1[Branch_Name],,)</f>
        <v>Gwalior</v>
      </c>
      <c r="D108" s="3" t="str">
        <f>_xlfn.XLOOKUP(Table2[[#This Row],[Customer_ID]],Table1[Customer_ID],Table1[Vehicle_Make],,0)</f>
        <v>Bajaj</v>
      </c>
      <c r="E108" s="3" t="str">
        <f>_xlfn.XLOOKUP(Table2[[#This Row],[Customer_ID]],Table1[Customer_ID],Table1[Vehicle_Model],,)</f>
        <v>Pulsar</v>
      </c>
      <c r="F108" s="4">
        <f>_xlfn.XLOOKUP(Table2[[#This Row],[Customer_ID]],Table1[Customer_ID],Table1[Amount_Disbursed],,)</f>
        <v>55296</v>
      </c>
      <c r="G108" s="4">
        <f>_xlfn.XLOOKUP(Table2[[#This Row],[Customer_ID]],Table1[Customer_ID],Table1[EMI_Amount],,0)</f>
        <v>3400.3865755747092</v>
      </c>
      <c r="H108" s="4">
        <f>Table2[[#This Row],[EMI_Amount]]</f>
        <v>3400.3865755747092</v>
      </c>
      <c r="I108" s="4">
        <v>1101</v>
      </c>
      <c r="J108" s="4">
        <f>Table2[[#This Row],[EMI_Due_May26]]-Table2[[#This Row],[Amount_Received_May26]]</f>
        <v>2299.3865755747092</v>
      </c>
      <c r="K108" s="5">
        <f>DATE(2026,5,DAY(Table1[[#This Row],[Maturity_Date]]))</f>
        <v>46158</v>
      </c>
      <c r="L108" s="10">
        <f ca="1">IF(Table2[[#This Row],[Overdue_Amount]]&lt;1,"",MAX(0,TODAY()-Table2[[#This Row],[EMI_Due_Date]]))</f>
        <v>22</v>
      </c>
      <c r="M10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08" s="3" t="str" cm="1">
        <f t="array" aca="1" ref="N10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09" spans="1:14" ht="28.8" customHeight="1" x14ac:dyDescent="0.45">
      <c r="A109" s="3" t="s">
        <v>924</v>
      </c>
      <c r="B109" s="3" t="str">
        <f>_xlfn.XLOOKUP(Table2[[#This Row],[Customer_ID]],Table1[Customer_ID],Table1[Customer_Name],,0,)</f>
        <v>Vikas Agarwal</v>
      </c>
      <c r="C109" s="3" t="str">
        <f>_xlfn.XLOOKUP(Table2[[#This Row],[Customer_ID]],Table1[Customer_ID],Table1[Branch_Name],,)</f>
        <v>Rewa</v>
      </c>
      <c r="D109" s="3" t="str">
        <f>_xlfn.XLOOKUP(Table2[[#This Row],[Customer_ID]],Table1[Customer_ID],Table1[Vehicle_Make],,0)</f>
        <v>Bajaj</v>
      </c>
      <c r="E109" s="3" t="str">
        <f>_xlfn.XLOOKUP(Table2[[#This Row],[Customer_ID]],Table1[Customer_ID],Table1[Vehicle_Model],,)</f>
        <v>Pulsar</v>
      </c>
      <c r="F109" s="4">
        <f>_xlfn.XLOOKUP(Table2[[#This Row],[Customer_ID]],Table1[Customer_ID],Table1[Amount_Disbursed],,)</f>
        <v>81605</v>
      </c>
      <c r="G109" s="4">
        <f>_xlfn.XLOOKUP(Table2[[#This Row],[Customer_ID]],Table1[Customer_ID],Table1[EMI_Amount],,0)</f>
        <v>7296.0126567678244</v>
      </c>
      <c r="H109" s="4">
        <f>Table2[[#This Row],[EMI_Amount]]</f>
        <v>7296.0126567678244</v>
      </c>
      <c r="I109" s="4">
        <v>7296</v>
      </c>
      <c r="J109" s="4">
        <f>Table2[[#This Row],[EMI_Due_May26]]-Table2[[#This Row],[Amount_Received_May26]]</f>
        <v>1.2656767824410053E-2</v>
      </c>
      <c r="K109" s="5">
        <f>DATE(2026,5,DAY(Table1[[#This Row],[Maturity_Date]]))</f>
        <v>46153</v>
      </c>
      <c r="L109" s="10" t="str">
        <f ca="1">IF(Table2[[#This Row],[Overdue_Amount]]&lt;1,"",MAX(0,TODAY()-Table2[[#This Row],[EMI_Due_Date]]))</f>
        <v/>
      </c>
      <c r="M10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09" s="3" t="str" cm="1">
        <f t="array" aca="1" ref="N109" ca="1">_xlfn.IFS(Table2[[#This Row],[DPD_Bucket]]="1-30","Overdue",Table2[[#This Row],[DPD_Bucket]]="90+","NPA",Table2[[#This Row],[DPD_Bucket]]="Current","Active",Table2[[#This Row],[DPD_Bucket]]="31-60","Overdue")</f>
        <v>Active</v>
      </c>
    </row>
    <row r="110" spans="1:14" ht="28.8" customHeight="1" x14ac:dyDescent="0.45">
      <c r="A110" s="3" t="s">
        <v>925</v>
      </c>
      <c r="B110" s="3" t="str">
        <f>_xlfn.XLOOKUP(Table2[[#This Row],[Customer_ID]],Table1[Customer_ID],Table1[Customer_Name],,0,)</f>
        <v>Pooja Soni</v>
      </c>
      <c r="C110" s="3" t="str">
        <f>_xlfn.XLOOKUP(Table2[[#This Row],[Customer_ID]],Table1[Customer_ID],Table1[Branch_Name],,)</f>
        <v>Rewa</v>
      </c>
      <c r="D110" s="3" t="str">
        <f>_xlfn.XLOOKUP(Table2[[#This Row],[Customer_ID]],Table1[Customer_ID],Table1[Vehicle_Make],,0)</f>
        <v>Honda</v>
      </c>
      <c r="E110" s="3" t="str">
        <f>_xlfn.XLOOKUP(Table2[[#This Row],[Customer_ID]],Table1[Customer_ID],Table1[Vehicle_Model],,)</f>
        <v>City</v>
      </c>
      <c r="F110" s="4">
        <f>_xlfn.XLOOKUP(Table2[[#This Row],[Customer_ID]],Table1[Customer_ID],Table1[Amount_Disbursed],,)</f>
        <v>966461</v>
      </c>
      <c r="G110" s="4">
        <f>_xlfn.XLOOKUP(Table2[[#This Row],[Customer_ID]],Table1[Customer_ID],Table1[EMI_Amount],,0)</f>
        <v>31713.972434690208</v>
      </c>
      <c r="H110" s="4">
        <f>Table2[[#This Row],[EMI_Amount]]</f>
        <v>31713.972434690208</v>
      </c>
      <c r="I110" s="4">
        <v>31714</v>
      </c>
      <c r="J110" s="4">
        <f>Table2[[#This Row],[EMI_Due_May26]]-Table2[[#This Row],[Amount_Received_May26]]</f>
        <v>-2.7565309792407788E-2</v>
      </c>
      <c r="K110" s="5">
        <f>DATE(2026,5,DAY(Table1[[#This Row],[Maturity_Date]]))</f>
        <v>46168</v>
      </c>
      <c r="L110" s="10" t="str">
        <f ca="1">IF(Table2[[#This Row],[Overdue_Amount]]&lt;1,"",MAX(0,TODAY()-Table2[[#This Row],[EMI_Due_Date]]))</f>
        <v/>
      </c>
      <c r="M11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10" s="3" t="str" cm="1">
        <f t="array" aca="1" ref="N110" ca="1">_xlfn.IFS(Table2[[#This Row],[DPD_Bucket]]="1-30","Overdue",Table2[[#This Row],[DPD_Bucket]]="90+","NPA",Table2[[#This Row],[DPD_Bucket]]="Current","Active",Table2[[#This Row],[DPD_Bucket]]="31-60","Overdue")</f>
        <v>Active</v>
      </c>
    </row>
    <row r="111" spans="1:14" ht="28.8" customHeight="1" x14ac:dyDescent="0.45">
      <c r="A111" s="3" t="s">
        <v>926</v>
      </c>
      <c r="B111" s="3" t="str">
        <f>_xlfn.XLOOKUP(Table2[[#This Row],[Customer_ID]],Table1[Customer_ID],Table1[Customer_Name],,0,)</f>
        <v>Ajay Soni</v>
      </c>
      <c r="C111" s="3" t="str">
        <f>_xlfn.XLOOKUP(Table2[[#This Row],[Customer_ID]],Table1[Customer_ID],Table1[Branch_Name],,)</f>
        <v>Indore</v>
      </c>
      <c r="D111" s="3" t="str">
        <f>_xlfn.XLOOKUP(Table2[[#This Row],[Customer_ID]],Table1[Customer_ID],Table1[Vehicle_Make],,0)</f>
        <v>Honda</v>
      </c>
      <c r="E111" s="3" t="str">
        <f>_xlfn.XLOOKUP(Table2[[#This Row],[Customer_ID]],Table1[Customer_ID],Table1[Vehicle_Model],,)</f>
        <v>City</v>
      </c>
      <c r="F111" s="4">
        <f>_xlfn.XLOOKUP(Table2[[#This Row],[Customer_ID]],Table1[Customer_ID],Table1[Amount_Disbursed],,)</f>
        <v>1064142</v>
      </c>
      <c r="G111" s="4">
        <f>_xlfn.XLOOKUP(Table2[[#This Row],[Customer_ID]],Table1[Customer_ID],Table1[EMI_Amount],,0)</f>
        <v>29057.903584896841</v>
      </c>
      <c r="H111" s="4">
        <f>Table2[[#This Row],[EMI_Amount]]</f>
        <v>29057.903584896841</v>
      </c>
      <c r="I111" s="4">
        <v>29058</v>
      </c>
      <c r="J111" s="4">
        <f>Table2[[#This Row],[EMI_Due_May26]]-Table2[[#This Row],[Amount_Received_May26]]</f>
        <v>-9.6415103158506099E-2</v>
      </c>
      <c r="K111" s="5">
        <f>DATE(2026,5,DAY(Table1[[#This Row],[Maturity_Date]]))</f>
        <v>46161</v>
      </c>
      <c r="L111" s="10" t="str">
        <f ca="1">IF(Table2[[#This Row],[Overdue_Amount]]&lt;1,"",MAX(0,TODAY()-Table2[[#This Row],[EMI_Due_Date]]))</f>
        <v/>
      </c>
      <c r="M11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11" s="3" t="str" cm="1">
        <f t="array" aca="1" ref="N111" ca="1">_xlfn.IFS(Table2[[#This Row],[DPD_Bucket]]="1-30","Overdue",Table2[[#This Row],[DPD_Bucket]]="90+","NPA",Table2[[#This Row],[DPD_Bucket]]="Current","Active",Table2[[#This Row],[DPD_Bucket]]="31-60","Overdue")</f>
        <v>Active</v>
      </c>
    </row>
    <row r="112" spans="1:14" ht="28.8" customHeight="1" x14ac:dyDescent="0.45">
      <c r="A112" s="3" t="s">
        <v>927</v>
      </c>
      <c r="B112" s="3" t="str">
        <f>_xlfn.XLOOKUP(Table2[[#This Row],[Customer_ID]],Table1[Customer_ID],Table1[Customer_Name],,0,)</f>
        <v>Santosh Malviya</v>
      </c>
      <c r="C112" s="3" t="str">
        <f>_xlfn.XLOOKUP(Table2[[#This Row],[Customer_ID]],Table1[Customer_ID],Table1[Branch_Name],,)</f>
        <v>Indore</v>
      </c>
      <c r="D112" s="3" t="str">
        <f>_xlfn.XLOOKUP(Table2[[#This Row],[Customer_ID]],Table1[Customer_ID],Table1[Vehicle_Make],,0)</f>
        <v>Maruti</v>
      </c>
      <c r="E112" s="3" t="str">
        <f>_xlfn.XLOOKUP(Table2[[#This Row],[Customer_ID]],Table1[Customer_ID],Table1[Vehicle_Model],,)</f>
        <v>Dzire</v>
      </c>
      <c r="F112" s="4">
        <f>_xlfn.XLOOKUP(Table2[[#This Row],[Customer_ID]],Table1[Customer_ID],Table1[Amount_Disbursed],,)</f>
        <v>473582</v>
      </c>
      <c r="G112" s="4">
        <f>_xlfn.XLOOKUP(Table2[[#This Row],[Customer_ID]],Table1[Customer_ID],Table1[EMI_Amount],,0)</f>
        <v>16144.538522561721</v>
      </c>
      <c r="H112" s="4">
        <f>Table2[[#This Row],[EMI_Amount]]</f>
        <v>16144.538522561721</v>
      </c>
      <c r="I112" s="4">
        <v>9816</v>
      </c>
      <c r="J112" s="4">
        <f>Table2[[#This Row],[EMI_Due_May26]]-Table2[[#This Row],[Amount_Received_May26]]</f>
        <v>6328.538522561721</v>
      </c>
      <c r="K112" s="5">
        <f>DATE(2026,5,DAY(Table1[[#This Row],[Maturity_Date]]))</f>
        <v>46157</v>
      </c>
      <c r="L112" s="10">
        <f ca="1">IF(Table2[[#This Row],[Overdue_Amount]]&lt;1,"",MAX(0,TODAY()-Table2[[#This Row],[EMI_Due_Date]]))</f>
        <v>23</v>
      </c>
      <c r="M11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12" s="3" t="str" cm="1">
        <f t="array" aca="1" ref="N11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13" spans="1:14" ht="28.8" customHeight="1" x14ac:dyDescent="0.45">
      <c r="A113" s="3" t="s">
        <v>928</v>
      </c>
      <c r="B113" s="3" t="str">
        <f>_xlfn.XLOOKUP(Table2[[#This Row],[Customer_ID]],Table1[Customer_ID],Table1[Customer_Name],,0,)</f>
        <v>Mohit Shukla</v>
      </c>
      <c r="C113" s="3" t="str">
        <f>_xlfn.XLOOKUP(Table2[[#This Row],[Customer_ID]],Table1[Customer_ID],Table1[Branch_Name],,)</f>
        <v>Indore</v>
      </c>
      <c r="D113" s="3" t="str">
        <f>_xlfn.XLOOKUP(Table2[[#This Row],[Customer_ID]],Table1[Customer_ID],Table1[Vehicle_Make],,0)</f>
        <v>Hyundai</v>
      </c>
      <c r="E113" s="3" t="str">
        <f>_xlfn.XLOOKUP(Table2[[#This Row],[Customer_ID]],Table1[Customer_ID],Table1[Vehicle_Model],,)</f>
        <v>Creta</v>
      </c>
      <c r="F113" s="4">
        <f>_xlfn.XLOOKUP(Table2[[#This Row],[Customer_ID]],Table1[Customer_ID],Table1[Amount_Disbursed],,)</f>
        <v>1083305</v>
      </c>
      <c r="G113" s="4">
        <f>_xlfn.XLOOKUP(Table2[[#This Row],[Customer_ID]],Table1[Customer_ID],Table1[EMI_Amount],,0)</f>
        <v>26574.664163856232</v>
      </c>
      <c r="H113" s="4">
        <f>Table2[[#This Row],[EMI_Amount]]</f>
        <v>26574.664163856232</v>
      </c>
      <c r="I113" s="4">
        <v>26575</v>
      </c>
      <c r="J113" s="4">
        <f>Table2[[#This Row],[EMI_Due_May26]]-Table2[[#This Row],[Amount_Received_May26]]</f>
        <v>-0.33583614376766491</v>
      </c>
      <c r="K113" s="5">
        <f>DATE(2026,5,DAY(Table1[[#This Row],[Maturity_Date]]))</f>
        <v>46172</v>
      </c>
      <c r="L113" s="10" t="str">
        <f ca="1">IF(Table2[[#This Row],[Overdue_Amount]]&lt;1,"",MAX(0,TODAY()-Table2[[#This Row],[EMI_Due_Date]]))</f>
        <v/>
      </c>
      <c r="M11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13" s="3" t="str" cm="1">
        <f t="array" aca="1" ref="N113" ca="1">_xlfn.IFS(Table2[[#This Row],[DPD_Bucket]]="1-30","Overdue",Table2[[#This Row],[DPD_Bucket]]="90+","NPA",Table2[[#This Row],[DPD_Bucket]]="Current","Active",Table2[[#This Row],[DPD_Bucket]]="31-60","Overdue")</f>
        <v>Active</v>
      </c>
    </row>
    <row r="114" spans="1:14" ht="28.8" customHeight="1" x14ac:dyDescent="0.45">
      <c r="A114" s="3" t="s">
        <v>929</v>
      </c>
      <c r="B114" s="3" t="str">
        <f>_xlfn.XLOOKUP(Table2[[#This Row],[Customer_ID]],Table1[Customer_ID],Table1[Customer_Name],,0,)</f>
        <v>Priya Dwivedi</v>
      </c>
      <c r="C114" s="3" t="str">
        <f>_xlfn.XLOOKUP(Table2[[#This Row],[Customer_ID]],Table1[Customer_ID],Table1[Branch_Name],,)</f>
        <v>Bhopal</v>
      </c>
      <c r="D114" s="3" t="str">
        <f>_xlfn.XLOOKUP(Table2[[#This Row],[Customer_ID]],Table1[Customer_ID],Table1[Vehicle_Make],,0)</f>
        <v>Hero</v>
      </c>
      <c r="E114" s="3" t="str">
        <f>_xlfn.XLOOKUP(Table2[[#This Row],[Customer_ID]],Table1[Customer_ID],Table1[Vehicle_Model],,)</f>
        <v>Splendor</v>
      </c>
      <c r="F114" s="4">
        <f>_xlfn.XLOOKUP(Table2[[#This Row],[Customer_ID]],Table1[Customer_ID],Table1[Amount_Disbursed],,)</f>
        <v>76210</v>
      </c>
      <c r="G114" s="4">
        <f>_xlfn.XLOOKUP(Table2[[#This Row],[Customer_ID]],Table1[Customer_ID],Table1[EMI_Amount],,0)</f>
        <v>4734.9992380007225</v>
      </c>
      <c r="H114" s="4">
        <f>Table2[[#This Row],[EMI_Amount]]</f>
        <v>4734.9992380007225</v>
      </c>
      <c r="I114" s="4">
        <v>4735</v>
      </c>
      <c r="J114" s="4">
        <f>Table2[[#This Row],[EMI_Due_May26]]-Table2[[#This Row],[Amount_Received_May26]]</f>
        <v>-7.6199927752895746E-4</v>
      </c>
      <c r="K114" s="5">
        <f>DATE(2026,5,DAY(Table1[[#This Row],[Maturity_Date]]))</f>
        <v>46168</v>
      </c>
      <c r="L114" s="10" t="str">
        <f ca="1">IF(Table2[[#This Row],[Overdue_Amount]]&lt;1,"",MAX(0,TODAY()-Table2[[#This Row],[EMI_Due_Date]]))</f>
        <v/>
      </c>
      <c r="M11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14" s="3" t="str" cm="1">
        <f t="array" aca="1" ref="N114" ca="1">_xlfn.IFS(Table2[[#This Row],[DPD_Bucket]]="1-30","Overdue",Table2[[#This Row],[DPD_Bucket]]="90+","NPA",Table2[[#This Row],[DPD_Bucket]]="Current","Active",Table2[[#This Row],[DPD_Bucket]]="31-60","Overdue")</f>
        <v>Active</v>
      </c>
    </row>
    <row r="115" spans="1:14" ht="28.8" customHeight="1" x14ac:dyDescent="0.45">
      <c r="A115" s="3" t="s">
        <v>930</v>
      </c>
      <c r="B115" s="3" t="str">
        <f>_xlfn.XLOOKUP(Table2[[#This Row],[Customer_ID]],Table1[Customer_ID],Table1[Customer_Name],,0,)</f>
        <v>Pooja Thakur</v>
      </c>
      <c r="C115" s="3" t="str">
        <f>_xlfn.XLOOKUP(Table2[[#This Row],[Customer_ID]],Table1[Customer_ID],Table1[Branch_Name],,)</f>
        <v>Jabalpur</v>
      </c>
      <c r="D115" s="3" t="str">
        <f>_xlfn.XLOOKUP(Table2[[#This Row],[Customer_ID]],Table1[Customer_ID],Table1[Vehicle_Make],,0)</f>
        <v>Honda</v>
      </c>
      <c r="E115" s="3" t="str">
        <f>_xlfn.XLOOKUP(Table2[[#This Row],[Customer_ID]],Table1[Customer_ID],Table1[Vehicle_Model],,)</f>
        <v>City</v>
      </c>
      <c r="F115" s="4">
        <f>_xlfn.XLOOKUP(Table2[[#This Row],[Customer_ID]],Table1[Customer_ID],Table1[Amount_Disbursed],,)</f>
        <v>876672</v>
      </c>
      <c r="G115" s="4">
        <f>_xlfn.XLOOKUP(Table2[[#This Row],[Customer_ID]],Table1[Customer_ID],Table1[EMI_Amount],,0)</f>
        <v>55208.117447486831</v>
      </c>
      <c r="H115" s="4">
        <f>Table2[[#This Row],[EMI_Amount]]</f>
        <v>55208.117447486831</v>
      </c>
      <c r="I115" s="4">
        <v>55208</v>
      </c>
      <c r="J115" s="4">
        <f>Table2[[#This Row],[EMI_Due_May26]]-Table2[[#This Row],[Amount_Received_May26]]</f>
        <v>0.11744748683122452</v>
      </c>
      <c r="K115" s="5">
        <f>DATE(2026,5,DAY(Table1[[#This Row],[Maturity_Date]]))</f>
        <v>46164</v>
      </c>
      <c r="L115" s="10" t="str">
        <f ca="1">IF(Table2[[#This Row],[Overdue_Amount]]&lt;1,"",MAX(0,TODAY()-Table2[[#This Row],[EMI_Due_Date]]))</f>
        <v/>
      </c>
      <c r="M11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15" s="3" t="str" cm="1">
        <f t="array" aca="1" ref="N11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16" spans="1:14" ht="28.8" customHeight="1" x14ac:dyDescent="0.45">
      <c r="A116" s="3" t="s">
        <v>931</v>
      </c>
      <c r="B116" s="3" t="str">
        <f>_xlfn.XLOOKUP(Table2[[#This Row],[Customer_ID]],Table1[Customer_ID],Table1[Customer_Name],,0,)</f>
        <v>Mahesh Chauhan</v>
      </c>
      <c r="C116" s="3" t="str">
        <f>_xlfn.XLOOKUP(Table2[[#This Row],[Customer_ID]],Table1[Customer_ID],Table1[Branch_Name],,)</f>
        <v>Rewa</v>
      </c>
      <c r="D116" s="3" t="str">
        <f>_xlfn.XLOOKUP(Table2[[#This Row],[Customer_ID]],Table1[Customer_ID],Table1[Vehicle_Make],,0)</f>
        <v>Renault</v>
      </c>
      <c r="E116" s="3" t="str">
        <f>_xlfn.XLOOKUP(Table2[[#This Row],[Customer_ID]],Table1[Customer_ID],Table1[Vehicle_Model],,)</f>
        <v>Kwid</v>
      </c>
      <c r="F116" s="4">
        <f>_xlfn.XLOOKUP(Table2[[#This Row],[Customer_ID]],Table1[Customer_ID],Table1[Amount_Disbursed],,)</f>
        <v>398000</v>
      </c>
      <c r="G116" s="4">
        <f>_xlfn.XLOOKUP(Table2[[#This Row],[Customer_ID]],Table1[Customer_ID],Table1[EMI_Amount],,0)</f>
        <v>10701.06310161293</v>
      </c>
      <c r="H116" s="4">
        <f>Table2[[#This Row],[EMI_Amount]]</f>
        <v>10701.06310161293</v>
      </c>
      <c r="I116" s="4">
        <v>10701</v>
      </c>
      <c r="J116" s="4">
        <f>Table2[[#This Row],[EMI_Due_May26]]-Table2[[#This Row],[Amount_Received_May26]]</f>
        <v>6.3101612930040574E-2</v>
      </c>
      <c r="K116" s="5">
        <f>DATE(2026,5,DAY(Table1[[#This Row],[Maturity_Date]]))</f>
        <v>46144</v>
      </c>
      <c r="L116" s="10" t="str">
        <f ca="1">IF(Table2[[#This Row],[Overdue_Amount]]&lt;1,"",MAX(0,TODAY()-Table2[[#This Row],[EMI_Due_Date]]))</f>
        <v/>
      </c>
      <c r="M11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16" s="3" t="str" cm="1">
        <f t="array" aca="1" ref="N116" ca="1">_xlfn.IFS(Table2[[#This Row],[DPD_Bucket]]="1-30","Overdue",Table2[[#This Row],[DPD_Bucket]]="90+","NPA",Table2[[#This Row],[DPD_Bucket]]="Current","Active",Table2[[#This Row],[DPD_Bucket]]="31-60","Overdue")</f>
        <v>Active</v>
      </c>
    </row>
    <row r="117" spans="1:14" ht="28.8" customHeight="1" x14ac:dyDescent="0.45">
      <c r="A117" s="3" t="s">
        <v>932</v>
      </c>
      <c r="B117" s="3" t="str">
        <f>_xlfn.XLOOKUP(Table2[[#This Row],[Customer_ID]],Table1[Customer_ID],Table1[Customer_Name],,0,)</f>
        <v>Usha Pandey</v>
      </c>
      <c r="C117" s="3" t="str">
        <f>_xlfn.XLOOKUP(Table2[[#This Row],[Customer_ID]],Table1[Customer_ID],Table1[Branch_Name],,)</f>
        <v>Jabalpur</v>
      </c>
      <c r="D117" s="3" t="str">
        <f>_xlfn.XLOOKUP(Table2[[#This Row],[Customer_ID]],Table1[Customer_ID],Table1[Vehicle_Make],,0)</f>
        <v>Hero</v>
      </c>
      <c r="E117" s="3" t="str">
        <f>_xlfn.XLOOKUP(Table2[[#This Row],[Customer_ID]],Table1[Customer_ID],Table1[Vehicle_Model],,)</f>
        <v>Splendor</v>
      </c>
      <c r="F117" s="4">
        <f>_xlfn.XLOOKUP(Table2[[#This Row],[Customer_ID]],Table1[Customer_ID],Table1[Amount_Disbursed],,)</f>
        <v>71454</v>
      </c>
      <c r="G117" s="4">
        <f>_xlfn.XLOOKUP(Table2[[#This Row],[Customer_ID]],Table1[Customer_ID],Table1[EMI_Amount],,0)</f>
        <v>6338.243691648875</v>
      </c>
      <c r="H117" s="4">
        <f>Table2[[#This Row],[EMI_Amount]]</f>
        <v>6338.243691648875</v>
      </c>
      <c r="I117" s="4">
        <v>6338</v>
      </c>
      <c r="J117" s="4">
        <f>Table2[[#This Row],[EMI_Due_May26]]-Table2[[#This Row],[Amount_Received_May26]]</f>
        <v>0.24369164887502848</v>
      </c>
      <c r="K117" s="5">
        <f>DATE(2026,5,DAY(Table1[[#This Row],[Maturity_Date]]))</f>
        <v>46146</v>
      </c>
      <c r="L117" s="10" t="str">
        <f ca="1">IF(Table2[[#This Row],[Overdue_Amount]]&lt;1,"",MAX(0,TODAY()-Table2[[#This Row],[EMI_Due_Date]]))</f>
        <v/>
      </c>
      <c r="M11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17" s="3" t="str" cm="1">
        <f t="array" aca="1" ref="N117" ca="1">_xlfn.IFS(Table2[[#This Row],[DPD_Bucket]]="1-30","Overdue",Table2[[#This Row],[DPD_Bucket]]="90+","NPA",Table2[[#This Row],[DPD_Bucket]]="Current","Active",Table2[[#This Row],[DPD_Bucket]]="31-60","Overdue")</f>
        <v>Active</v>
      </c>
    </row>
    <row r="118" spans="1:14" ht="28.8" customHeight="1" x14ac:dyDescent="0.45">
      <c r="A118" s="3" t="s">
        <v>933</v>
      </c>
      <c r="B118" s="3" t="str">
        <f>_xlfn.XLOOKUP(Table2[[#This Row],[Customer_ID]],Table1[Customer_ID],Table1[Customer_Name],,0,)</f>
        <v>Amit Tiwari</v>
      </c>
      <c r="C118" s="3" t="str">
        <f>_xlfn.XLOOKUP(Table2[[#This Row],[Customer_ID]],Table1[Customer_ID],Table1[Branch_Name],,)</f>
        <v>Rewa</v>
      </c>
      <c r="D118" s="3" t="str">
        <f>_xlfn.XLOOKUP(Table2[[#This Row],[Customer_ID]],Table1[Customer_ID],Table1[Vehicle_Make],,0)</f>
        <v>Bajaj</v>
      </c>
      <c r="E118" s="3" t="str">
        <f>_xlfn.XLOOKUP(Table2[[#This Row],[Customer_ID]],Table1[Customer_ID],Table1[Vehicle_Model],,)</f>
        <v>Pulsar</v>
      </c>
      <c r="F118" s="4">
        <f>_xlfn.XLOOKUP(Table2[[#This Row],[Customer_ID]],Table1[Customer_ID],Table1[Amount_Disbursed],,)</f>
        <v>76243</v>
      </c>
      <c r="G118" s="4">
        <f>_xlfn.XLOOKUP(Table2[[#This Row],[Customer_ID]],Table1[Customer_ID],Table1[EMI_Amount],,0)</f>
        <v>4664.6978954204769</v>
      </c>
      <c r="H118" s="4">
        <f>Table2[[#This Row],[EMI_Amount]]</f>
        <v>4664.6978954204769</v>
      </c>
      <c r="I118" s="4">
        <v>2882</v>
      </c>
      <c r="J118" s="4">
        <f>Table2[[#This Row],[EMI_Due_May26]]-Table2[[#This Row],[Amount_Received_May26]]</f>
        <v>1782.6978954204769</v>
      </c>
      <c r="K118" s="5">
        <f>DATE(2026,5,DAY(Table1[[#This Row],[Maturity_Date]]))</f>
        <v>46146</v>
      </c>
      <c r="L118" s="10">
        <f ca="1">IF(Table2[[#This Row],[Overdue_Amount]]&lt;1,"",MAX(0,TODAY()-Table2[[#This Row],[EMI_Due_Date]]))</f>
        <v>34</v>
      </c>
      <c r="M11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118" s="3" t="str" cm="1">
        <f t="array" aca="1" ref="N11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19" spans="1:14" ht="28.8" customHeight="1" x14ac:dyDescent="0.45">
      <c r="A119" s="3" t="s">
        <v>934</v>
      </c>
      <c r="B119" s="3" t="str">
        <f>_xlfn.XLOOKUP(Table2[[#This Row],[Customer_ID]],Table1[Customer_ID],Table1[Customer_Name],,0,)</f>
        <v>Naresh Sharma</v>
      </c>
      <c r="C119" s="3" t="str">
        <f>_xlfn.XLOOKUP(Table2[[#This Row],[Customer_ID]],Table1[Customer_ID],Table1[Branch_Name],,)</f>
        <v>Gwalior</v>
      </c>
      <c r="D119" s="3" t="str">
        <f>_xlfn.XLOOKUP(Table2[[#This Row],[Customer_ID]],Table1[Customer_ID],Table1[Vehicle_Make],,0)</f>
        <v>Hero</v>
      </c>
      <c r="E119" s="3" t="str">
        <f>_xlfn.XLOOKUP(Table2[[#This Row],[Customer_ID]],Table1[Customer_ID],Table1[Vehicle_Model],,)</f>
        <v>Splendor</v>
      </c>
      <c r="F119" s="4">
        <f>_xlfn.XLOOKUP(Table2[[#This Row],[Customer_ID]],Table1[Customer_ID],Table1[Amount_Disbursed],,)</f>
        <v>69988</v>
      </c>
      <c r="G119" s="4">
        <f>_xlfn.XLOOKUP(Table2[[#This Row],[Customer_ID]],Table1[Customer_ID],Table1[EMI_Amount],,0)</f>
        <v>2312.2542933941641</v>
      </c>
      <c r="H119" s="4">
        <f>Table2[[#This Row],[EMI_Amount]]</f>
        <v>2312.2542933941641</v>
      </c>
      <c r="I119" s="4">
        <v>382</v>
      </c>
      <c r="J119" s="4">
        <f>Table2[[#This Row],[EMI_Due_May26]]-Table2[[#This Row],[Amount_Received_May26]]</f>
        <v>1930.2542933941641</v>
      </c>
      <c r="K119" s="5">
        <f>DATE(2026,5,DAY(Table1[[#This Row],[Maturity_Date]]))</f>
        <v>46153</v>
      </c>
      <c r="L119" s="10">
        <f ca="1">IF(Table2[[#This Row],[Overdue_Amount]]&lt;1,"",MAX(0,TODAY()-Table2[[#This Row],[EMI_Due_Date]]))</f>
        <v>27</v>
      </c>
      <c r="M11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19" s="3" t="str" cm="1">
        <f t="array" aca="1" ref="N11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20" spans="1:14" ht="28.8" customHeight="1" x14ac:dyDescent="0.45">
      <c r="A120" s="3" t="s">
        <v>935</v>
      </c>
      <c r="B120" s="3" t="str">
        <f>_xlfn.XLOOKUP(Table2[[#This Row],[Customer_ID]],Table1[Customer_ID],Table1[Customer_Name],,0,)</f>
        <v>Pushpa Chauhan</v>
      </c>
      <c r="C120" s="3" t="str">
        <f>_xlfn.XLOOKUP(Table2[[#This Row],[Customer_ID]],Table1[Customer_ID],Table1[Branch_Name],,)</f>
        <v>Bhopal</v>
      </c>
      <c r="D120" s="3" t="str">
        <f>_xlfn.XLOOKUP(Table2[[#This Row],[Customer_ID]],Table1[Customer_ID],Table1[Vehicle_Make],,0)</f>
        <v>Bajaj</v>
      </c>
      <c r="E120" s="3" t="str">
        <f>_xlfn.XLOOKUP(Table2[[#This Row],[Customer_ID]],Table1[Customer_ID],Table1[Vehicle_Model],,)</f>
        <v>Pulsar</v>
      </c>
      <c r="F120" s="4">
        <f>_xlfn.XLOOKUP(Table2[[#This Row],[Customer_ID]],Table1[Customer_ID],Table1[Amount_Disbursed],,)</f>
        <v>72705</v>
      </c>
      <c r="G120" s="4">
        <f>_xlfn.XLOOKUP(Table2[[#This Row],[Customer_ID]],Table1[Customer_ID],Table1[EMI_Amount],,0)</f>
        <v>1882.6314490708203</v>
      </c>
      <c r="H120" s="4">
        <f>Table2[[#This Row],[EMI_Amount]]</f>
        <v>1882.6314490708203</v>
      </c>
      <c r="I120" s="4">
        <v>1418</v>
      </c>
      <c r="J120" s="4">
        <f>Table2[[#This Row],[EMI_Due_May26]]-Table2[[#This Row],[Amount_Received_May26]]</f>
        <v>464.63144907082028</v>
      </c>
      <c r="K120" s="5">
        <f>DATE(2026,5,DAY(Table1[[#This Row],[Maturity_Date]]))</f>
        <v>46167</v>
      </c>
      <c r="L120" s="10">
        <f ca="1">IF(Table2[[#This Row],[Overdue_Amount]]&lt;1,"",MAX(0,TODAY()-Table2[[#This Row],[EMI_Due_Date]]))</f>
        <v>13</v>
      </c>
      <c r="M12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20" s="3" t="str" cm="1">
        <f t="array" aca="1" ref="N12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21" spans="1:14" ht="28.8" customHeight="1" x14ac:dyDescent="0.45">
      <c r="A121" s="3" t="s">
        <v>936</v>
      </c>
      <c r="B121" s="3" t="str">
        <f>_xlfn.XLOOKUP(Table2[[#This Row],[Customer_ID]],Table1[Customer_ID],Table1[Customer_Name],,0,)</f>
        <v>Neha Singh</v>
      </c>
      <c r="C121" s="3" t="str">
        <f>_xlfn.XLOOKUP(Table2[[#This Row],[Customer_ID]],Table1[Customer_ID],Table1[Branch_Name],,)</f>
        <v>Indore</v>
      </c>
      <c r="D121" s="3" t="str">
        <f>_xlfn.XLOOKUP(Table2[[#This Row],[Customer_ID]],Table1[Customer_ID],Table1[Vehicle_Make],,0)</f>
        <v>Hyundai</v>
      </c>
      <c r="E121" s="3" t="str">
        <f>_xlfn.XLOOKUP(Table2[[#This Row],[Customer_ID]],Table1[Customer_ID],Table1[Vehicle_Model],,)</f>
        <v>i20</v>
      </c>
      <c r="F121" s="4">
        <f>_xlfn.XLOOKUP(Table2[[#This Row],[Customer_ID]],Table1[Customer_ID],Table1[Amount_Disbursed],,)</f>
        <v>564874</v>
      </c>
      <c r="G121" s="4">
        <f>_xlfn.XLOOKUP(Table2[[#This Row],[Customer_ID]],Table1[Customer_ID],Table1[EMI_Amount],,0)</f>
        <v>18713.374013758694</v>
      </c>
      <c r="H121" s="4">
        <f>Table2[[#This Row],[EMI_Amount]]</f>
        <v>18713.374013758694</v>
      </c>
      <c r="I121" s="4">
        <v>18713</v>
      </c>
      <c r="J121" s="4">
        <f>Table2[[#This Row],[EMI_Due_May26]]-Table2[[#This Row],[Amount_Received_May26]]</f>
        <v>0.37401375869376352</v>
      </c>
      <c r="K121" s="5">
        <f>DATE(2026,5,DAY(Table1[[#This Row],[Maturity_Date]]))</f>
        <v>46166</v>
      </c>
      <c r="L121" s="10" t="str">
        <f ca="1">IF(Table2[[#This Row],[Overdue_Amount]]&lt;1,"",MAX(0,TODAY()-Table2[[#This Row],[EMI_Due_Date]]))</f>
        <v/>
      </c>
      <c r="M12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1" s="3" t="str" cm="1">
        <f t="array" aca="1" ref="N121" ca="1">_xlfn.IFS(Table2[[#This Row],[DPD_Bucket]]="1-30","Overdue",Table2[[#This Row],[DPD_Bucket]]="90+","NPA",Table2[[#This Row],[DPD_Bucket]]="Current","Active",Table2[[#This Row],[DPD_Bucket]]="31-60","Overdue")</f>
        <v>Active</v>
      </c>
    </row>
    <row r="122" spans="1:14" ht="28.8" customHeight="1" x14ac:dyDescent="0.45">
      <c r="A122" s="3" t="s">
        <v>937</v>
      </c>
      <c r="B122" s="3" t="str">
        <f>_xlfn.XLOOKUP(Table2[[#This Row],[Customer_ID]],Table1[Customer_ID],Table1[Customer_Name],,0,)</f>
        <v>Ajay Dwivedi</v>
      </c>
      <c r="C122" s="3" t="str">
        <f>_xlfn.XLOOKUP(Table2[[#This Row],[Customer_ID]],Table1[Customer_ID],Table1[Branch_Name],,)</f>
        <v>Bhopal</v>
      </c>
      <c r="D122" s="3" t="str">
        <f>_xlfn.XLOOKUP(Table2[[#This Row],[Customer_ID]],Table1[Customer_ID],Table1[Vehicle_Make],,0)</f>
        <v>Renault</v>
      </c>
      <c r="E122" s="3" t="str">
        <f>_xlfn.XLOOKUP(Table2[[#This Row],[Customer_ID]],Table1[Customer_ID],Table1[Vehicle_Model],,)</f>
        <v>Kwid</v>
      </c>
      <c r="F122" s="4">
        <f>_xlfn.XLOOKUP(Table2[[#This Row],[Customer_ID]],Table1[Customer_ID],Table1[Amount_Disbursed],,)</f>
        <v>447736</v>
      </c>
      <c r="G122" s="4">
        <f>_xlfn.XLOOKUP(Table2[[#This Row],[Customer_ID]],Table1[Customer_ID],Table1[EMI_Amount],,0)</f>
        <v>28054.283750150855</v>
      </c>
      <c r="H122" s="4">
        <f>Table2[[#This Row],[EMI_Amount]]</f>
        <v>28054.283750150855</v>
      </c>
      <c r="I122" s="4">
        <v>28054</v>
      </c>
      <c r="J122" s="4">
        <f>Table2[[#This Row],[EMI_Due_May26]]-Table2[[#This Row],[Amount_Received_May26]]</f>
        <v>0.28375015085475752</v>
      </c>
      <c r="K122" s="5">
        <f>DATE(2026,5,DAY(Table1[[#This Row],[Maturity_Date]]))</f>
        <v>46151</v>
      </c>
      <c r="L122" s="10" t="str">
        <f ca="1">IF(Table2[[#This Row],[Overdue_Amount]]&lt;1,"",MAX(0,TODAY()-Table2[[#This Row],[EMI_Due_Date]]))</f>
        <v/>
      </c>
      <c r="M12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2" s="3" t="str" cm="1">
        <f t="array" aca="1" ref="N122" ca="1">_xlfn.IFS(Table2[[#This Row],[DPD_Bucket]]="1-30","Overdue",Table2[[#This Row],[DPD_Bucket]]="90+","NPA",Table2[[#This Row],[DPD_Bucket]]="Current","Active",Table2[[#This Row],[DPD_Bucket]]="31-60","Overdue")</f>
        <v>Active</v>
      </c>
    </row>
    <row r="123" spans="1:14" ht="28.8" customHeight="1" x14ac:dyDescent="0.45">
      <c r="A123" s="3" t="s">
        <v>938</v>
      </c>
      <c r="B123" s="3" t="str">
        <f>_xlfn.XLOOKUP(Table2[[#This Row],[Customer_ID]],Table1[Customer_ID],Table1[Customer_Name],,0,)</f>
        <v>Pooja Dwivedi</v>
      </c>
      <c r="C123" s="3" t="str">
        <f>_xlfn.XLOOKUP(Table2[[#This Row],[Customer_ID]],Table1[Customer_ID],Table1[Branch_Name],,)</f>
        <v>Bhopal</v>
      </c>
      <c r="D123" s="3" t="str">
        <f>_xlfn.XLOOKUP(Table2[[#This Row],[Customer_ID]],Table1[Customer_ID],Table1[Vehicle_Make],,0)</f>
        <v>Hyundai</v>
      </c>
      <c r="E123" s="3" t="str">
        <f>_xlfn.XLOOKUP(Table2[[#This Row],[Customer_ID]],Table1[Customer_ID],Table1[Vehicle_Model],,)</f>
        <v>Creta</v>
      </c>
      <c r="F123" s="4">
        <f>_xlfn.XLOOKUP(Table2[[#This Row],[Customer_ID]],Table1[Customer_ID],Table1[Amount_Disbursed],,)</f>
        <v>1064419</v>
      </c>
      <c r="G123" s="4">
        <f>_xlfn.XLOOKUP(Table2[[#This Row],[Customer_ID]],Table1[Customer_ID],Table1[EMI_Amount],,0)</f>
        <v>50714.481266486728</v>
      </c>
      <c r="H123" s="4">
        <f>Table2[[#This Row],[EMI_Amount]]</f>
        <v>50714.481266486728</v>
      </c>
      <c r="I123" s="4">
        <v>50714</v>
      </c>
      <c r="J123" s="4">
        <f>Table2[[#This Row],[EMI_Due_May26]]-Table2[[#This Row],[Amount_Received_May26]]</f>
        <v>0.48126648672769079</v>
      </c>
      <c r="K123" s="5">
        <f>DATE(2026,5,DAY(Table1[[#This Row],[Maturity_Date]]))</f>
        <v>46149</v>
      </c>
      <c r="L123" s="10" t="str">
        <f ca="1">IF(Table2[[#This Row],[Overdue_Amount]]&lt;1,"",MAX(0,TODAY()-Table2[[#This Row],[EMI_Due_Date]]))</f>
        <v/>
      </c>
      <c r="M12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3" s="3" t="str" cm="1">
        <f t="array" aca="1" ref="N123" ca="1">_xlfn.IFS(Table2[[#This Row],[DPD_Bucket]]="1-30","Overdue",Table2[[#This Row],[DPD_Bucket]]="90+","NPA",Table2[[#This Row],[DPD_Bucket]]="Current","Active",Table2[[#This Row],[DPD_Bucket]]="31-60","Overdue")</f>
        <v>Active</v>
      </c>
    </row>
    <row r="124" spans="1:14" ht="28.8" customHeight="1" x14ac:dyDescent="0.45">
      <c r="A124" s="3" t="s">
        <v>939</v>
      </c>
      <c r="B124" s="3" t="str">
        <f>_xlfn.XLOOKUP(Table2[[#This Row],[Customer_ID]],Table1[Customer_ID],Table1[Customer_Name],,0,)</f>
        <v>Savita Tiwari</v>
      </c>
      <c r="C124" s="3" t="str">
        <f>_xlfn.XLOOKUP(Table2[[#This Row],[Customer_ID]],Table1[Customer_ID],Table1[Branch_Name],,)</f>
        <v>Bhopal</v>
      </c>
      <c r="D124" s="3" t="str">
        <f>_xlfn.XLOOKUP(Table2[[#This Row],[Customer_ID]],Table1[Customer_ID],Table1[Vehicle_Make],,0)</f>
        <v>Hyundai</v>
      </c>
      <c r="E124" s="3" t="str">
        <f>_xlfn.XLOOKUP(Table2[[#This Row],[Customer_ID]],Table1[Customer_ID],Table1[Vehicle_Model],,)</f>
        <v>i20</v>
      </c>
      <c r="F124" s="4">
        <f>_xlfn.XLOOKUP(Table2[[#This Row],[Customer_ID]],Table1[Customer_ID],Table1[Amount_Disbursed],,)</f>
        <v>662690</v>
      </c>
      <c r="G124" s="4">
        <f>_xlfn.XLOOKUP(Table2[[#This Row],[Customer_ID]],Table1[Customer_ID],Table1[EMI_Amount],,0)</f>
        <v>41491.632128713012</v>
      </c>
      <c r="H124" s="4">
        <f>Table2[[#This Row],[EMI_Amount]]</f>
        <v>41491.632128713012</v>
      </c>
      <c r="I124" s="4">
        <v>41492</v>
      </c>
      <c r="J124" s="4">
        <f>Table2[[#This Row],[EMI_Due_May26]]-Table2[[#This Row],[Amount_Received_May26]]</f>
        <v>-0.3678712869877927</v>
      </c>
      <c r="K124" s="5">
        <f>DATE(2026,5,DAY(Table1[[#This Row],[Maturity_Date]]))</f>
        <v>46143</v>
      </c>
      <c r="L124" s="10" t="str">
        <f ca="1">IF(Table2[[#This Row],[Overdue_Amount]]&lt;1,"",MAX(0,TODAY()-Table2[[#This Row],[EMI_Due_Date]]))</f>
        <v/>
      </c>
      <c r="M12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4" s="3" t="str" cm="1">
        <f t="array" aca="1" ref="N124" ca="1">_xlfn.IFS(Table2[[#This Row],[DPD_Bucket]]="1-30","Overdue",Table2[[#This Row],[DPD_Bucket]]="90+","NPA",Table2[[#This Row],[DPD_Bucket]]="Current","Active",Table2[[#This Row],[DPD_Bucket]]="31-60","Overdue")</f>
        <v>Active</v>
      </c>
    </row>
    <row r="125" spans="1:14" ht="28.8" customHeight="1" x14ac:dyDescent="0.45">
      <c r="A125" s="3" t="s">
        <v>940</v>
      </c>
      <c r="B125" s="3" t="str">
        <f>_xlfn.XLOOKUP(Table2[[#This Row],[Customer_ID]],Table1[Customer_ID],Table1[Customer_Name],,0,)</f>
        <v>Kavita Patel</v>
      </c>
      <c r="C125" s="3" t="str">
        <f>_xlfn.XLOOKUP(Table2[[#This Row],[Customer_ID]],Table1[Customer_ID],Table1[Branch_Name],,)</f>
        <v>Gwalior</v>
      </c>
      <c r="D125" s="3" t="str">
        <f>_xlfn.XLOOKUP(Table2[[#This Row],[Customer_ID]],Table1[Customer_ID],Table1[Vehicle_Make],,0)</f>
        <v>Maruti</v>
      </c>
      <c r="E125" s="3" t="str">
        <f>_xlfn.XLOOKUP(Table2[[#This Row],[Customer_ID]],Table1[Customer_ID],Table1[Vehicle_Model],,)</f>
        <v>Brezza</v>
      </c>
      <c r="F125" s="4">
        <f>_xlfn.XLOOKUP(Table2[[#This Row],[Customer_ID]],Table1[Customer_ID],Table1[Amount_Disbursed],,)</f>
        <v>971348</v>
      </c>
      <c r="G125" s="4">
        <f>_xlfn.XLOOKUP(Table2[[#This Row],[Customer_ID]],Table1[Customer_ID],Table1[EMI_Amount],,0)</f>
        <v>87438.643138036859</v>
      </c>
      <c r="H125" s="4">
        <f>Table2[[#This Row],[EMI_Amount]]</f>
        <v>87438.643138036859</v>
      </c>
      <c r="I125" s="4">
        <v>87439</v>
      </c>
      <c r="J125" s="4">
        <f>Table2[[#This Row],[EMI_Due_May26]]-Table2[[#This Row],[Amount_Received_May26]]</f>
        <v>-0.35686196314054541</v>
      </c>
      <c r="K125" s="5">
        <f>DATE(2026,5,DAY(Table1[[#This Row],[Maturity_Date]]))</f>
        <v>46169</v>
      </c>
      <c r="L125" s="10" t="str">
        <f ca="1">IF(Table2[[#This Row],[Overdue_Amount]]&lt;1,"",MAX(0,TODAY()-Table2[[#This Row],[EMI_Due_Date]]))</f>
        <v/>
      </c>
      <c r="M12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5" s="3" t="str" cm="1">
        <f t="array" aca="1" ref="N12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26" spans="1:14" ht="28.8" customHeight="1" x14ac:dyDescent="0.45">
      <c r="A126" s="3" t="s">
        <v>941</v>
      </c>
      <c r="B126" s="3" t="str">
        <f>_xlfn.XLOOKUP(Table2[[#This Row],[Customer_ID]],Table1[Customer_ID],Table1[Customer_Name],,0,)</f>
        <v>Santosh Malviya</v>
      </c>
      <c r="C126" s="3" t="str">
        <f>_xlfn.XLOOKUP(Table2[[#This Row],[Customer_ID]],Table1[Customer_ID],Table1[Branch_Name],,)</f>
        <v>Indore</v>
      </c>
      <c r="D126" s="3" t="str">
        <f>_xlfn.XLOOKUP(Table2[[#This Row],[Customer_ID]],Table1[Customer_ID],Table1[Vehicle_Make],,0)</f>
        <v>Honda</v>
      </c>
      <c r="E126" s="3" t="str">
        <f>_xlfn.XLOOKUP(Table2[[#This Row],[Customer_ID]],Table1[Customer_ID],Table1[Vehicle_Model],,)</f>
        <v>Activa</v>
      </c>
      <c r="F126" s="4">
        <f>_xlfn.XLOOKUP(Table2[[#This Row],[Customer_ID]],Table1[Customer_ID],Table1[Amount_Disbursed],,)</f>
        <v>43046</v>
      </c>
      <c r="G126" s="4">
        <f>_xlfn.XLOOKUP(Table2[[#This Row],[Customer_ID]],Table1[Customer_ID],Table1[EMI_Amount],,0)</f>
        <v>3831.8381707550138</v>
      </c>
      <c r="H126" s="4">
        <f>Table2[[#This Row],[EMI_Amount]]</f>
        <v>3831.8381707550138</v>
      </c>
      <c r="I126" s="4">
        <v>3832</v>
      </c>
      <c r="J126" s="4">
        <f>Table2[[#This Row],[EMI_Due_May26]]-Table2[[#This Row],[Amount_Received_May26]]</f>
        <v>-0.16182924498616558</v>
      </c>
      <c r="K126" s="5">
        <f>DATE(2026,5,DAY(Table1[[#This Row],[Maturity_Date]]))</f>
        <v>46166</v>
      </c>
      <c r="L126" s="10" t="str">
        <f ca="1">IF(Table2[[#This Row],[Overdue_Amount]]&lt;1,"",MAX(0,TODAY()-Table2[[#This Row],[EMI_Due_Date]]))</f>
        <v/>
      </c>
      <c r="M12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6" s="3" t="str" cm="1">
        <f t="array" aca="1" ref="N126" ca="1">_xlfn.IFS(Table2[[#This Row],[DPD_Bucket]]="1-30","Overdue",Table2[[#This Row],[DPD_Bucket]]="90+","NPA",Table2[[#This Row],[DPD_Bucket]]="Current","Active",Table2[[#This Row],[DPD_Bucket]]="31-60","Overdue")</f>
        <v>Active</v>
      </c>
    </row>
    <row r="127" spans="1:14" ht="28.8" customHeight="1" x14ac:dyDescent="0.45">
      <c r="A127" s="3" t="s">
        <v>942</v>
      </c>
      <c r="B127" s="3" t="str">
        <f>_xlfn.XLOOKUP(Table2[[#This Row],[Customer_ID]],Table1[Customer_ID],Table1[Customer_Name],,0,)</f>
        <v>Kiran Shukla</v>
      </c>
      <c r="C127" s="3" t="str">
        <f>_xlfn.XLOOKUP(Table2[[#This Row],[Customer_ID]],Table1[Customer_ID],Table1[Branch_Name],,)</f>
        <v>Bhopal</v>
      </c>
      <c r="D127" s="3" t="str">
        <f>_xlfn.XLOOKUP(Table2[[#This Row],[Customer_ID]],Table1[Customer_ID],Table1[Vehicle_Make],,0)</f>
        <v>Honda</v>
      </c>
      <c r="E127" s="3" t="str">
        <f>_xlfn.XLOOKUP(Table2[[#This Row],[Customer_ID]],Table1[Customer_ID],Table1[Vehicle_Model],,)</f>
        <v>City</v>
      </c>
      <c r="F127" s="4">
        <f>_xlfn.XLOOKUP(Table2[[#This Row],[Customer_ID]],Table1[Customer_ID],Table1[Amount_Disbursed],,)</f>
        <v>1034588</v>
      </c>
      <c r="G127" s="4">
        <f>_xlfn.XLOOKUP(Table2[[#This Row],[Customer_ID]],Table1[Customer_ID],Table1[EMI_Amount],,0)</f>
        <v>64401.437760383291</v>
      </c>
      <c r="H127" s="4">
        <f>Table2[[#This Row],[EMI_Amount]]</f>
        <v>64401.437760383291</v>
      </c>
      <c r="I127" s="4">
        <v>64401</v>
      </c>
      <c r="J127" s="4">
        <f>Table2[[#This Row],[EMI_Due_May26]]-Table2[[#This Row],[Amount_Received_May26]]</f>
        <v>0.43776038329087896</v>
      </c>
      <c r="K127" s="5">
        <f>DATE(2026,5,DAY(Table1[[#This Row],[Maturity_Date]]))</f>
        <v>46159</v>
      </c>
      <c r="L127" s="10" t="str">
        <f ca="1">IF(Table2[[#This Row],[Overdue_Amount]]&lt;1,"",MAX(0,TODAY()-Table2[[#This Row],[EMI_Due_Date]]))</f>
        <v/>
      </c>
      <c r="M12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7" s="3" t="str" cm="1">
        <f t="array" aca="1" ref="N127" ca="1">_xlfn.IFS(Table2[[#This Row],[DPD_Bucket]]="1-30","Overdue",Table2[[#This Row],[DPD_Bucket]]="90+","NPA",Table2[[#This Row],[DPD_Bucket]]="Current","Active",Table2[[#This Row],[DPD_Bucket]]="31-60","Overdue")</f>
        <v>Active</v>
      </c>
    </row>
    <row r="128" spans="1:14" ht="28.8" customHeight="1" x14ac:dyDescent="0.45">
      <c r="A128" s="3" t="s">
        <v>943</v>
      </c>
      <c r="B128" s="3" t="str">
        <f>_xlfn.XLOOKUP(Table2[[#This Row],[Customer_ID]],Table1[Customer_ID],Table1[Customer_Name],,0,)</f>
        <v>Pradeep Yadav</v>
      </c>
      <c r="C128" s="3" t="str">
        <f>_xlfn.XLOOKUP(Table2[[#This Row],[Customer_ID]],Table1[Customer_ID],Table1[Branch_Name],,)</f>
        <v>Jabalpur</v>
      </c>
      <c r="D128" s="3" t="str">
        <f>_xlfn.XLOOKUP(Table2[[#This Row],[Customer_ID]],Table1[Customer_ID],Table1[Vehicle_Make],,0)</f>
        <v>Maruti</v>
      </c>
      <c r="E128" s="3" t="str">
        <f>_xlfn.XLOOKUP(Table2[[#This Row],[Customer_ID]],Table1[Customer_ID],Table1[Vehicle_Model],,)</f>
        <v>Brezza</v>
      </c>
      <c r="F128" s="4">
        <f>_xlfn.XLOOKUP(Table2[[#This Row],[Customer_ID]],Table1[Customer_ID],Table1[Amount_Disbursed],,)</f>
        <v>863859</v>
      </c>
      <c r="G128" s="4">
        <f>_xlfn.XLOOKUP(Table2[[#This Row],[Customer_ID]],Table1[Customer_ID],Table1[EMI_Amount],,0)</f>
        <v>23338.432288307238</v>
      </c>
      <c r="H128" s="4">
        <f>Table2[[#This Row],[EMI_Amount]]</f>
        <v>23338.432288307238</v>
      </c>
      <c r="I128" s="4">
        <v>23338</v>
      </c>
      <c r="J128" s="4">
        <f>Table2[[#This Row],[EMI_Due_May26]]-Table2[[#This Row],[Amount_Received_May26]]</f>
        <v>0.43228830723819556</v>
      </c>
      <c r="K128" s="5">
        <f>DATE(2026,5,DAY(Table1[[#This Row],[Maturity_Date]]))</f>
        <v>46155</v>
      </c>
      <c r="L128" s="10" t="str">
        <f ca="1">IF(Table2[[#This Row],[Overdue_Amount]]&lt;1,"",MAX(0,TODAY()-Table2[[#This Row],[EMI_Due_Date]]))</f>
        <v/>
      </c>
      <c r="M12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8" s="3" t="str" cm="1">
        <f t="array" aca="1" ref="N128" ca="1">_xlfn.IFS(Table2[[#This Row],[DPD_Bucket]]="1-30","Overdue",Table2[[#This Row],[DPD_Bucket]]="90+","NPA",Table2[[#This Row],[DPD_Bucket]]="Current","Active",Table2[[#This Row],[DPD_Bucket]]="31-60","Overdue")</f>
        <v>Active</v>
      </c>
    </row>
    <row r="129" spans="1:14" ht="28.8" customHeight="1" x14ac:dyDescent="0.45">
      <c r="A129" s="3" t="s">
        <v>944</v>
      </c>
      <c r="B129" s="3" t="str">
        <f>_xlfn.XLOOKUP(Table2[[#This Row],[Customer_ID]],Table1[Customer_ID],Table1[Customer_Name],,0,)</f>
        <v>Naresh Singh</v>
      </c>
      <c r="C129" s="3" t="str">
        <f>_xlfn.XLOOKUP(Table2[[#This Row],[Customer_ID]],Table1[Customer_ID],Table1[Branch_Name],,)</f>
        <v>Gwalior</v>
      </c>
      <c r="D129" s="3" t="str">
        <f>_xlfn.XLOOKUP(Table2[[#This Row],[Customer_ID]],Table1[Customer_ID],Table1[Vehicle_Make],,0)</f>
        <v>Maruti</v>
      </c>
      <c r="E129" s="3" t="str">
        <f>_xlfn.XLOOKUP(Table2[[#This Row],[Customer_ID]],Table1[Customer_ID],Table1[Vehicle_Model],,)</f>
        <v>Brezza</v>
      </c>
      <c r="F129" s="4">
        <f>_xlfn.XLOOKUP(Table2[[#This Row],[Customer_ID]],Table1[Customer_ID],Table1[Amount_Disbursed],,)</f>
        <v>945236</v>
      </c>
      <c r="G129" s="4">
        <f>_xlfn.XLOOKUP(Table2[[#This Row],[Customer_ID]],Table1[Customer_ID],Table1[EMI_Amount],,0)</f>
        <v>22696.02499602918</v>
      </c>
      <c r="H129" s="4">
        <f>Table2[[#This Row],[EMI_Amount]]</f>
        <v>22696.02499602918</v>
      </c>
      <c r="I129" s="4">
        <v>22696</v>
      </c>
      <c r="J129" s="4">
        <f>Table2[[#This Row],[EMI_Due_May26]]-Table2[[#This Row],[Amount_Received_May26]]</f>
        <v>2.499602918032906E-2</v>
      </c>
      <c r="K129" s="5">
        <f>DATE(2026,5,DAY(Table1[[#This Row],[Maturity_Date]]))</f>
        <v>46172</v>
      </c>
      <c r="L129" s="10" t="str">
        <f ca="1">IF(Table2[[#This Row],[Overdue_Amount]]&lt;1,"",MAX(0,TODAY()-Table2[[#This Row],[EMI_Due_Date]]))</f>
        <v/>
      </c>
      <c r="M12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29" s="3" t="str" cm="1">
        <f t="array" aca="1" ref="N129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0" spans="1:14" ht="28.8" customHeight="1" x14ac:dyDescent="0.45">
      <c r="A130" s="3" t="s">
        <v>945</v>
      </c>
      <c r="B130" s="3" t="str">
        <f>_xlfn.XLOOKUP(Table2[[#This Row],[Customer_ID]],Table1[Customer_ID],Table1[Customer_Name],,0,)</f>
        <v>Renu Tiwari</v>
      </c>
      <c r="C130" s="3" t="str">
        <f>_xlfn.XLOOKUP(Table2[[#This Row],[Customer_ID]],Table1[Customer_ID],Table1[Branch_Name],,)</f>
        <v>Bhopal</v>
      </c>
      <c r="D130" s="3" t="str">
        <f>_xlfn.XLOOKUP(Table2[[#This Row],[Customer_ID]],Table1[Customer_ID],Table1[Vehicle_Make],,0)</f>
        <v>TVS</v>
      </c>
      <c r="E130" s="3" t="str">
        <f>_xlfn.XLOOKUP(Table2[[#This Row],[Customer_ID]],Table1[Customer_ID],Table1[Vehicle_Model],,)</f>
        <v>Jupiter</v>
      </c>
      <c r="F130" s="4">
        <f>_xlfn.XLOOKUP(Table2[[#This Row],[Customer_ID]],Table1[Customer_ID],Table1[Amount_Disbursed],,)</f>
        <v>63840</v>
      </c>
      <c r="G130" s="4">
        <f>_xlfn.XLOOKUP(Table2[[#This Row],[Customer_ID]],Table1[Customer_ID],Table1[EMI_Amount],,0)</f>
        <v>3086.2959662657936</v>
      </c>
      <c r="H130" s="4">
        <f>Table2[[#This Row],[EMI_Amount]]</f>
        <v>3086.2959662657936</v>
      </c>
      <c r="I130" s="4">
        <v>3086</v>
      </c>
      <c r="J130" s="4">
        <f>Table2[[#This Row],[EMI_Due_May26]]-Table2[[#This Row],[Amount_Received_May26]]</f>
        <v>0.29596626579359508</v>
      </c>
      <c r="K130" s="5">
        <f>DATE(2026,5,DAY(Table1[[#This Row],[Maturity_Date]]))</f>
        <v>46173</v>
      </c>
      <c r="L130" s="10" t="str">
        <f ca="1">IF(Table2[[#This Row],[Overdue_Amount]]&lt;1,"",MAX(0,TODAY()-Table2[[#This Row],[EMI_Due_Date]]))</f>
        <v/>
      </c>
      <c r="M13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30" s="3" t="str" cm="1">
        <f t="array" aca="1" ref="N130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1" spans="1:14" ht="28.8" customHeight="1" x14ac:dyDescent="0.45">
      <c r="A131" s="3" t="s">
        <v>946</v>
      </c>
      <c r="B131" s="3" t="str">
        <f>_xlfn.XLOOKUP(Table2[[#This Row],[Customer_ID]],Table1[Customer_ID],Table1[Customer_Name],,0,)</f>
        <v>Amit Soni</v>
      </c>
      <c r="C131" s="3" t="str">
        <f>_xlfn.XLOOKUP(Table2[[#This Row],[Customer_ID]],Table1[Customer_ID],Table1[Branch_Name],,)</f>
        <v>Jabalpur</v>
      </c>
      <c r="D131" s="3" t="str">
        <f>_xlfn.XLOOKUP(Table2[[#This Row],[Customer_ID]],Table1[Customer_ID],Table1[Vehicle_Make],,0)</f>
        <v>Maruti</v>
      </c>
      <c r="E131" s="3" t="str">
        <f>_xlfn.XLOOKUP(Table2[[#This Row],[Customer_ID]],Table1[Customer_ID],Table1[Vehicle_Model],,)</f>
        <v>Brezza</v>
      </c>
      <c r="F131" s="4">
        <f>_xlfn.XLOOKUP(Table2[[#This Row],[Customer_ID]],Table1[Customer_ID],Table1[Amount_Disbursed],,)</f>
        <v>885541</v>
      </c>
      <c r="G131" s="4">
        <f>_xlfn.XLOOKUP(Table2[[#This Row],[Customer_ID]],Table1[Customer_ID],Table1[EMI_Amount],,0)</f>
        <v>21765.868274458124</v>
      </c>
      <c r="H131" s="4">
        <f>Table2[[#This Row],[EMI_Amount]]</f>
        <v>21765.868274458124</v>
      </c>
      <c r="I131" s="4">
        <v>21766</v>
      </c>
      <c r="J131" s="4">
        <f>Table2[[#This Row],[EMI_Due_May26]]-Table2[[#This Row],[Amount_Received_May26]]</f>
        <v>-0.13172554187622154</v>
      </c>
      <c r="K131" s="5">
        <f>DATE(2026,5,DAY(Table1[[#This Row],[Maturity_Date]]))</f>
        <v>46168</v>
      </c>
      <c r="L131" s="10" t="str">
        <f ca="1">IF(Table2[[#This Row],[Overdue_Amount]]&lt;1,"",MAX(0,TODAY()-Table2[[#This Row],[EMI_Due_Date]]))</f>
        <v/>
      </c>
      <c r="M13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31" s="3" t="str" cm="1">
        <f t="array" aca="1" ref="N131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2" spans="1:14" ht="28.8" customHeight="1" x14ac:dyDescent="0.45">
      <c r="A132" s="3" t="s">
        <v>947</v>
      </c>
      <c r="B132" s="3" t="str">
        <f>_xlfn.XLOOKUP(Table2[[#This Row],[Customer_ID]],Table1[Customer_ID],Table1[Customer_Name],,0,)</f>
        <v>Priya Jain</v>
      </c>
      <c r="C132" s="3" t="str">
        <f>_xlfn.XLOOKUP(Table2[[#This Row],[Customer_ID]],Table1[Customer_ID],Table1[Branch_Name],,)</f>
        <v>Bhopal</v>
      </c>
      <c r="D132" s="3" t="str">
        <f>_xlfn.XLOOKUP(Table2[[#This Row],[Customer_ID]],Table1[Customer_ID],Table1[Vehicle_Make],,0)</f>
        <v>Tata</v>
      </c>
      <c r="E132" s="3" t="str">
        <f>_xlfn.XLOOKUP(Table2[[#This Row],[Customer_ID]],Table1[Customer_ID],Table1[Vehicle_Model],,)</f>
        <v>Nexon</v>
      </c>
      <c r="F132" s="4">
        <f>_xlfn.XLOOKUP(Table2[[#This Row],[Customer_ID]],Table1[Customer_ID],Table1[Amount_Disbursed],,)</f>
        <v>758520</v>
      </c>
      <c r="G132" s="4">
        <f>_xlfn.XLOOKUP(Table2[[#This Row],[Customer_ID]],Table1[Customer_ID],Table1[EMI_Amount],,0)</f>
        <v>45908.032880110703</v>
      </c>
      <c r="H132" s="4">
        <f>Table2[[#This Row],[EMI_Amount]]</f>
        <v>45908.032880110703</v>
      </c>
      <c r="I132" s="4">
        <v>45908</v>
      </c>
      <c r="J132" s="4">
        <f>Table2[[#This Row],[EMI_Due_May26]]-Table2[[#This Row],[Amount_Received_May26]]</f>
        <v>3.2880110702535603E-2</v>
      </c>
      <c r="K132" s="5">
        <f>DATE(2026,5,DAY(Table1[[#This Row],[Maturity_Date]]))</f>
        <v>46161</v>
      </c>
      <c r="L132" s="10" t="str">
        <f ca="1">IF(Table2[[#This Row],[Overdue_Amount]]&lt;1,"",MAX(0,TODAY()-Table2[[#This Row],[EMI_Due_Date]]))</f>
        <v/>
      </c>
      <c r="M13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32" s="3" t="str" cm="1">
        <f t="array" aca="1" ref="N132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3" spans="1:14" ht="28.8" customHeight="1" x14ac:dyDescent="0.45">
      <c r="A133" s="3" t="s">
        <v>948</v>
      </c>
      <c r="B133" s="3" t="str">
        <f>_xlfn.XLOOKUP(Table2[[#This Row],[Customer_ID]],Table1[Customer_ID],Table1[Customer_Name],,0,)</f>
        <v>Neha Mishra</v>
      </c>
      <c r="C133" s="3" t="str">
        <f>_xlfn.XLOOKUP(Table2[[#This Row],[Customer_ID]],Table1[Customer_ID],Table1[Branch_Name],,)</f>
        <v>Bhopal</v>
      </c>
      <c r="D133" s="3" t="str">
        <f>_xlfn.XLOOKUP(Table2[[#This Row],[Customer_ID]],Table1[Customer_ID],Table1[Vehicle_Make],,0)</f>
        <v>TVS</v>
      </c>
      <c r="E133" s="3" t="str">
        <f>_xlfn.XLOOKUP(Table2[[#This Row],[Customer_ID]],Table1[Customer_ID],Table1[Vehicle_Model],,)</f>
        <v>Jupiter</v>
      </c>
      <c r="F133" s="4">
        <f>_xlfn.XLOOKUP(Table2[[#This Row],[Customer_ID]],Table1[Customer_ID],Table1[Amount_Disbursed],,)</f>
        <v>66399</v>
      </c>
      <c r="G133" s="4">
        <f>_xlfn.XLOOKUP(Table2[[#This Row],[Customer_ID]],Table1[Customer_ID],Table1[EMI_Amount],,0)</f>
        <v>3169.8443245585686</v>
      </c>
      <c r="H133" s="4">
        <f>Table2[[#This Row],[EMI_Amount]]</f>
        <v>3169.8443245585686</v>
      </c>
      <c r="I133" s="4">
        <v>3170</v>
      </c>
      <c r="J133" s="4">
        <f>Table2[[#This Row],[EMI_Due_May26]]-Table2[[#This Row],[Amount_Received_May26]]</f>
        <v>-0.15567544143141276</v>
      </c>
      <c r="K133" s="5">
        <f>DATE(2026,5,DAY(Table1[[#This Row],[Maturity_Date]]))</f>
        <v>46170</v>
      </c>
      <c r="L133" s="10" t="str">
        <f ca="1">IF(Table2[[#This Row],[Overdue_Amount]]&lt;1,"",MAX(0,TODAY()-Table2[[#This Row],[EMI_Due_Date]]))</f>
        <v/>
      </c>
      <c r="M13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33" s="3" t="str" cm="1">
        <f t="array" aca="1" ref="N133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4" spans="1:14" ht="28.8" customHeight="1" x14ac:dyDescent="0.45">
      <c r="A134" s="3" t="s">
        <v>949</v>
      </c>
      <c r="B134" s="3" t="str">
        <f>_xlfn.XLOOKUP(Table2[[#This Row],[Customer_ID]],Table1[Customer_ID],Table1[Customer_Name],,0,)</f>
        <v>Mahesh Dubey</v>
      </c>
      <c r="C134" s="3" t="str">
        <f>_xlfn.XLOOKUP(Table2[[#This Row],[Customer_ID]],Table1[Customer_ID],Table1[Branch_Name],,)</f>
        <v>Bhopal</v>
      </c>
      <c r="D134" s="3" t="str">
        <f>_xlfn.XLOOKUP(Table2[[#This Row],[Customer_ID]],Table1[Customer_ID],Table1[Vehicle_Make],,0)</f>
        <v>Tata</v>
      </c>
      <c r="E134" s="3" t="str">
        <f>_xlfn.XLOOKUP(Table2[[#This Row],[Customer_ID]],Table1[Customer_ID],Table1[Vehicle_Model],,)</f>
        <v>Tiago</v>
      </c>
      <c r="F134" s="4">
        <f>_xlfn.XLOOKUP(Table2[[#This Row],[Customer_ID]],Table1[Customer_ID],Table1[Amount_Disbursed],,)</f>
        <v>462339</v>
      </c>
      <c r="G134" s="4">
        <f>_xlfn.XLOOKUP(Table2[[#This Row],[Customer_ID]],Table1[Customer_ID],Table1[EMI_Amount],,0)</f>
        <v>11086.57293926935</v>
      </c>
      <c r="H134" s="4">
        <f>Table2[[#This Row],[EMI_Amount]]</f>
        <v>11086.57293926935</v>
      </c>
      <c r="I134" s="4">
        <v>1070</v>
      </c>
      <c r="J134" s="4">
        <f>Table2[[#This Row],[EMI_Due_May26]]-Table2[[#This Row],[Amount_Received_May26]]</f>
        <v>10016.57293926935</v>
      </c>
      <c r="K134" s="5">
        <f>DATE(2026,5,DAY(Table1[[#This Row],[Maturity_Date]]))</f>
        <v>46161</v>
      </c>
      <c r="L134" s="10">
        <f ca="1">IF(Table2[[#This Row],[Overdue_Amount]]&lt;1,"",MAX(0,TODAY()-Table2[[#This Row],[EMI_Due_Date]]))</f>
        <v>19</v>
      </c>
      <c r="M13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34" s="3" t="str" cm="1">
        <f t="array" aca="1" ref="N13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35" spans="1:14" ht="28.8" customHeight="1" x14ac:dyDescent="0.45">
      <c r="A135" s="3" t="s">
        <v>950</v>
      </c>
      <c r="B135" s="3" t="str">
        <f>_xlfn.XLOOKUP(Table2[[#This Row],[Customer_ID]],Table1[Customer_ID],Table1[Customer_Name],,0,)</f>
        <v>Shanta Gupta</v>
      </c>
      <c r="C135" s="3" t="str">
        <f>_xlfn.XLOOKUP(Table2[[#This Row],[Customer_ID]],Table1[Customer_ID],Table1[Branch_Name],,)</f>
        <v>Bhopal</v>
      </c>
      <c r="D135" s="3" t="str">
        <f>_xlfn.XLOOKUP(Table2[[#This Row],[Customer_ID]],Table1[Customer_ID],Table1[Vehicle_Make],,0)</f>
        <v>TVS</v>
      </c>
      <c r="E135" s="3" t="str">
        <f>_xlfn.XLOOKUP(Table2[[#This Row],[Customer_ID]],Table1[Customer_ID],Table1[Vehicle_Model],,)</f>
        <v>Jupiter</v>
      </c>
      <c r="F135" s="4">
        <f>_xlfn.XLOOKUP(Table2[[#This Row],[Customer_ID]],Table1[Customer_ID],Table1[Amount_Disbursed],,)</f>
        <v>54194</v>
      </c>
      <c r="G135" s="4">
        <f>_xlfn.XLOOKUP(Table2[[#This Row],[Customer_ID]],Table1[Customer_ID],Table1[EMI_Amount],,0)</f>
        <v>4801.3916618159028</v>
      </c>
      <c r="H135" s="4">
        <f>Table2[[#This Row],[EMI_Amount]]</f>
        <v>4801.3916618159028</v>
      </c>
      <c r="I135" s="4">
        <v>4801</v>
      </c>
      <c r="J135" s="4">
        <f>Table2[[#This Row],[EMI_Due_May26]]-Table2[[#This Row],[Amount_Received_May26]]</f>
        <v>0.39166181590280758</v>
      </c>
      <c r="K135" s="5">
        <f>DATE(2026,5,DAY(Table1[[#This Row],[Maturity_Date]]))</f>
        <v>46164</v>
      </c>
      <c r="L135" s="10" t="str">
        <f ca="1">IF(Table2[[#This Row],[Overdue_Amount]]&lt;1,"",MAX(0,TODAY()-Table2[[#This Row],[EMI_Due_Date]]))</f>
        <v/>
      </c>
      <c r="M13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35" s="3" t="str" cm="1">
        <f t="array" aca="1" ref="N13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6" spans="1:14" ht="28.8" customHeight="1" x14ac:dyDescent="0.45">
      <c r="A136" s="3" t="s">
        <v>951</v>
      </c>
      <c r="B136" s="3" t="str">
        <f>_xlfn.XLOOKUP(Table2[[#This Row],[Customer_ID]],Table1[Customer_ID],Table1[Customer_Name],,0,)</f>
        <v>Mamta Dubey</v>
      </c>
      <c r="C136" s="3" t="str">
        <f>_xlfn.XLOOKUP(Table2[[#This Row],[Customer_ID]],Table1[Customer_ID],Table1[Branch_Name],,)</f>
        <v>Rewa</v>
      </c>
      <c r="D136" s="3" t="str">
        <f>_xlfn.XLOOKUP(Table2[[#This Row],[Customer_ID]],Table1[Customer_ID],Table1[Vehicle_Make],,0)</f>
        <v>Maruti</v>
      </c>
      <c r="E136" s="3" t="str">
        <f>_xlfn.XLOOKUP(Table2[[#This Row],[Customer_ID]],Table1[Customer_ID],Table1[Vehicle_Model],,)</f>
        <v>Swift</v>
      </c>
      <c r="F136" s="4">
        <f>_xlfn.XLOOKUP(Table2[[#This Row],[Customer_ID]],Table1[Customer_ID],Table1[Amount_Disbursed],,)</f>
        <v>509741</v>
      </c>
      <c r="G136" s="4">
        <f>_xlfn.XLOOKUP(Table2[[#This Row],[Customer_ID]],Table1[Customer_ID],Table1[EMI_Amount],,0)</f>
        <v>23928.680333073327</v>
      </c>
      <c r="H136" s="4">
        <f>Table2[[#This Row],[EMI_Amount]]</f>
        <v>23928.680333073327</v>
      </c>
      <c r="I136" s="4">
        <v>23929</v>
      </c>
      <c r="J136" s="4">
        <f>Table2[[#This Row],[EMI_Due_May26]]-Table2[[#This Row],[Amount_Received_May26]]</f>
        <v>-0.31966692667265306</v>
      </c>
      <c r="K136" s="5">
        <f>DATE(2026,5,DAY(Table1[[#This Row],[Maturity_Date]]))</f>
        <v>46162</v>
      </c>
      <c r="L136" s="10" t="str">
        <f ca="1">IF(Table2[[#This Row],[Overdue_Amount]]&lt;1,"",MAX(0,TODAY()-Table2[[#This Row],[EMI_Due_Date]]))</f>
        <v/>
      </c>
      <c r="M13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36" s="3" t="str" cm="1">
        <f t="array" aca="1" ref="N136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7" spans="1:14" ht="28.8" customHeight="1" x14ac:dyDescent="0.45">
      <c r="A137" s="3" t="s">
        <v>952</v>
      </c>
      <c r="B137" s="3" t="str">
        <f>_xlfn.XLOOKUP(Table2[[#This Row],[Customer_ID]],Table1[Customer_ID],Table1[Customer_Name],,0,)</f>
        <v>Sumit Jain</v>
      </c>
      <c r="C137" s="3" t="str">
        <f>_xlfn.XLOOKUP(Table2[[#This Row],[Customer_ID]],Table1[Customer_ID],Table1[Branch_Name],,)</f>
        <v>Jabalpur</v>
      </c>
      <c r="D137" s="3" t="str">
        <f>_xlfn.XLOOKUP(Table2[[#This Row],[Customer_ID]],Table1[Customer_ID],Table1[Vehicle_Make],,0)</f>
        <v>Maruti</v>
      </c>
      <c r="E137" s="3" t="str">
        <f>_xlfn.XLOOKUP(Table2[[#This Row],[Customer_ID]],Table1[Customer_ID],Table1[Vehicle_Model],,)</f>
        <v>Dzire</v>
      </c>
      <c r="F137" s="4">
        <f>_xlfn.XLOOKUP(Table2[[#This Row],[Customer_ID]],Table1[Customer_ID],Table1[Amount_Disbursed],,)</f>
        <v>503855</v>
      </c>
      <c r="G137" s="4">
        <f>_xlfn.XLOOKUP(Table2[[#This Row],[Customer_ID]],Table1[Customer_ID],Table1[EMI_Amount],,0)</f>
        <v>17778.790931494408</v>
      </c>
      <c r="H137" s="4">
        <f>Table2[[#This Row],[EMI_Amount]]</f>
        <v>17778.790931494408</v>
      </c>
      <c r="I137" s="4">
        <v>17779</v>
      </c>
      <c r="J137" s="4">
        <f>Table2[[#This Row],[EMI_Due_May26]]-Table2[[#This Row],[Amount_Received_May26]]</f>
        <v>-0.20906850559185841</v>
      </c>
      <c r="K137" s="5">
        <f>DATE(2026,5,DAY(Table1[[#This Row],[Maturity_Date]]))</f>
        <v>46166</v>
      </c>
      <c r="L137" s="10" t="str">
        <f ca="1">IF(Table2[[#This Row],[Overdue_Amount]]&lt;1,"",MAX(0,TODAY()-Table2[[#This Row],[EMI_Due_Date]]))</f>
        <v/>
      </c>
      <c r="M13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37" s="3" t="str" cm="1">
        <f t="array" aca="1" ref="N137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8" spans="1:14" ht="28.8" customHeight="1" x14ac:dyDescent="0.45">
      <c r="A138" s="3" t="s">
        <v>953</v>
      </c>
      <c r="B138" s="3" t="str">
        <f>_xlfn.XLOOKUP(Table2[[#This Row],[Customer_ID]],Table1[Customer_ID],Table1[Customer_Name],,0,)</f>
        <v>Ramesh Mishra</v>
      </c>
      <c r="C138" s="3" t="str">
        <f>_xlfn.XLOOKUP(Table2[[#This Row],[Customer_ID]],Table1[Customer_ID],Table1[Branch_Name],,)</f>
        <v>Jabalpur</v>
      </c>
      <c r="D138" s="3" t="str">
        <f>_xlfn.XLOOKUP(Table2[[#This Row],[Customer_ID]],Table1[Customer_ID],Table1[Vehicle_Make],,0)</f>
        <v>Renault</v>
      </c>
      <c r="E138" s="3" t="str">
        <f>_xlfn.XLOOKUP(Table2[[#This Row],[Customer_ID]],Table1[Customer_ID],Table1[Vehicle_Model],,)</f>
        <v>Kwid</v>
      </c>
      <c r="F138" s="4">
        <f>_xlfn.XLOOKUP(Table2[[#This Row],[Customer_ID]],Table1[Customer_ID],Table1[Amount_Disbursed],,)</f>
        <v>418270</v>
      </c>
      <c r="G138" s="4">
        <f>_xlfn.XLOOKUP(Table2[[#This Row],[Customer_ID]],Table1[Customer_ID],Table1[EMI_Amount],,0)</f>
        <v>9501.9464206794983</v>
      </c>
      <c r="H138" s="4">
        <f>Table2[[#This Row],[EMI_Amount]]</f>
        <v>9501.9464206794983</v>
      </c>
      <c r="I138" s="4">
        <v>9502</v>
      </c>
      <c r="J138" s="4">
        <f>Table2[[#This Row],[EMI_Due_May26]]-Table2[[#This Row],[Amount_Received_May26]]</f>
        <v>-5.3579320501739858E-2</v>
      </c>
      <c r="K138" s="5">
        <f>DATE(2026,5,DAY(Table1[[#This Row],[Maturity_Date]]))</f>
        <v>46160</v>
      </c>
      <c r="L138" s="10" t="str">
        <f ca="1">IF(Table2[[#This Row],[Overdue_Amount]]&lt;1,"",MAX(0,TODAY()-Table2[[#This Row],[EMI_Due_Date]]))</f>
        <v/>
      </c>
      <c r="M13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38" s="3" t="str" cm="1">
        <f t="array" aca="1" ref="N138" ca="1">_xlfn.IFS(Table2[[#This Row],[DPD_Bucket]]="1-30","Overdue",Table2[[#This Row],[DPD_Bucket]]="90+","NPA",Table2[[#This Row],[DPD_Bucket]]="Current","Active",Table2[[#This Row],[DPD_Bucket]]="31-60","Overdue")</f>
        <v>Active</v>
      </c>
    </row>
    <row r="139" spans="1:14" ht="28.8" customHeight="1" x14ac:dyDescent="0.45">
      <c r="A139" s="3" t="s">
        <v>954</v>
      </c>
      <c r="B139" s="3" t="str">
        <f>_xlfn.XLOOKUP(Table2[[#This Row],[Customer_ID]],Table1[Customer_ID],Table1[Customer_Name],,0,)</f>
        <v>Mahesh Patel</v>
      </c>
      <c r="C139" s="3" t="str">
        <f>_xlfn.XLOOKUP(Table2[[#This Row],[Customer_ID]],Table1[Customer_ID],Table1[Branch_Name],,)</f>
        <v>Bhopal</v>
      </c>
      <c r="D139" s="3" t="str">
        <f>_xlfn.XLOOKUP(Table2[[#This Row],[Customer_ID]],Table1[Customer_ID],Table1[Vehicle_Make],,0)</f>
        <v>Maruti</v>
      </c>
      <c r="E139" s="3" t="str">
        <f>_xlfn.XLOOKUP(Table2[[#This Row],[Customer_ID]],Table1[Customer_ID],Table1[Vehicle_Model],,)</f>
        <v>Swift</v>
      </c>
      <c r="F139" s="4">
        <f>_xlfn.XLOOKUP(Table2[[#This Row],[Customer_ID]],Table1[Customer_ID],Table1[Amount_Disbursed],,)</f>
        <v>522321</v>
      </c>
      <c r="G139" s="4">
        <f>_xlfn.XLOOKUP(Table2[[#This Row],[Customer_ID]],Table1[Customer_ID],Table1[EMI_Amount],,0)</f>
        <v>11447.906765680393</v>
      </c>
      <c r="H139" s="4">
        <f>Table2[[#This Row],[EMI_Amount]]</f>
        <v>11447.906765680393</v>
      </c>
      <c r="I139" s="4">
        <v>0</v>
      </c>
      <c r="J139" s="4">
        <f>Table2[[#This Row],[EMI_Due_May26]]-Table2[[#This Row],[Amount_Received_May26]]</f>
        <v>11447.906765680393</v>
      </c>
      <c r="K139" s="5">
        <f>DATE(2026,5,DAY(Table1[[#This Row],[Maturity_Date]]))</f>
        <v>46168</v>
      </c>
      <c r="L139" s="10">
        <f ca="1">IF(Table2[[#This Row],[Overdue_Amount]]&lt;1,"",MAX(0,TODAY()-Table2[[#This Row],[EMI_Due_Date]]))</f>
        <v>12</v>
      </c>
      <c r="M13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39" s="3" t="str" cm="1">
        <f t="array" aca="1" ref="N13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40" spans="1:14" ht="28.8" customHeight="1" x14ac:dyDescent="0.45">
      <c r="A140" s="3" t="s">
        <v>955</v>
      </c>
      <c r="B140" s="3" t="str">
        <f>_xlfn.XLOOKUP(Table2[[#This Row],[Customer_ID]],Table1[Customer_ID],Table1[Customer_Name],,0,)</f>
        <v>Mahesh Pandey</v>
      </c>
      <c r="C140" s="3" t="str">
        <f>_xlfn.XLOOKUP(Table2[[#This Row],[Customer_ID]],Table1[Customer_ID],Table1[Branch_Name],,)</f>
        <v>Indore</v>
      </c>
      <c r="D140" s="3" t="str">
        <f>_xlfn.XLOOKUP(Table2[[#This Row],[Customer_ID]],Table1[Customer_ID],Table1[Vehicle_Make],,0)</f>
        <v>Maruti</v>
      </c>
      <c r="E140" s="3" t="str">
        <f>_xlfn.XLOOKUP(Table2[[#This Row],[Customer_ID]],Table1[Customer_ID],Table1[Vehicle_Model],,)</f>
        <v>Dzire</v>
      </c>
      <c r="F140" s="4">
        <f>_xlfn.XLOOKUP(Table2[[#This Row],[Customer_ID]],Table1[Customer_ID],Table1[Amount_Disbursed],,)</f>
        <v>604969</v>
      </c>
      <c r="G140" s="4">
        <f>_xlfn.XLOOKUP(Table2[[#This Row],[Customer_ID]],Table1[Customer_ID],Table1[EMI_Amount],,0)</f>
        <v>21188.361012906749</v>
      </c>
      <c r="H140" s="4">
        <f>Table2[[#This Row],[EMI_Amount]]</f>
        <v>21188.361012906749</v>
      </c>
      <c r="I140" s="4">
        <v>21188</v>
      </c>
      <c r="J140" s="4">
        <f>Table2[[#This Row],[EMI_Due_May26]]-Table2[[#This Row],[Amount_Received_May26]]</f>
        <v>0.36101290674923803</v>
      </c>
      <c r="K140" s="5">
        <f>DATE(2026,5,DAY(Table1[[#This Row],[Maturity_Date]]))</f>
        <v>46152</v>
      </c>
      <c r="L140" s="10" t="str">
        <f ca="1">IF(Table2[[#This Row],[Overdue_Amount]]&lt;1,"",MAX(0,TODAY()-Table2[[#This Row],[EMI_Due_Date]]))</f>
        <v/>
      </c>
      <c r="M14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40" s="3" t="str" cm="1">
        <f t="array" aca="1" ref="N140" ca="1">_xlfn.IFS(Table2[[#This Row],[DPD_Bucket]]="1-30","Overdue",Table2[[#This Row],[DPD_Bucket]]="90+","NPA",Table2[[#This Row],[DPD_Bucket]]="Current","Active",Table2[[#This Row],[DPD_Bucket]]="31-60","Overdue")</f>
        <v>Active</v>
      </c>
    </row>
    <row r="141" spans="1:14" ht="28.8" customHeight="1" x14ac:dyDescent="0.45">
      <c r="A141" s="3" t="s">
        <v>956</v>
      </c>
      <c r="B141" s="3" t="str">
        <f>_xlfn.XLOOKUP(Table2[[#This Row],[Customer_ID]],Table1[Customer_ID],Table1[Customer_Name],,0,)</f>
        <v>Sanjay Malviya</v>
      </c>
      <c r="C141" s="3" t="str">
        <f>_xlfn.XLOOKUP(Table2[[#This Row],[Customer_ID]],Table1[Customer_ID],Table1[Branch_Name],,)</f>
        <v>Rewa</v>
      </c>
      <c r="D141" s="3" t="str">
        <f>_xlfn.XLOOKUP(Table2[[#This Row],[Customer_ID]],Table1[Customer_ID],Table1[Vehicle_Make],,0)</f>
        <v>Hero</v>
      </c>
      <c r="E141" s="3" t="str">
        <f>_xlfn.XLOOKUP(Table2[[#This Row],[Customer_ID]],Table1[Customer_ID],Table1[Vehicle_Model],,)</f>
        <v>Splendor</v>
      </c>
      <c r="F141" s="4">
        <f>_xlfn.XLOOKUP(Table2[[#This Row],[Customer_ID]],Table1[Customer_ID],Table1[Amount_Disbursed],,)</f>
        <v>69846</v>
      </c>
      <c r="G141" s="4">
        <f>_xlfn.XLOOKUP(Table2[[#This Row],[Customer_ID]],Table1[Customer_ID],Table1[EMI_Amount],,0)</f>
        <v>4333.041758547005</v>
      </c>
      <c r="H141" s="4">
        <f>Table2[[#This Row],[EMI_Amount]]</f>
        <v>4333.041758547005</v>
      </c>
      <c r="I141" s="4">
        <v>3106</v>
      </c>
      <c r="J141" s="4">
        <f>Table2[[#This Row],[EMI_Due_May26]]-Table2[[#This Row],[Amount_Received_May26]]</f>
        <v>1227.041758547005</v>
      </c>
      <c r="K141" s="5">
        <f>DATE(2026,5,DAY(Table1[[#This Row],[Maturity_Date]]))</f>
        <v>46173</v>
      </c>
      <c r="L141" s="10">
        <f ca="1">IF(Table2[[#This Row],[Overdue_Amount]]&lt;1,"",MAX(0,TODAY()-Table2[[#This Row],[EMI_Due_Date]]))</f>
        <v>7</v>
      </c>
      <c r="M14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41" s="3" t="str" cm="1">
        <f t="array" aca="1" ref="N141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42" spans="1:14" ht="28.8" customHeight="1" x14ac:dyDescent="0.45">
      <c r="A142" s="3" t="s">
        <v>957</v>
      </c>
      <c r="B142" s="3" t="str">
        <f>_xlfn.XLOOKUP(Table2[[#This Row],[Customer_ID]],Table1[Customer_ID],Table1[Customer_Name],,0,)</f>
        <v>Amit Gupta</v>
      </c>
      <c r="C142" s="3" t="str">
        <f>_xlfn.XLOOKUP(Table2[[#This Row],[Customer_ID]],Table1[Customer_ID],Table1[Branch_Name],,)</f>
        <v>Jabalpur</v>
      </c>
      <c r="D142" s="3" t="str">
        <f>_xlfn.XLOOKUP(Table2[[#This Row],[Customer_ID]],Table1[Customer_ID],Table1[Vehicle_Make],,0)</f>
        <v>Honda</v>
      </c>
      <c r="E142" s="3" t="str">
        <f>_xlfn.XLOOKUP(Table2[[#This Row],[Customer_ID]],Table1[Customer_ID],Table1[Vehicle_Model],,)</f>
        <v>Activa</v>
      </c>
      <c r="F142" s="4">
        <f>_xlfn.XLOOKUP(Table2[[#This Row],[Customer_ID]],Table1[Customer_ID],Table1[Amount_Disbursed],,)</f>
        <v>97227</v>
      </c>
      <c r="G142" s="4">
        <f>_xlfn.XLOOKUP(Table2[[#This Row],[Customer_ID]],Table1[Customer_ID],Table1[EMI_Amount],,0)</f>
        <v>3281.5843663108412</v>
      </c>
      <c r="H142" s="4">
        <f>Table2[[#This Row],[EMI_Amount]]</f>
        <v>3281.5843663108412</v>
      </c>
      <c r="I142" s="4">
        <v>3282</v>
      </c>
      <c r="J142" s="4">
        <f>Table2[[#This Row],[EMI_Due_May26]]-Table2[[#This Row],[Amount_Received_May26]]</f>
        <v>-0.41563368915876708</v>
      </c>
      <c r="K142" s="5">
        <f>DATE(2026,5,DAY(Table1[[#This Row],[Maturity_Date]]))</f>
        <v>46172</v>
      </c>
      <c r="L142" s="10" t="str">
        <f ca="1">IF(Table2[[#This Row],[Overdue_Amount]]&lt;1,"",MAX(0,TODAY()-Table2[[#This Row],[EMI_Due_Date]]))</f>
        <v/>
      </c>
      <c r="M14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42" s="3" t="str" cm="1">
        <f t="array" aca="1" ref="N142" ca="1">_xlfn.IFS(Table2[[#This Row],[DPD_Bucket]]="1-30","Overdue",Table2[[#This Row],[DPD_Bucket]]="90+","NPA",Table2[[#This Row],[DPD_Bucket]]="Current","Active",Table2[[#This Row],[DPD_Bucket]]="31-60","Overdue")</f>
        <v>Active</v>
      </c>
    </row>
    <row r="143" spans="1:14" ht="28.8" customHeight="1" x14ac:dyDescent="0.45">
      <c r="A143" s="3" t="s">
        <v>958</v>
      </c>
      <c r="B143" s="3" t="str">
        <f>_xlfn.XLOOKUP(Table2[[#This Row],[Customer_ID]],Table1[Customer_ID],Table1[Customer_Name],,0,)</f>
        <v>Mahesh Shukla</v>
      </c>
      <c r="C143" s="3" t="str">
        <f>_xlfn.XLOOKUP(Table2[[#This Row],[Customer_ID]],Table1[Customer_ID],Table1[Branch_Name],,)</f>
        <v>Jabalpur</v>
      </c>
      <c r="D143" s="3" t="str">
        <f>_xlfn.XLOOKUP(Table2[[#This Row],[Customer_ID]],Table1[Customer_ID],Table1[Vehicle_Make],,0)</f>
        <v>Renault</v>
      </c>
      <c r="E143" s="3" t="str">
        <f>_xlfn.XLOOKUP(Table2[[#This Row],[Customer_ID]],Table1[Customer_ID],Table1[Vehicle_Model],,)</f>
        <v>Kwid</v>
      </c>
      <c r="F143" s="4">
        <f>_xlfn.XLOOKUP(Table2[[#This Row],[Customer_ID]],Table1[Customer_ID],Table1[Amount_Disbursed],,)</f>
        <v>421319</v>
      </c>
      <c r="G143" s="4">
        <f>_xlfn.XLOOKUP(Table2[[#This Row],[Customer_ID]],Table1[Customer_ID],Table1[EMI_Amount],,0)</f>
        <v>14076.467538102861</v>
      </c>
      <c r="H143" s="4">
        <f>Table2[[#This Row],[EMI_Amount]]</f>
        <v>14076.467538102861</v>
      </c>
      <c r="I143" s="4">
        <v>14076</v>
      </c>
      <c r="J143" s="4">
        <f>Table2[[#This Row],[EMI_Due_May26]]-Table2[[#This Row],[Amount_Received_May26]]</f>
        <v>0.46753810286099906</v>
      </c>
      <c r="K143" s="5">
        <f>DATE(2026,5,DAY(Table1[[#This Row],[Maturity_Date]]))</f>
        <v>46159</v>
      </c>
      <c r="L143" s="10" t="str">
        <f ca="1">IF(Table2[[#This Row],[Overdue_Amount]]&lt;1,"",MAX(0,TODAY()-Table2[[#This Row],[EMI_Due_Date]]))</f>
        <v/>
      </c>
      <c r="M14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43" s="3" t="str" cm="1">
        <f t="array" aca="1" ref="N143" ca="1">_xlfn.IFS(Table2[[#This Row],[DPD_Bucket]]="1-30","Overdue",Table2[[#This Row],[DPD_Bucket]]="90+","NPA",Table2[[#This Row],[DPD_Bucket]]="Current","Active",Table2[[#This Row],[DPD_Bucket]]="31-60","Overdue")</f>
        <v>Active</v>
      </c>
    </row>
    <row r="144" spans="1:14" ht="28.8" customHeight="1" x14ac:dyDescent="0.45">
      <c r="A144" s="3" t="s">
        <v>959</v>
      </c>
      <c r="B144" s="3" t="str">
        <f>_xlfn.XLOOKUP(Table2[[#This Row],[Customer_ID]],Table1[Customer_ID],Table1[Customer_Name],,0,)</f>
        <v>Vikas Patel</v>
      </c>
      <c r="C144" s="3" t="str">
        <f>_xlfn.XLOOKUP(Table2[[#This Row],[Customer_ID]],Table1[Customer_ID],Table1[Branch_Name],,)</f>
        <v>Indore</v>
      </c>
      <c r="D144" s="3" t="str">
        <f>_xlfn.XLOOKUP(Table2[[#This Row],[Customer_ID]],Table1[Customer_ID],Table1[Vehicle_Make],,0)</f>
        <v>Hero</v>
      </c>
      <c r="E144" s="3" t="str">
        <f>_xlfn.XLOOKUP(Table2[[#This Row],[Customer_ID]],Table1[Customer_ID],Table1[Vehicle_Model],,)</f>
        <v>Splendor</v>
      </c>
      <c r="F144" s="4">
        <f>_xlfn.XLOOKUP(Table2[[#This Row],[Customer_ID]],Table1[Customer_ID],Table1[Amount_Disbursed],,)</f>
        <v>59707</v>
      </c>
      <c r="G144" s="4">
        <f>_xlfn.XLOOKUP(Table2[[#This Row],[Customer_ID]],Table1[Customer_ID],Table1[EMI_Amount],,0)</f>
        <v>5281.4607866728456</v>
      </c>
      <c r="H144" s="4">
        <f>Table2[[#This Row],[EMI_Amount]]</f>
        <v>5281.4607866728456</v>
      </c>
      <c r="I144" s="4">
        <v>5281</v>
      </c>
      <c r="J144" s="4">
        <f>Table2[[#This Row],[EMI_Due_May26]]-Table2[[#This Row],[Amount_Received_May26]]</f>
        <v>0.4607866728456429</v>
      </c>
      <c r="K144" s="5">
        <f>DATE(2026,5,DAY(Table1[[#This Row],[Maturity_Date]]))</f>
        <v>46157</v>
      </c>
      <c r="L144" s="10" t="str">
        <f ca="1">IF(Table2[[#This Row],[Overdue_Amount]]&lt;1,"",MAX(0,TODAY()-Table2[[#This Row],[EMI_Due_Date]]))</f>
        <v/>
      </c>
      <c r="M14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44" s="3" t="str" cm="1">
        <f t="array" aca="1" ref="N144" ca="1">_xlfn.IFS(Table2[[#This Row],[DPD_Bucket]]="1-30","Overdue",Table2[[#This Row],[DPD_Bucket]]="90+","NPA",Table2[[#This Row],[DPD_Bucket]]="Current","Active",Table2[[#This Row],[DPD_Bucket]]="31-60","Overdue")</f>
        <v>Active</v>
      </c>
    </row>
    <row r="145" spans="1:14" ht="28.8" customHeight="1" x14ac:dyDescent="0.45">
      <c r="A145" s="3" t="s">
        <v>960</v>
      </c>
      <c r="B145" s="3" t="str">
        <f>_xlfn.XLOOKUP(Table2[[#This Row],[Customer_ID]],Table1[Customer_ID],Table1[Customer_Name],,0,)</f>
        <v>Amit Singh</v>
      </c>
      <c r="C145" s="3" t="str">
        <f>_xlfn.XLOOKUP(Table2[[#This Row],[Customer_ID]],Table1[Customer_ID],Table1[Branch_Name],,)</f>
        <v>Gwalior</v>
      </c>
      <c r="D145" s="3" t="str">
        <f>_xlfn.XLOOKUP(Table2[[#This Row],[Customer_ID]],Table1[Customer_ID],Table1[Vehicle_Make],,0)</f>
        <v>Tata</v>
      </c>
      <c r="E145" s="3" t="str">
        <f>_xlfn.XLOOKUP(Table2[[#This Row],[Customer_ID]],Table1[Customer_ID],Table1[Vehicle_Model],,)</f>
        <v>Nexon</v>
      </c>
      <c r="F145" s="4">
        <f>_xlfn.XLOOKUP(Table2[[#This Row],[Customer_ID]],Table1[Customer_ID],Table1[Amount_Disbursed],,)</f>
        <v>730289</v>
      </c>
      <c r="G145" s="4">
        <f>_xlfn.XLOOKUP(Table2[[#This Row],[Customer_ID]],Table1[Customer_ID],Table1[EMI_Amount],,0)</f>
        <v>24078.541704752235</v>
      </c>
      <c r="H145" s="4">
        <f>Table2[[#This Row],[EMI_Amount]]</f>
        <v>24078.541704752235</v>
      </c>
      <c r="I145" s="4">
        <v>1933</v>
      </c>
      <c r="J145" s="4">
        <f>Table2[[#This Row],[EMI_Due_May26]]-Table2[[#This Row],[Amount_Received_May26]]</f>
        <v>22145.541704752235</v>
      </c>
      <c r="K145" s="5">
        <f>DATE(2026,5,DAY(Table1[[#This Row],[Maturity_Date]]))</f>
        <v>46163</v>
      </c>
      <c r="L145" s="10">
        <f ca="1">IF(Table2[[#This Row],[Overdue_Amount]]&lt;1,"",MAX(0,TODAY()-Table2[[#This Row],[EMI_Due_Date]]))</f>
        <v>17</v>
      </c>
      <c r="M14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45" s="3" t="str" cm="1">
        <f t="array" aca="1" ref="N14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46" spans="1:14" ht="28.8" customHeight="1" x14ac:dyDescent="0.45">
      <c r="A146" s="3" t="s">
        <v>961</v>
      </c>
      <c r="B146" s="3" t="str">
        <f>_xlfn.XLOOKUP(Table2[[#This Row],[Customer_ID]],Table1[Customer_ID],Table1[Customer_Name],,0,)</f>
        <v>Anita Mishra</v>
      </c>
      <c r="C146" s="3" t="str">
        <f>_xlfn.XLOOKUP(Table2[[#This Row],[Customer_ID]],Table1[Customer_ID],Table1[Branch_Name],,)</f>
        <v>Indore</v>
      </c>
      <c r="D146" s="3" t="str">
        <f>_xlfn.XLOOKUP(Table2[[#This Row],[Customer_ID]],Table1[Customer_ID],Table1[Vehicle_Make],,0)</f>
        <v>Hyundai</v>
      </c>
      <c r="E146" s="3" t="str">
        <f>_xlfn.XLOOKUP(Table2[[#This Row],[Customer_ID]],Table1[Customer_ID],Table1[Vehicle_Model],,)</f>
        <v>i20</v>
      </c>
      <c r="F146" s="4">
        <f>_xlfn.XLOOKUP(Table2[[#This Row],[Customer_ID]],Table1[Customer_ID],Table1[Amount_Disbursed],,)</f>
        <v>625374</v>
      </c>
      <c r="G146" s="4">
        <f>_xlfn.XLOOKUP(Table2[[#This Row],[Customer_ID]],Table1[Customer_ID],Table1[EMI_Amount],,0)</f>
        <v>55449.690255114794</v>
      </c>
      <c r="H146" s="4">
        <f>Table2[[#This Row],[EMI_Amount]]</f>
        <v>55449.690255114794</v>
      </c>
      <c r="I146" s="4">
        <v>55450</v>
      </c>
      <c r="J146" s="4">
        <f>Table2[[#This Row],[EMI_Due_May26]]-Table2[[#This Row],[Amount_Received_May26]]</f>
        <v>-0.30974488520587329</v>
      </c>
      <c r="K146" s="5">
        <f>DATE(2026,5,DAY(Table1[[#This Row],[Maturity_Date]]))</f>
        <v>46145</v>
      </c>
      <c r="L146" s="10" t="str">
        <f ca="1">IF(Table2[[#This Row],[Overdue_Amount]]&lt;1,"",MAX(0,TODAY()-Table2[[#This Row],[EMI_Due_Date]]))</f>
        <v/>
      </c>
      <c r="M14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46" s="3" t="str" cm="1">
        <f t="array" aca="1" ref="N146" ca="1">_xlfn.IFS(Table2[[#This Row],[DPD_Bucket]]="1-30","Overdue",Table2[[#This Row],[DPD_Bucket]]="90+","NPA",Table2[[#This Row],[DPD_Bucket]]="Current","Active",Table2[[#This Row],[DPD_Bucket]]="31-60","Overdue")</f>
        <v>Active</v>
      </c>
    </row>
    <row r="147" spans="1:14" ht="28.8" customHeight="1" x14ac:dyDescent="0.45">
      <c r="A147" s="3" t="s">
        <v>962</v>
      </c>
      <c r="B147" s="3" t="str">
        <f>_xlfn.XLOOKUP(Table2[[#This Row],[Customer_ID]],Table1[Customer_ID],Table1[Customer_Name],,0,)</f>
        <v>Amit Joshi</v>
      </c>
      <c r="C147" s="3" t="str">
        <f>_xlfn.XLOOKUP(Table2[[#This Row],[Customer_ID]],Table1[Customer_ID],Table1[Branch_Name],,)</f>
        <v>Indore</v>
      </c>
      <c r="D147" s="3" t="str">
        <f>_xlfn.XLOOKUP(Table2[[#This Row],[Customer_ID]],Table1[Customer_ID],Table1[Vehicle_Make],,0)</f>
        <v>Honda</v>
      </c>
      <c r="E147" s="3" t="str">
        <f>_xlfn.XLOOKUP(Table2[[#This Row],[Customer_ID]],Table1[Customer_ID],Table1[Vehicle_Model],,)</f>
        <v>Activa</v>
      </c>
      <c r="F147" s="4">
        <f>_xlfn.XLOOKUP(Table2[[#This Row],[Customer_ID]],Table1[Customer_ID],Table1[Amount_Disbursed],,)</f>
        <v>56389</v>
      </c>
      <c r="G147" s="4">
        <f>_xlfn.XLOOKUP(Table2[[#This Row],[Customer_ID]],Table1[Customer_ID],Table1[EMI_Amount],,0)</f>
        <v>5009.3030008846081</v>
      </c>
      <c r="H147" s="4">
        <f>Table2[[#This Row],[EMI_Amount]]</f>
        <v>5009.3030008846081</v>
      </c>
      <c r="I147" s="4">
        <v>5009</v>
      </c>
      <c r="J147" s="4">
        <f>Table2[[#This Row],[EMI_Due_May26]]-Table2[[#This Row],[Amount_Received_May26]]</f>
        <v>0.30300088460808183</v>
      </c>
      <c r="K147" s="5">
        <f>DATE(2026,5,DAY(Table1[[#This Row],[Maturity_Date]]))</f>
        <v>46143</v>
      </c>
      <c r="L147" s="10" t="str">
        <f ca="1">IF(Table2[[#This Row],[Overdue_Amount]]&lt;1,"",MAX(0,TODAY()-Table2[[#This Row],[EMI_Due_Date]]))</f>
        <v/>
      </c>
      <c r="M14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47" s="3" t="str" cm="1">
        <f t="array" aca="1" ref="N147" ca="1">_xlfn.IFS(Table2[[#This Row],[DPD_Bucket]]="1-30","Overdue",Table2[[#This Row],[DPD_Bucket]]="90+","NPA",Table2[[#This Row],[DPD_Bucket]]="Current","Active",Table2[[#This Row],[DPD_Bucket]]="31-60","Overdue")</f>
        <v>Active</v>
      </c>
    </row>
    <row r="148" spans="1:14" ht="28.8" customHeight="1" x14ac:dyDescent="0.45">
      <c r="A148" s="3" t="s">
        <v>963</v>
      </c>
      <c r="B148" s="3" t="str">
        <f>_xlfn.XLOOKUP(Table2[[#This Row],[Customer_ID]],Table1[Customer_ID],Table1[Customer_Name],,0,)</f>
        <v>Pradeep Malviya</v>
      </c>
      <c r="C148" s="3" t="str">
        <f>_xlfn.XLOOKUP(Table2[[#This Row],[Customer_ID]],Table1[Customer_ID],Table1[Branch_Name],,)</f>
        <v>Indore</v>
      </c>
      <c r="D148" s="3" t="str">
        <f>_xlfn.XLOOKUP(Table2[[#This Row],[Customer_ID]],Table1[Customer_ID],Table1[Vehicle_Make],,0)</f>
        <v>Honda</v>
      </c>
      <c r="E148" s="3" t="str">
        <f>_xlfn.XLOOKUP(Table2[[#This Row],[Customer_ID]],Table1[Customer_ID],Table1[Vehicle_Model],,)</f>
        <v>City</v>
      </c>
      <c r="F148" s="4">
        <f>_xlfn.XLOOKUP(Table2[[#This Row],[Customer_ID]],Table1[Customer_ID],Table1[Amount_Disbursed],,)</f>
        <v>1012522</v>
      </c>
      <c r="G148" s="4">
        <f>_xlfn.XLOOKUP(Table2[[#This Row],[Customer_ID]],Table1[Customer_ID],Table1[EMI_Amount],,0)</f>
        <v>90075.072812553641</v>
      </c>
      <c r="H148" s="4">
        <f>Table2[[#This Row],[EMI_Amount]]</f>
        <v>90075.072812553641</v>
      </c>
      <c r="I148" s="4">
        <v>90075</v>
      </c>
      <c r="J148" s="4">
        <f>Table2[[#This Row],[EMI_Due_May26]]-Table2[[#This Row],[Amount_Received_May26]]</f>
        <v>7.2812553640687838E-2</v>
      </c>
      <c r="K148" s="5">
        <f>DATE(2026,5,DAY(Table1[[#This Row],[Maturity_Date]]))</f>
        <v>46149</v>
      </c>
      <c r="L148" s="10" t="str">
        <f ca="1">IF(Table2[[#This Row],[Overdue_Amount]]&lt;1,"",MAX(0,TODAY()-Table2[[#This Row],[EMI_Due_Date]]))</f>
        <v/>
      </c>
      <c r="M14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48" s="3" t="str" cm="1">
        <f t="array" aca="1" ref="N148" ca="1">_xlfn.IFS(Table2[[#This Row],[DPD_Bucket]]="1-30","Overdue",Table2[[#This Row],[DPD_Bucket]]="90+","NPA",Table2[[#This Row],[DPD_Bucket]]="Current","Active",Table2[[#This Row],[DPD_Bucket]]="31-60","Overdue")</f>
        <v>Active</v>
      </c>
    </row>
    <row r="149" spans="1:14" ht="28.8" customHeight="1" x14ac:dyDescent="0.45">
      <c r="A149" s="3" t="s">
        <v>964</v>
      </c>
      <c r="B149" s="3" t="str">
        <f>_xlfn.XLOOKUP(Table2[[#This Row],[Customer_ID]],Table1[Customer_ID],Table1[Customer_Name],,0,)</f>
        <v>Pankaj Patel</v>
      </c>
      <c r="C149" s="3" t="str">
        <f>_xlfn.XLOOKUP(Table2[[#This Row],[Customer_ID]],Table1[Customer_ID],Table1[Branch_Name],,)</f>
        <v>Gwalior</v>
      </c>
      <c r="D149" s="3" t="str">
        <f>_xlfn.XLOOKUP(Table2[[#This Row],[Customer_ID]],Table1[Customer_ID],Table1[Vehicle_Make],,0)</f>
        <v>Maruti</v>
      </c>
      <c r="E149" s="3" t="str">
        <f>_xlfn.XLOOKUP(Table2[[#This Row],[Customer_ID]],Table1[Customer_ID],Table1[Vehicle_Model],,)</f>
        <v>Brezza</v>
      </c>
      <c r="F149" s="4">
        <f>_xlfn.XLOOKUP(Table2[[#This Row],[Customer_ID]],Table1[Customer_ID],Table1[Amount_Disbursed],,)</f>
        <v>802259</v>
      </c>
      <c r="G149" s="4">
        <f>_xlfn.XLOOKUP(Table2[[#This Row],[Customer_ID]],Table1[Customer_ID],Table1[EMI_Amount],,0)</f>
        <v>39082.058226125198</v>
      </c>
      <c r="H149" s="4">
        <f>Table2[[#This Row],[EMI_Amount]]</f>
        <v>39082.058226125198</v>
      </c>
      <c r="I149" s="4">
        <v>39082</v>
      </c>
      <c r="J149" s="4">
        <f>Table2[[#This Row],[EMI_Due_May26]]-Table2[[#This Row],[Amount_Received_May26]]</f>
        <v>5.8226125198416412E-2</v>
      </c>
      <c r="K149" s="5">
        <f>DATE(2026,5,DAY(Table1[[#This Row],[Maturity_Date]]))</f>
        <v>46150</v>
      </c>
      <c r="L149" s="10" t="str">
        <f ca="1">IF(Table2[[#This Row],[Overdue_Amount]]&lt;1,"",MAX(0,TODAY()-Table2[[#This Row],[EMI_Due_Date]]))</f>
        <v/>
      </c>
      <c r="M14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49" s="3" t="str" cm="1">
        <f t="array" aca="1" ref="N149" ca="1">_xlfn.IFS(Table2[[#This Row],[DPD_Bucket]]="1-30","Overdue",Table2[[#This Row],[DPD_Bucket]]="90+","NPA",Table2[[#This Row],[DPD_Bucket]]="Current","Active",Table2[[#This Row],[DPD_Bucket]]="31-60","Overdue")</f>
        <v>Active</v>
      </c>
    </row>
    <row r="150" spans="1:14" ht="28.8" customHeight="1" x14ac:dyDescent="0.45">
      <c r="A150" s="3" t="s">
        <v>965</v>
      </c>
      <c r="B150" s="3" t="str">
        <f>_xlfn.XLOOKUP(Table2[[#This Row],[Customer_ID]],Table1[Customer_ID],Table1[Customer_Name],,0,)</f>
        <v>Usha Verma</v>
      </c>
      <c r="C150" s="3" t="str">
        <f>_xlfn.XLOOKUP(Table2[[#This Row],[Customer_ID]],Table1[Customer_ID],Table1[Branch_Name],,)</f>
        <v>Gwalior</v>
      </c>
      <c r="D150" s="3" t="str">
        <f>_xlfn.XLOOKUP(Table2[[#This Row],[Customer_ID]],Table1[Customer_ID],Table1[Vehicle_Make],,0)</f>
        <v>TVS</v>
      </c>
      <c r="E150" s="3" t="str">
        <f>_xlfn.XLOOKUP(Table2[[#This Row],[Customer_ID]],Table1[Customer_ID],Table1[Vehicle_Model],,)</f>
        <v>Jupiter</v>
      </c>
      <c r="F150" s="4">
        <f>_xlfn.XLOOKUP(Table2[[#This Row],[Customer_ID]],Table1[Customer_ID],Table1[Amount_Disbursed],,)</f>
        <v>52785</v>
      </c>
      <c r="G150" s="4">
        <f>_xlfn.XLOOKUP(Table2[[#This Row],[Customer_ID]],Table1[Customer_ID],Table1[EMI_Amount],,0)</f>
        <v>2547.0961431682517</v>
      </c>
      <c r="H150" s="4">
        <f>Table2[[#This Row],[EMI_Amount]]</f>
        <v>2547.0961431682517</v>
      </c>
      <c r="I150" s="4">
        <v>2547</v>
      </c>
      <c r="J150" s="4">
        <f>Table2[[#This Row],[EMI_Due_May26]]-Table2[[#This Row],[Amount_Received_May26]]</f>
        <v>9.6143168251728639E-2</v>
      </c>
      <c r="K150" s="5">
        <f>DATE(2026,5,DAY(Table1[[#This Row],[Maturity_Date]]))</f>
        <v>46148</v>
      </c>
      <c r="L150" s="10" t="str">
        <f ca="1">IF(Table2[[#This Row],[Overdue_Amount]]&lt;1,"",MAX(0,TODAY()-Table2[[#This Row],[EMI_Due_Date]]))</f>
        <v/>
      </c>
      <c r="M15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50" s="3" t="str" cm="1">
        <f t="array" aca="1" ref="N150" ca="1">_xlfn.IFS(Table2[[#This Row],[DPD_Bucket]]="1-30","Overdue",Table2[[#This Row],[DPD_Bucket]]="90+","NPA",Table2[[#This Row],[DPD_Bucket]]="Current","Active",Table2[[#This Row],[DPD_Bucket]]="31-60","Overdue")</f>
        <v>Active</v>
      </c>
    </row>
    <row r="151" spans="1:14" ht="28.8" customHeight="1" x14ac:dyDescent="0.45">
      <c r="A151" s="3" t="s">
        <v>966</v>
      </c>
      <c r="B151" s="3" t="str">
        <f>_xlfn.XLOOKUP(Table2[[#This Row],[Customer_ID]],Table1[Customer_ID],Table1[Customer_Name],,0,)</f>
        <v>Shanta Jain</v>
      </c>
      <c r="C151" s="3" t="str">
        <f>_xlfn.XLOOKUP(Table2[[#This Row],[Customer_ID]],Table1[Customer_ID],Table1[Branch_Name],,)</f>
        <v>Bhopal</v>
      </c>
      <c r="D151" s="3" t="str">
        <f>_xlfn.XLOOKUP(Table2[[#This Row],[Customer_ID]],Table1[Customer_ID],Table1[Vehicle_Make],,0)</f>
        <v>Hyundai</v>
      </c>
      <c r="E151" s="3" t="str">
        <f>_xlfn.XLOOKUP(Table2[[#This Row],[Customer_ID]],Table1[Customer_ID],Table1[Vehicle_Model],,)</f>
        <v>i20</v>
      </c>
      <c r="F151" s="4">
        <f>_xlfn.XLOOKUP(Table2[[#This Row],[Customer_ID]],Table1[Customer_ID],Table1[Amount_Disbursed],,)</f>
        <v>635425</v>
      </c>
      <c r="G151" s="4">
        <f>_xlfn.XLOOKUP(Table2[[#This Row],[Customer_ID]],Table1[Customer_ID],Table1[EMI_Amount],,0)</f>
        <v>16413.635294831754</v>
      </c>
      <c r="H151" s="4">
        <f>Table2[[#This Row],[EMI_Amount]]</f>
        <v>16413.635294831754</v>
      </c>
      <c r="I151" s="4">
        <v>16414</v>
      </c>
      <c r="J151" s="4">
        <f>Table2[[#This Row],[EMI_Due_May26]]-Table2[[#This Row],[Amount_Received_May26]]</f>
        <v>-0.36470516824556398</v>
      </c>
      <c r="K151" s="5">
        <f>DATE(2026,5,DAY(Table1[[#This Row],[Maturity_Date]]))</f>
        <v>46167</v>
      </c>
      <c r="L151" s="10" t="str">
        <f ca="1">IF(Table2[[#This Row],[Overdue_Amount]]&lt;1,"",MAX(0,TODAY()-Table2[[#This Row],[EMI_Due_Date]]))</f>
        <v/>
      </c>
      <c r="M15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51" s="3" t="str" cm="1">
        <f t="array" aca="1" ref="N151" ca="1">_xlfn.IFS(Table2[[#This Row],[DPD_Bucket]]="1-30","Overdue",Table2[[#This Row],[DPD_Bucket]]="90+","NPA",Table2[[#This Row],[DPD_Bucket]]="Current","Active",Table2[[#This Row],[DPD_Bucket]]="31-60","Overdue")</f>
        <v>Active</v>
      </c>
    </row>
    <row r="152" spans="1:14" ht="28.8" customHeight="1" x14ac:dyDescent="0.45">
      <c r="A152" s="3" t="s">
        <v>967</v>
      </c>
      <c r="B152" s="3" t="str">
        <f>_xlfn.XLOOKUP(Table2[[#This Row],[Customer_ID]],Table1[Customer_ID],Table1[Customer_Name],,0,)</f>
        <v>Renu Joshi</v>
      </c>
      <c r="C152" s="3" t="str">
        <f>_xlfn.XLOOKUP(Table2[[#This Row],[Customer_ID]],Table1[Customer_ID],Table1[Branch_Name],,)</f>
        <v>Indore</v>
      </c>
      <c r="D152" s="3" t="str">
        <f>_xlfn.XLOOKUP(Table2[[#This Row],[Customer_ID]],Table1[Customer_ID],Table1[Vehicle_Make],,0)</f>
        <v>Hyundai</v>
      </c>
      <c r="E152" s="3" t="str">
        <f>_xlfn.XLOOKUP(Table2[[#This Row],[Customer_ID]],Table1[Customer_ID],Table1[Vehicle_Model],,)</f>
        <v>Creta</v>
      </c>
      <c r="F152" s="4">
        <f>_xlfn.XLOOKUP(Table2[[#This Row],[Customer_ID]],Table1[Customer_ID],Table1[Amount_Disbursed],,)</f>
        <v>1212619</v>
      </c>
      <c r="G152" s="4">
        <f>_xlfn.XLOOKUP(Table2[[#This Row],[Customer_ID]],Table1[Customer_ID],Table1[EMI_Amount],,0)</f>
        <v>107009.31572503271</v>
      </c>
      <c r="H152" s="4">
        <f>Table2[[#This Row],[EMI_Amount]]</f>
        <v>107009.31572503271</v>
      </c>
      <c r="I152" s="4">
        <v>107009</v>
      </c>
      <c r="J152" s="4">
        <f>Table2[[#This Row],[EMI_Due_May26]]-Table2[[#This Row],[Amount_Received_May26]]</f>
        <v>0.31572503270581365</v>
      </c>
      <c r="K152" s="5">
        <f>DATE(2026,5,DAY(Table1[[#This Row],[Maturity_Date]]))</f>
        <v>46147</v>
      </c>
      <c r="L152" s="10" t="str">
        <f ca="1">IF(Table2[[#This Row],[Overdue_Amount]]&lt;1,"",MAX(0,TODAY()-Table2[[#This Row],[EMI_Due_Date]]))</f>
        <v/>
      </c>
      <c r="M15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52" s="3" t="str" cm="1">
        <f t="array" aca="1" ref="N152" ca="1">_xlfn.IFS(Table2[[#This Row],[DPD_Bucket]]="1-30","Overdue",Table2[[#This Row],[DPD_Bucket]]="90+","NPA",Table2[[#This Row],[DPD_Bucket]]="Current","Active",Table2[[#This Row],[DPD_Bucket]]="31-60","Overdue")</f>
        <v>Active</v>
      </c>
    </row>
    <row r="153" spans="1:14" ht="28.8" customHeight="1" x14ac:dyDescent="0.45">
      <c r="A153" s="3" t="s">
        <v>968</v>
      </c>
      <c r="B153" s="3" t="str">
        <f>_xlfn.XLOOKUP(Table2[[#This Row],[Customer_ID]],Table1[Customer_ID],Table1[Customer_Name],,0,)</f>
        <v>Manoj Malviya</v>
      </c>
      <c r="C153" s="3" t="str">
        <f>_xlfn.XLOOKUP(Table2[[#This Row],[Customer_ID]],Table1[Customer_ID],Table1[Branch_Name],,)</f>
        <v>Rewa</v>
      </c>
      <c r="D153" s="3" t="str">
        <f>_xlfn.XLOOKUP(Table2[[#This Row],[Customer_ID]],Table1[Customer_ID],Table1[Vehicle_Make],,0)</f>
        <v>Maruti</v>
      </c>
      <c r="E153" s="3" t="str">
        <f>_xlfn.XLOOKUP(Table2[[#This Row],[Customer_ID]],Table1[Customer_ID],Table1[Vehicle_Model],,)</f>
        <v>Dzire</v>
      </c>
      <c r="F153" s="4">
        <f>_xlfn.XLOOKUP(Table2[[#This Row],[Customer_ID]],Table1[Customer_ID],Table1[Amount_Disbursed],,)</f>
        <v>501466</v>
      </c>
      <c r="G153" s="4">
        <f>_xlfn.XLOOKUP(Table2[[#This Row],[Customer_ID]],Table1[Customer_ID],Table1[EMI_Amount],,0)</f>
        <v>13477.979416360291</v>
      </c>
      <c r="H153" s="4">
        <f>Table2[[#This Row],[EMI_Amount]]</f>
        <v>13477.979416360291</v>
      </c>
      <c r="I153" s="4">
        <v>2852</v>
      </c>
      <c r="J153" s="4">
        <f>Table2[[#This Row],[EMI_Due_May26]]-Table2[[#This Row],[Amount_Received_May26]]</f>
        <v>10625.979416360291</v>
      </c>
      <c r="K153" s="5">
        <f>DATE(2026,5,DAY(Table1[[#This Row],[Maturity_Date]]))</f>
        <v>46167</v>
      </c>
      <c r="L153" s="10">
        <f ca="1">IF(Table2[[#This Row],[Overdue_Amount]]&lt;1,"",MAX(0,TODAY()-Table2[[#This Row],[EMI_Due_Date]]))</f>
        <v>13</v>
      </c>
      <c r="M15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53" s="3" t="str" cm="1">
        <f t="array" aca="1" ref="N15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54" spans="1:14" ht="28.8" customHeight="1" x14ac:dyDescent="0.45">
      <c r="A154" s="3" t="s">
        <v>969</v>
      </c>
      <c r="B154" s="3" t="str">
        <f>_xlfn.XLOOKUP(Table2[[#This Row],[Customer_ID]],Table1[Customer_ID],Table1[Customer_Name],,0,)</f>
        <v>Asha Malviya</v>
      </c>
      <c r="C154" s="3" t="str">
        <f>_xlfn.XLOOKUP(Table2[[#This Row],[Customer_ID]],Table1[Customer_ID],Table1[Branch_Name],,)</f>
        <v>Gwalior</v>
      </c>
      <c r="D154" s="3" t="str">
        <f>_xlfn.XLOOKUP(Table2[[#This Row],[Customer_ID]],Table1[Customer_ID],Table1[Vehicle_Make],,0)</f>
        <v>Renault</v>
      </c>
      <c r="E154" s="3" t="str">
        <f>_xlfn.XLOOKUP(Table2[[#This Row],[Customer_ID]],Table1[Customer_ID],Table1[Vehicle_Model],,)</f>
        <v>Kwid</v>
      </c>
      <c r="F154" s="4">
        <f>_xlfn.XLOOKUP(Table2[[#This Row],[Customer_ID]],Table1[Customer_ID],Table1[Amount_Disbursed],,)</f>
        <v>354441</v>
      </c>
      <c r="G154" s="4">
        <f>_xlfn.XLOOKUP(Table2[[#This Row],[Customer_ID]],Table1[Customer_ID],Table1[EMI_Amount],,0)</f>
        <v>9764.0364508456169</v>
      </c>
      <c r="H154" s="4">
        <f>Table2[[#This Row],[EMI_Amount]]</f>
        <v>9764.0364508456169</v>
      </c>
      <c r="I154" s="4">
        <v>6612</v>
      </c>
      <c r="J154" s="4">
        <f>Table2[[#This Row],[EMI_Due_May26]]-Table2[[#This Row],[Amount_Received_May26]]</f>
        <v>3152.0364508456169</v>
      </c>
      <c r="K154" s="5">
        <f>DATE(2026,5,DAY(Table1[[#This Row],[Maturity_Date]]))</f>
        <v>46163</v>
      </c>
      <c r="L154" s="10">
        <f ca="1">IF(Table2[[#This Row],[Overdue_Amount]]&lt;1,"",MAX(0,TODAY()-Table2[[#This Row],[EMI_Due_Date]]))</f>
        <v>17</v>
      </c>
      <c r="M15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54" s="3" t="str" cm="1">
        <f t="array" aca="1" ref="N15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55" spans="1:14" ht="28.8" customHeight="1" x14ac:dyDescent="0.45">
      <c r="A155" s="3" t="s">
        <v>970</v>
      </c>
      <c r="B155" s="3" t="str">
        <f>_xlfn.XLOOKUP(Table2[[#This Row],[Customer_ID]],Table1[Customer_ID],Table1[Customer_Name],,0,)</f>
        <v>Naresh Joshi</v>
      </c>
      <c r="C155" s="3" t="str">
        <f>_xlfn.XLOOKUP(Table2[[#This Row],[Customer_ID]],Table1[Customer_ID],Table1[Branch_Name],,)</f>
        <v>Rewa</v>
      </c>
      <c r="D155" s="3" t="str">
        <f>_xlfn.XLOOKUP(Table2[[#This Row],[Customer_ID]],Table1[Customer_ID],Table1[Vehicle_Make],,0)</f>
        <v>Hero</v>
      </c>
      <c r="E155" s="3" t="str">
        <f>_xlfn.XLOOKUP(Table2[[#This Row],[Customer_ID]],Table1[Customer_ID],Table1[Vehicle_Model],,)</f>
        <v>Splendor</v>
      </c>
      <c r="F155" s="4">
        <f>_xlfn.XLOOKUP(Table2[[#This Row],[Customer_ID]],Table1[Customer_ID],Table1[Amount_Disbursed],,)</f>
        <v>88692</v>
      </c>
      <c r="G155" s="4">
        <f>_xlfn.XLOOKUP(Table2[[#This Row],[Customer_ID]],Table1[Customer_ID],Table1[EMI_Amount],,0)</f>
        <v>1927.0523079312286</v>
      </c>
      <c r="H155" s="4">
        <f>Table2[[#This Row],[EMI_Amount]]</f>
        <v>1927.0523079312286</v>
      </c>
      <c r="I155" s="4">
        <v>1927</v>
      </c>
      <c r="J155" s="4">
        <f>Table2[[#This Row],[EMI_Due_May26]]-Table2[[#This Row],[Amount_Received_May26]]</f>
        <v>5.2307931228597226E-2</v>
      </c>
      <c r="K155" s="5">
        <f>DATE(2026,5,DAY(Table1[[#This Row],[Maturity_Date]]))</f>
        <v>46150</v>
      </c>
      <c r="L155" s="10" t="str">
        <f ca="1">IF(Table2[[#This Row],[Overdue_Amount]]&lt;1,"",MAX(0,TODAY()-Table2[[#This Row],[EMI_Due_Date]]))</f>
        <v/>
      </c>
      <c r="M15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55" s="3" t="str" cm="1">
        <f t="array" aca="1" ref="N15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56" spans="1:14" ht="28.8" customHeight="1" x14ac:dyDescent="0.45">
      <c r="A156" s="3" t="s">
        <v>971</v>
      </c>
      <c r="B156" s="3" t="str">
        <f>_xlfn.XLOOKUP(Table2[[#This Row],[Customer_ID]],Table1[Customer_ID],Table1[Customer_Name],,0,)</f>
        <v>Sunita Dwivedi</v>
      </c>
      <c r="C156" s="3" t="str">
        <f>_xlfn.XLOOKUP(Table2[[#This Row],[Customer_ID]],Table1[Customer_ID],Table1[Branch_Name],,)</f>
        <v>Indore</v>
      </c>
      <c r="D156" s="3" t="str">
        <f>_xlfn.XLOOKUP(Table2[[#This Row],[Customer_ID]],Table1[Customer_ID],Table1[Vehicle_Make],,0)</f>
        <v>Tata</v>
      </c>
      <c r="E156" s="3" t="str">
        <f>_xlfn.XLOOKUP(Table2[[#This Row],[Customer_ID]],Table1[Customer_ID],Table1[Vehicle_Model],,)</f>
        <v>Nexon</v>
      </c>
      <c r="F156" s="4">
        <f>_xlfn.XLOOKUP(Table2[[#This Row],[Customer_ID]],Table1[Customer_ID],Table1[Amount_Disbursed],,)</f>
        <v>770332</v>
      </c>
      <c r="G156" s="4">
        <f>_xlfn.XLOOKUP(Table2[[#This Row],[Customer_ID]],Table1[Customer_ID],Table1[EMI_Amount],,0)</f>
        <v>21349.21121673203</v>
      </c>
      <c r="H156" s="4">
        <f>Table2[[#This Row],[EMI_Amount]]</f>
        <v>21349.21121673203</v>
      </c>
      <c r="I156" s="4">
        <v>21349</v>
      </c>
      <c r="J156" s="4">
        <f>Table2[[#This Row],[EMI_Due_May26]]-Table2[[#This Row],[Amount_Received_May26]]</f>
        <v>0.21121673203015234</v>
      </c>
      <c r="K156" s="5">
        <f>DATE(2026,5,DAY(Table1[[#This Row],[Maturity_Date]]))</f>
        <v>46162</v>
      </c>
      <c r="L156" s="10" t="str">
        <f ca="1">IF(Table2[[#This Row],[Overdue_Amount]]&lt;1,"",MAX(0,TODAY()-Table2[[#This Row],[EMI_Due_Date]]))</f>
        <v/>
      </c>
      <c r="M15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56" s="3" t="str" cm="1">
        <f t="array" aca="1" ref="N156" ca="1">_xlfn.IFS(Table2[[#This Row],[DPD_Bucket]]="1-30","Overdue",Table2[[#This Row],[DPD_Bucket]]="90+","NPA",Table2[[#This Row],[DPD_Bucket]]="Current","Active",Table2[[#This Row],[DPD_Bucket]]="31-60","Overdue")</f>
        <v>Active</v>
      </c>
    </row>
    <row r="157" spans="1:14" ht="28.8" customHeight="1" x14ac:dyDescent="0.45">
      <c r="A157" s="3" t="s">
        <v>972</v>
      </c>
      <c r="B157" s="3" t="str">
        <f>_xlfn.XLOOKUP(Table2[[#This Row],[Customer_ID]],Table1[Customer_ID],Table1[Customer_Name],,0,)</f>
        <v>Rekha Gupta</v>
      </c>
      <c r="C157" s="3" t="str">
        <f>_xlfn.XLOOKUP(Table2[[#This Row],[Customer_ID]],Table1[Customer_ID],Table1[Branch_Name],,)</f>
        <v>Indore</v>
      </c>
      <c r="D157" s="3" t="str">
        <f>_xlfn.XLOOKUP(Table2[[#This Row],[Customer_ID]],Table1[Customer_ID],Table1[Vehicle_Make],,0)</f>
        <v>Hyundai</v>
      </c>
      <c r="E157" s="3" t="str">
        <f>_xlfn.XLOOKUP(Table2[[#This Row],[Customer_ID]],Table1[Customer_ID],Table1[Vehicle_Model],,)</f>
        <v>Creta</v>
      </c>
      <c r="F157" s="4">
        <f>_xlfn.XLOOKUP(Table2[[#This Row],[Customer_ID]],Table1[Customer_ID],Table1[Amount_Disbursed],,)</f>
        <v>1164992</v>
      </c>
      <c r="G157" s="4">
        <f>_xlfn.XLOOKUP(Table2[[#This Row],[Customer_ID]],Table1[Customer_ID],Table1[EMI_Amount],,0)</f>
        <v>32885.084136851379</v>
      </c>
      <c r="H157" s="4">
        <f>Table2[[#This Row],[EMI_Amount]]</f>
        <v>32885.084136851379</v>
      </c>
      <c r="I157" s="4">
        <v>32885</v>
      </c>
      <c r="J157" s="4">
        <f>Table2[[#This Row],[EMI_Due_May26]]-Table2[[#This Row],[Amount_Received_May26]]</f>
        <v>8.4136851379298605E-2</v>
      </c>
      <c r="K157" s="5">
        <f>DATE(2026,5,DAY(Table1[[#This Row],[Maturity_Date]]))</f>
        <v>46147</v>
      </c>
      <c r="L157" s="10" t="str">
        <f ca="1">IF(Table2[[#This Row],[Overdue_Amount]]&lt;1,"",MAX(0,TODAY()-Table2[[#This Row],[EMI_Due_Date]]))</f>
        <v/>
      </c>
      <c r="M15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57" s="3" t="str" cm="1">
        <f t="array" aca="1" ref="N157" ca="1">_xlfn.IFS(Table2[[#This Row],[DPD_Bucket]]="1-30","Overdue",Table2[[#This Row],[DPD_Bucket]]="90+","NPA",Table2[[#This Row],[DPD_Bucket]]="Current","Active",Table2[[#This Row],[DPD_Bucket]]="31-60","Overdue")</f>
        <v>Active</v>
      </c>
    </row>
    <row r="158" spans="1:14" ht="28.8" customHeight="1" x14ac:dyDescent="0.45">
      <c r="A158" s="3" t="s">
        <v>973</v>
      </c>
      <c r="B158" s="3" t="str">
        <f>_xlfn.XLOOKUP(Table2[[#This Row],[Customer_ID]],Table1[Customer_ID],Table1[Customer_Name],,0,)</f>
        <v>Lalit Chauhan</v>
      </c>
      <c r="C158" s="3" t="str">
        <f>_xlfn.XLOOKUP(Table2[[#This Row],[Customer_ID]],Table1[Customer_ID],Table1[Branch_Name],,)</f>
        <v>Jabalpur</v>
      </c>
      <c r="D158" s="3" t="str">
        <f>_xlfn.XLOOKUP(Table2[[#This Row],[Customer_ID]],Table1[Customer_ID],Table1[Vehicle_Make],,0)</f>
        <v>Tata</v>
      </c>
      <c r="E158" s="3" t="str">
        <f>_xlfn.XLOOKUP(Table2[[#This Row],[Customer_ID]],Table1[Customer_ID],Table1[Vehicle_Model],,)</f>
        <v>Nexon</v>
      </c>
      <c r="F158" s="4">
        <f>_xlfn.XLOOKUP(Table2[[#This Row],[Customer_ID]],Table1[Customer_ID],Table1[Amount_Disbursed],,)</f>
        <v>857921</v>
      </c>
      <c r="G158" s="4">
        <f>_xlfn.XLOOKUP(Table2[[#This Row],[Customer_ID]],Table1[Customer_ID],Table1[EMI_Amount],,0)</f>
        <v>76667.422941190991</v>
      </c>
      <c r="H158" s="4">
        <f>Table2[[#This Row],[EMI_Amount]]</f>
        <v>76667.422941190991</v>
      </c>
      <c r="I158" s="4">
        <v>76667</v>
      </c>
      <c r="J158" s="4">
        <f>Table2[[#This Row],[EMI_Due_May26]]-Table2[[#This Row],[Amount_Received_May26]]</f>
        <v>0.42294119099096861</v>
      </c>
      <c r="K158" s="5">
        <f>DATE(2026,5,DAY(Table1[[#This Row],[Maturity_Date]]))</f>
        <v>46145</v>
      </c>
      <c r="L158" s="10" t="str">
        <f ca="1">IF(Table2[[#This Row],[Overdue_Amount]]&lt;1,"",MAX(0,TODAY()-Table2[[#This Row],[EMI_Due_Date]]))</f>
        <v/>
      </c>
      <c r="M15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58" s="3" t="str" cm="1">
        <f t="array" aca="1" ref="N158" ca="1">_xlfn.IFS(Table2[[#This Row],[DPD_Bucket]]="1-30","Overdue",Table2[[#This Row],[DPD_Bucket]]="90+","NPA",Table2[[#This Row],[DPD_Bucket]]="Current","Active",Table2[[#This Row],[DPD_Bucket]]="31-60","Overdue")</f>
        <v>Active</v>
      </c>
    </row>
    <row r="159" spans="1:14" ht="28.8" customHeight="1" x14ac:dyDescent="0.45">
      <c r="A159" s="3" t="s">
        <v>974</v>
      </c>
      <c r="B159" s="3" t="str">
        <f>_xlfn.XLOOKUP(Table2[[#This Row],[Customer_ID]],Table1[Customer_ID],Table1[Customer_Name],,0,)</f>
        <v>Dinesh Shukla</v>
      </c>
      <c r="C159" s="3" t="str">
        <f>_xlfn.XLOOKUP(Table2[[#This Row],[Customer_ID]],Table1[Customer_ID],Table1[Branch_Name],,)</f>
        <v>Indore</v>
      </c>
      <c r="D159" s="3" t="str">
        <f>_xlfn.XLOOKUP(Table2[[#This Row],[Customer_ID]],Table1[Customer_ID],Table1[Vehicle_Make],,0)</f>
        <v>Renault</v>
      </c>
      <c r="E159" s="3" t="str">
        <f>_xlfn.XLOOKUP(Table2[[#This Row],[Customer_ID]],Table1[Customer_ID],Table1[Vehicle_Model],,)</f>
        <v>Kwid</v>
      </c>
      <c r="F159" s="4">
        <f>_xlfn.XLOOKUP(Table2[[#This Row],[Customer_ID]],Table1[Customer_ID],Table1[Amount_Disbursed],,)</f>
        <v>425430</v>
      </c>
      <c r="G159" s="4">
        <f>_xlfn.XLOOKUP(Table2[[#This Row],[Customer_ID]],Table1[Customer_ID],Table1[EMI_Amount],,0)</f>
        <v>9288.1146627311755</v>
      </c>
      <c r="H159" s="4">
        <f>Table2[[#This Row],[EMI_Amount]]</f>
        <v>9288.1146627311755</v>
      </c>
      <c r="I159" s="4">
        <v>9288</v>
      </c>
      <c r="J159" s="4">
        <f>Table2[[#This Row],[EMI_Due_May26]]-Table2[[#This Row],[Amount_Received_May26]]</f>
        <v>0.11466273117548553</v>
      </c>
      <c r="K159" s="5">
        <f>DATE(2026,5,DAY(Table1[[#This Row],[Maturity_Date]]))</f>
        <v>46168</v>
      </c>
      <c r="L159" s="10" t="str">
        <f ca="1">IF(Table2[[#This Row],[Overdue_Amount]]&lt;1,"",MAX(0,TODAY()-Table2[[#This Row],[EMI_Due_Date]]))</f>
        <v/>
      </c>
      <c r="M15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59" s="3" t="str" cm="1">
        <f t="array" aca="1" ref="N159" ca="1">_xlfn.IFS(Table2[[#This Row],[DPD_Bucket]]="1-30","Overdue",Table2[[#This Row],[DPD_Bucket]]="90+","NPA",Table2[[#This Row],[DPD_Bucket]]="Current","Active",Table2[[#This Row],[DPD_Bucket]]="31-60","Overdue")</f>
        <v>Active</v>
      </c>
    </row>
    <row r="160" spans="1:14" ht="28.8" customHeight="1" x14ac:dyDescent="0.45">
      <c r="A160" s="3" t="s">
        <v>975</v>
      </c>
      <c r="B160" s="3" t="str">
        <f>_xlfn.XLOOKUP(Table2[[#This Row],[Customer_ID]],Table1[Customer_ID],Table1[Customer_Name],,0,)</f>
        <v>Pooja Sharma</v>
      </c>
      <c r="C160" s="3" t="str">
        <f>_xlfn.XLOOKUP(Table2[[#This Row],[Customer_ID]],Table1[Customer_ID],Table1[Branch_Name],,)</f>
        <v>Gwalior</v>
      </c>
      <c r="D160" s="3" t="str">
        <f>_xlfn.XLOOKUP(Table2[[#This Row],[Customer_ID]],Table1[Customer_ID],Table1[Vehicle_Make],,0)</f>
        <v>Tata</v>
      </c>
      <c r="E160" s="3" t="str">
        <f>_xlfn.XLOOKUP(Table2[[#This Row],[Customer_ID]],Table1[Customer_ID],Table1[Vehicle_Model],,)</f>
        <v>Tiago</v>
      </c>
      <c r="F160" s="4">
        <f>_xlfn.XLOOKUP(Table2[[#This Row],[Customer_ID]],Table1[Customer_ID],Table1[Amount_Disbursed],,)</f>
        <v>409482</v>
      </c>
      <c r="G160" s="4">
        <f>_xlfn.XLOOKUP(Table2[[#This Row],[Customer_ID]],Table1[Customer_ID],Table1[EMI_Amount],,0)</f>
        <v>36964.951178509298</v>
      </c>
      <c r="H160" s="4">
        <f>Table2[[#This Row],[EMI_Amount]]</f>
        <v>36964.951178509298</v>
      </c>
      <c r="I160" s="4">
        <v>36965</v>
      </c>
      <c r="J160" s="4">
        <f>Table2[[#This Row],[EMI_Due_May26]]-Table2[[#This Row],[Amount_Received_May26]]</f>
        <v>-4.8821490701811854E-2</v>
      </c>
      <c r="K160" s="5">
        <f>DATE(2026,5,DAY(Table1[[#This Row],[Maturity_Date]]))</f>
        <v>46156</v>
      </c>
      <c r="L160" s="10" t="str">
        <f ca="1">IF(Table2[[#This Row],[Overdue_Amount]]&lt;1,"",MAX(0,TODAY()-Table2[[#This Row],[EMI_Due_Date]]))</f>
        <v/>
      </c>
      <c r="M16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60" s="3" t="str" cm="1">
        <f t="array" aca="1" ref="N160" ca="1">_xlfn.IFS(Table2[[#This Row],[DPD_Bucket]]="1-30","Overdue",Table2[[#This Row],[DPD_Bucket]]="90+","NPA",Table2[[#This Row],[DPD_Bucket]]="Current","Active",Table2[[#This Row],[DPD_Bucket]]="31-60","Overdue")</f>
        <v>Active</v>
      </c>
    </row>
    <row r="161" spans="1:14" ht="28.8" customHeight="1" x14ac:dyDescent="0.45">
      <c r="A161" s="3" t="s">
        <v>976</v>
      </c>
      <c r="B161" s="3" t="str">
        <f>_xlfn.XLOOKUP(Table2[[#This Row],[Customer_ID]],Table1[Customer_ID],Table1[Customer_Name],,0,)</f>
        <v>Ajay Sharma</v>
      </c>
      <c r="C161" s="3" t="str">
        <f>_xlfn.XLOOKUP(Table2[[#This Row],[Customer_ID]],Table1[Customer_ID],Table1[Branch_Name],,)</f>
        <v>Bhopal</v>
      </c>
      <c r="D161" s="3" t="str">
        <f>_xlfn.XLOOKUP(Table2[[#This Row],[Customer_ID]],Table1[Customer_ID],Table1[Vehicle_Make],,0)</f>
        <v>Renault</v>
      </c>
      <c r="E161" s="3" t="str">
        <f>_xlfn.XLOOKUP(Table2[[#This Row],[Customer_ID]],Table1[Customer_ID],Table1[Vehicle_Model],,)</f>
        <v>Kwid</v>
      </c>
      <c r="F161" s="4">
        <f>_xlfn.XLOOKUP(Table2[[#This Row],[Customer_ID]],Table1[Customer_ID],Table1[Amount_Disbursed],,)</f>
        <v>383240</v>
      </c>
      <c r="G161" s="4">
        <f>_xlfn.XLOOKUP(Table2[[#This Row],[Customer_ID]],Table1[Customer_ID],Table1[EMI_Amount],,0)</f>
        <v>34208.3801562074</v>
      </c>
      <c r="H161" s="4">
        <f>Table2[[#This Row],[EMI_Amount]]</f>
        <v>34208.3801562074</v>
      </c>
      <c r="I161" s="4">
        <v>4912</v>
      </c>
      <c r="J161" s="4">
        <f>Table2[[#This Row],[EMI_Due_May26]]-Table2[[#This Row],[Amount_Received_May26]]</f>
        <v>29296.3801562074</v>
      </c>
      <c r="K161" s="5">
        <f>DATE(2026,5,DAY(Table1[[#This Row],[Maturity_Date]]))</f>
        <v>46162</v>
      </c>
      <c r="L161" s="10">
        <f ca="1">IF(Table2[[#This Row],[Overdue_Amount]]&lt;1,"",MAX(0,TODAY()-Table2[[#This Row],[EMI_Due_Date]]))</f>
        <v>18</v>
      </c>
      <c r="M16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61" s="3" t="str" cm="1">
        <f t="array" aca="1" ref="N161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62" spans="1:14" ht="28.8" customHeight="1" x14ac:dyDescent="0.45">
      <c r="A162" s="3" t="s">
        <v>977</v>
      </c>
      <c r="B162" s="3" t="str">
        <f>_xlfn.XLOOKUP(Table2[[#This Row],[Customer_ID]],Table1[Customer_ID],Table1[Customer_Name],,0,)</f>
        <v>Dinesh Gupta</v>
      </c>
      <c r="C162" s="3" t="str">
        <f>_xlfn.XLOOKUP(Table2[[#This Row],[Customer_ID]],Table1[Customer_ID],Table1[Branch_Name],,)</f>
        <v>Jabalpur</v>
      </c>
      <c r="D162" s="3" t="str">
        <f>_xlfn.XLOOKUP(Table2[[#This Row],[Customer_ID]],Table1[Customer_ID],Table1[Vehicle_Make],,0)</f>
        <v>Renault</v>
      </c>
      <c r="E162" s="3" t="str">
        <f>_xlfn.XLOOKUP(Table2[[#This Row],[Customer_ID]],Table1[Customer_ID],Table1[Vehicle_Model],,)</f>
        <v>Kwid</v>
      </c>
      <c r="F162" s="4">
        <f>_xlfn.XLOOKUP(Table2[[#This Row],[Customer_ID]],Table1[Customer_ID],Table1[Amount_Disbursed],,)</f>
        <v>427690</v>
      </c>
      <c r="G162" s="4">
        <f>_xlfn.XLOOKUP(Table2[[#This Row],[Customer_ID]],Table1[Customer_ID],Table1[EMI_Amount],,0)</f>
        <v>11475.974565986347</v>
      </c>
      <c r="H162" s="4">
        <f>Table2[[#This Row],[EMI_Amount]]</f>
        <v>11475.974565986347</v>
      </c>
      <c r="I162" s="4">
        <v>3796</v>
      </c>
      <c r="J162" s="4">
        <f>Table2[[#This Row],[EMI_Due_May26]]-Table2[[#This Row],[Amount_Received_May26]]</f>
        <v>7679.9745659863474</v>
      </c>
      <c r="K162" s="5">
        <f>DATE(2026,5,DAY(Table1[[#This Row],[Maturity_Date]]))</f>
        <v>46161</v>
      </c>
      <c r="L162" s="10">
        <f ca="1">IF(Table2[[#This Row],[Overdue_Amount]]&lt;1,"",MAX(0,TODAY()-Table2[[#This Row],[EMI_Due_Date]]))</f>
        <v>19</v>
      </c>
      <c r="M16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62" s="3" t="str" cm="1">
        <f t="array" aca="1" ref="N16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63" spans="1:14" ht="28.8" customHeight="1" x14ac:dyDescent="0.45">
      <c r="A163" s="3" t="s">
        <v>978</v>
      </c>
      <c r="B163" s="3" t="str">
        <f>_xlfn.XLOOKUP(Table2[[#This Row],[Customer_ID]],Table1[Customer_ID],Table1[Customer_Name],,0,)</f>
        <v>Neha Dwivedi</v>
      </c>
      <c r="C163" s="3" t="str">
        <f>_xlfn.XLOOKUP(Table2[[#This Row],[Customer_ID]],Table1[Customer_ID],Table1[Branch_Name],,)</f>
        <v>Rewa</v>
      </c>
      <c r="D163" s="3" t="str">
        <f>_xlfn.XLOOKUP(Table2[[#This Row],[Customer_ID]],Table1[Customer_ID],Table1[Vehicle_Make],,0)</f>
        <v>Mahindra</v>
      </c>
      <c r="E163" s="3" t="str">
        <f>_xlfn.XLOOKUP(Table2[[#This Row],[Customer_ID]],Table1[Customer_ID],Table1[Vehicle_Model],,)</f>
        <v>Bolero</v>
      </c>
      <c r="F163" s="4">
        <f>_xlfn.XLOOKUP(Table2[[#This Row],[Customer_ID]],Table1[Customer_ID],Table1[Amount_Disbursed],,)</f>
        <v>742470</v>
      </c>
      <c r="G163" s="4">
        <f>_xlfn.XLOOKUP(Table2[[#This Row],[Customer_ID]],Table1[Customer_ID],Table1[EMI_Amount],,0)</f>
        <v>20950.658282112781</v>
      </c>
      <c r="H163" s="4">
        <f>Table2[[#This Row],[EMI_Amount]]</f>
        <v>20950.658282112781</v>
      </c>
      <c r="I163" s="4">
        <v>20951</v>
      </c>
      <c r="J163" s="4">
        <f>Table2[[#This Row],[EMI_Due_May26]]-Table2[[#This Row],[Amount_Received_May26]]</f>
        <v>-0.34171788721869234</v>
      </c>
      <c r="K163" s="5">
        <f>DATE(2026,5,DAY(Table1[[#This Row],[Maturity_Date]]))</f>
        <v>46169</v>
      </c>
      <c r="L163" s="10" t="str">
        <f ca="1">IF(Table2[[#This Row],[Overdue_Amount]]&lt;1,"",MAX(0,TODAY()-Table2[[#This Row],[EMI_Due_Date]]))</f>
        <v/>
      </c>
      <c r="M16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63" s="3" t="str" cm="1">
        <f t="array" aca="1" ref="N163" ca="1">_xlfn.IFS(Table2[[#This Row],[DPD_Bucket]]="1-30","Overdue",Table2[[#This Row],[DPD_Bucket]]="90+","NPA",Table2[[#This Row],[DPD_Bucket]]="Current","Active",Table2[[#This Row],[DPD_Bucket]]="31-60","Overdue")</f>
        <v>Active</v>
      </c>
    </row>
    <row r="164" spans="1:14" ht="28.8" customHeight="1" x14ac:dyDescent="0.45">
      <c r="A164" s="3" t="s">
        <v>979</v>
      </c>
      <c r="B164" s="3" t="str">
        <f>_xlfn.XLOOKUP(Table2[[#This Row],[Customer_ID]],Table1[Customer_ID],Table1[Customer_Name],,0,)</f>
        <v>Sumit Tiwari</v>
      </c>
      <c r="C164" s="3" t="str">
        <f>_xlfn.XLOOKUP(Table2[[#This Row],[Customer_ID]],Table1[Customer_ID],Table1[Branch_Name],,)</f>
        <v>Gwalior</v>
      </c>
      <c r="D164" s="3" t="str">
        <f>_xlfn.XLOOKUP(Table2[[#This Row],[Customer_ID]],Table1[Customer_ID],Table1[Vehicle_Make],,0)</f>
        <v>Renault</v>
      </c>
      <c r="E164" s="3" t="str">
        <f>_xlfn.XLOOKUP(Table2[[#This Row],[Customer_ID]],Table1[Customer_ID],Table1[Vehicle_Model],,)</f>
        <v>Kwid</v>
      </c>
      <c r="F164" s="4">
        <f>_xlfn.XLOOKUP(Table2[[#This Row],[Customer_ID]],Table1[Customer_ID],Table1[Amount_Disbursed],,)</f>
        <v>428035</v>
      </c>
      <c r="G164" s="4">
        <f>_xlfn.XLOOKUP(Table2[[#This Row],[Customer_ID]],Table1[Customer_ID],Table1[EMI_Amount],,0)</f>
        <v>9721.5913705686689</v>
      </c>
      <c r="H164" s="4">
        <f>Table2[[#This Row],[EMI_Amount]]</f>
        <v>9721.5913705686689</v>
      </c>
      <c r="I164" s="4">
        <v>3498</v>
      </c>
      <c r="J164" s="4">
        <f>Table2[[#This Row],[EMI_Due_May26]]-Table2[[#This Row],[Amount_Received_May26]]</f>
        <v>6223.5913705686689</v>
      </c>
      <c r="K164" s="5">
        <f>DATE(2026,5,DAY(Table1[[#This Row],[Maturity_Date]]))</f>
        <v>46148</v>
      </c>
      <c r="L164" s="10">
        <f ca="1">IF(Table2[[#This Row],[Overdue_Amount]]&lt;1,"",MAX(0,TODAY()-Table2[[#This Row],[EMI_Due_Date]]))</f>
        <v>32</v>
      </c>
      <c r="M16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164" s="3" t="str" cm="1">
        <f t="array" aca="1" ref="N16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65" spans="1:14" ht="28.8" customHeight="1" x14ac:dyDescent="0.45">
      <c r="A165" s="3" t="s">
        <v>980</v>
      </c>
      <c r="B165" s="3" t="str">
        <f>_xlfn.XLOOKUP(Table2[[#This Row],[Customer_ID]],Table1[Customer_ID],Table1[Customer_Name],,0,)</f>
        <v>Vikas Soni</v>
      </c>
      <c r="C165" s="3" t="str">
        <f>_xlfn.XLOOKUP(Table2[[#This Row],[Customer_ID]],Table1[Customer_ID],Table1[Branch_Name],,)</f>
        <v>Rewa</v>
      </c>
      <c r="D165" s="3" t="str">
        <f>_xlfn.XLOOKUP(Table2[[#This Row],[Customer_ID]],Table1[Customer_ID],Table1[Vehicle_Make],,0)</f>
        <v>Tata</v>
      </c>
      <c r="E165" s="3" t="str">
        <f>_xlfn.XLOOKUP(Table2[[#This Row],[Customer_ID]],Table1[Customer_ID],Table1[Vehicle_Model],,)</f>
        <v>Tiago</v>
      </c>
      <c r="F165" s="4">
        <f>_xlfn.XLOOKUP(Table2[[#This Row],[Customer_ID]],Table1[Customer_ID],Table1[Amount_Disbursed],,)</f>
        <v>498972</v>
      </c>
      <c r="G165" s="4">
        <f>_xlfn.XLOOKUP(Table2[[#This Row],[Customer_ID]],Table1[Customer_ID],Table1[EMI_Amount],,0)</f>
        <v>24483.704614204045</v>
      </c>
      <c r="H165" s="4">
        <f>Table2[[#This Row],[EMI_Amount]]</f>
        <v>24483.704614204045</v>
      </c>
      <c r="I165" s="4">
        <v>24484</v>
      </c>
      <c r="J165" s="4">
        <f>Table2[[#This Row],[EMI_Due_May26]]-Table2[[#This Row],[Amount_Received_May26]]</f>
        <v>-0.29538579595464398</v>
      </c>
      <c r="K165" s="5">
        <f>DATE(2026,5,DAY(Table1[[#This Row],[Maturity_Date]]))</f>
        <v>46173</v>
      </c>
      <c r="L165" s="10" t="str">
        <f ca="1">IF(Table2[[#This Row],[Overdue_Amount]]&lt;1,"",MAX(0,TODAY()-Table2[[#This Row],[EMI_Due_Date]]))</f>
        <v/>
      </c>
      <c r="M16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65" s="3" t="str" cm="1">
        <f t="array" aca="1" ref="N16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66" spans="1:14" ht="28.8" customHeight="1" x14ac:dyDescent="0.45">
      <c r="A166" s="3" t="s">
        <v>981</v>
      </c>
      <c r="B166" s="3" t="str">
        <f>_xlfn.XLOOKUP(Table2[[#This Row],[Customer_ID]],Table1[Customer_ID],Table1[Customer_Name],,0,)</f>
        <v>Mamta Tiwari</v>
      </c>
      <c r="C166" s="3" t="str">
        <f>_xlfn.XLOOKUP(Table2[[#This Row],[Customer_ID]],Table1[Customer_ID],Table1[Branch_Name],,)</f>
        <v>Jabalpur</v>
      </c>
      <c r="D166" s="3" t="str">
        <f>_xlfn.XLOOKUP(Table2[[#This Row],[Customer_ID]],Table1[Customer_ID],Table1[Vehicle_Make],,0)</f>
        <v>TVS</v>
      </c>
      <c r="E166" s="3" t="str">
        <f>_xlfn.XLOOKUP(Table2[[#This Row],[Customer_ID]],Table1[Customer_ID],Table1[Vehicle_Model],,)</f>
        <v>Jupiter</v>
      </c>
      <c r="F166" s="4">
        <f>_xlfn.XLOOKUP(Table2[[#This Row],[Customer_ID]],Table1[Customer_ID],Table1[Amount_Disbursed],,)</f>
        <v>63220</v>
      </c>
      <c r="G166" s="4">
        <f>_xlfn.XLOOKUP(Table2[[#This Row],[Customer_ID]],Table1[Customer_ID],Table1[EMI_Amount],,0)</f>
        <v>3947.2398684696091</v>
      </c>
      <c r="H166" s="4">
        <f>Table2[[#This Row],[EMI_Amount]]</f>
        <v>3947.2398684696091</v>
      </c>
      <c r="I166" s="4">
        <v>3947</v>
      </c>
      <c r="J166" s="4">
        <f>Table2[[#This Row],[EMI_Due_May26]]-Table2[[#This Row],[Amount_Received_May26]]</f>
        <v>0.23986846960906405</v>
      </c>
      <c r="K166" s="5">
        <f>DATE(2026,5,DAY(Table1[[#This Row],[Maturity_Date]]))</f>
        <v>46167</v>
      </c>
      <c r="L166" s="10" t="str">
        <f ca="1">IF(Table2[[#This Row],[Overdue_Amount]]&lt;1,"",MAX(0,TODAY()-Table2[[#This Row],[EMI_Due_Date]]))</f>
        <v/>
      </c>
      <c r="M16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66" s="3" t="str" cm="1">
        <f t="array" aca="1" ref="N166" ca="1">_xlfn.IFS(Table2[[#This Row],[DPD_Bucket]]="1-30","Overdue",Table2[[#This Row],[DPD_Bucket]]="90+","NPA",Table2[[#This Row],[DPD_Bucket]]="Current","Active",Table2[[#This Row],[DPD_Bucket]]="31-60","Overdue")</f>
        <v>Active</v>
      </c>
    </row>
    <row r="167" spans="1:14" ht="28.8" customHeight="1" x14ac:dyDescent="0.45">
      <c r="A167" s="3" t="s">
        <v>982</v>
      </c>
      <c r="B167" s="3" t="str">
        <f>_xlfn.XLOOKUP(Table2[[#This Row],[Customer_ID]],Table1[Customer_ID],Table1[Customer_Name],,0,)</f>
        <v>Pradeep Mishra</v>
      </c>
      <c r="C167" s="3" t="str">
        <f>_xlfn.XLOOKUP(Table2[[#This Row],[Customer_ID]],Table1[Customer_ID],Table1[Branch_Name],,)</f>
        <v>Gwalior</v>
      </c>
      <c r="D167" s="3" t="str">
        <f>_xlfn.XLOOKUP(Table2[[#This Row],[Customer_ID]],Table1[Customer_ID],Table1[Vehicle_Make],,0)</f>
        <v>Hero</v>
      </c>
      <c r="E167" s="3" t="str">
        <f>_xlfn.XLOOKUP(Table2[[#This Row],[Customer_ID]],Table1[Customer_ID],Table1[Vehicle_Model],,)</f>
        <v>Splendor</v>
      </c>
      <c r="F167" s="4">
        <f>_xlfn.XLOOKUP(Table2[[#This Row],[Customer_ID]],Table1[Customer_ID],Table1[Amount_Disbursed],,)</f>
        <v>43703</v>
      </c>
      <c r="G167" s="4">
        <f>_xlfn.XLOOKUP(Table2[[#This Row],[Customer_ID]],Table1[Customer_ID],Table1[EMI_Amount],,0)</f>
        <v>3870.7024965325836</v>
      </c>
      <c r="H167" s="4">
        <f>Table2[[#This Row],[EMI_Amount]]</f>
        <v>3870.7024965325836</v>
      </c>
      <c r="I167" s="4">
        <v>3871</v>
      </c>
      <c r="J167" s="4">
        <f>Table2[[#This Row],[EMI_Due_May26]]-Table2[[#This Row],[Amount_Received_May26]]</f>
        <v>-0.29750346741639078</v>
      </c>
      <c r="K167" s="5">
        <f>DATE(2026,5,DAY(Table1[[#This Row],[Maturity_Date]]))</f>
        <v>46163</v>
      </c>
      <c r="L167" s="10" t="str">
        <f ca="1">IF(Table2[[#This Row],[Overdue_Amount]]&lt;1,"",MAX(0,TODAY()-Table2[[#This Row],[EMI_Due_Date]]))</f>
        <v/>
      </c>
      <c r="M16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67" s="3" t="str" cm="1">
        <f t="array" aca="1" ref="N167" ca="1">_xlfn.IFS(Table2[[#This Row],[DPD_Bucket]]="1-30","Overdue",Table2[[#This Row],[DPD_Bucket]]="90+","NPA",Table2[[#This Row],[DPD_Bucket]]="Current","Active",Table2[[#This Row],[DPD_Bucket]]="31-60","Overdue")</f>
        <v>Active</v>
      </c>
    </row>
    <row r="168" spans="1:14" ht="28.8" customHeight="1" x14ac:dyDescent="0.45">
      <c r="A168" s="3" t="s">
        <v>983</v>
      </c>
      <c r="B168" s="3" t="str">
        <f>_xlfn.XLOOKUP(Table2[[#This Row],[Customer_ID]],Table1[Customer_ID],Table1[Customer_Name],,0,)</f>
        <v>Nisha Jain</v>
      </c>
      <c r="C168" s="3" t="str">
        <f>_xlfn.XLOOKUP(Table2[[#This Row],[Customer_ID]],Table1[Customer_ID],Table1[Branch_Name],,)</f>
        <v>Rewa</v>
      </c>
      <c r="D168" s="3" t="str">
        <f>_xlfn.XLOOKUP(Table2[[#This Row],[Customer_ID]],Table1[Customer_ID],Table1[Vehicle_Make],,0)</f>
        <v>Hyundai</v>
      </c>
      <c r="E168" s="3" t="str">
        <f>_xlfn.XLOOKUP(Table2[[#This Row],[Customer_ID]],Table1[Customer_ID],Table1[Vehicle_Model],,)</f>
        <v>Creta</v>
      </c>
      <c r="F168" s="4">
        <f>_xlfn.XLOOKUP(Table2[[#This Row],[Customer_ID]],Table1[Customer_ID],Table1[Amount_Disbursed],,)</f>
        <v>1150308</v>
      </c>
      <c r="G168" s="4">
        <f>_xlfn.XLOOKUP(Table2[[#This Row],[Customer_ID]],Table1[Customer_ID],Table1[EMI_Amount],,0)</f>
        <v>24993.276577726916</v>
      </c>
      <c r="H168" s="4">
        <f>Table2[[#This Row],[EMI_Amount]]</f>
        <v>24993.276577726916</v>
      </c>
      <c r="I168" s="4">
        <v>24993</v>
      </c>
      <c r="J168" s="4">
        <f>Table2[[#This Row],[EMI_Due_May26]]-Table2[[#This Row],[Amount_Received_May26]]</f>
        <v>0.27657772691600258</v>
      </c>
      <c r="K168" s="5">
        <f>DATE(2026,5,DAY(Table1[[#This Row],[Maturity_Date]]))</f>
        <v>46152</v>
      </c>
      <c r="L168" s="10" t="str">
        <f ca="1">IF(Table2[[#This Row],[Overdue_Amount]]&lt;1,"",MAX(0,TODAY()-Table2[[#This Row],[EMI_Due_Date]]))</f>
        <v/>
      </c>
      <c r="M16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68" s="3" t="str" cm="1">
        <f t="array" aca="1" ref="N168" ca="1">_xlfn.IFS(Table2[[#This Row],[DPD_Bucket]]="1-30","Overdue",Table2[[#This Row],[DPD_Bucket]]="90+","NPA",Table2[[#This Row],[DPD_Bucket]]="Current","Active",Table2[[#This Row],[DPD_Bucket]]="31-60","Overdue")</f>
        <v>Active</v>
      </c>
    </row>
    <row r="169" spans="1:14" ht="28.8" customHeight="1" x14ac:dyDescent="0.45">
      <c r="A169" s="3" t="s">
        <v>984</v>
      </c>
      <c r="B169" s="3" t="str">
        <f>_xlfn.XLOOKUP(Table2[[#This Row],[Customer_ID]],Table1[Customer_ID],Table1[Customer_Name],,0,)</f>
        <v>Kavita Jain</v>
      </c>
      <c r="C169" s="3" t="str">
        <f>_xlfn.XLOOKUP(Table2[[#This Row],[Customer_ID]],Table1[Customer_ID],Table1[Branch_Name],,)</f>
        <v>Jabalpur</v>
      </c>
      <c r="D169" s="3" t="str">
        <f>_xlfn.XLOOKUP(Table2[[#This Row],[Customer_ID]],Table1[Customer_ID],Table1[Vehicle_Make],,0)</f>
        <v>Maruti</v>
      </c>
      <c r="E169" s="3" t="str">
        <f>_xlfn.XLOOKUP(Table2[[#This Row],[Customer_ID]],Table1[Customer_ID],Table1[Vehicle_Model],,)</f>
        <v>Swift</v>
      </c>
      <c r="F169" s="4">
        <f>_xlfn.XLOOKUP(Table2[[#This Row],[Customer_ID]],Table1[Customer_ID],Table1[Amount_Disbursed],,)</f>
        <v>545300</v>
      </c>
      <c r="G169" s="4">
        <f>_xlfn.XLOOKUP(Table2[[#This Row],[Customer_ID]],Table1[Customer_ID],Table1[EMI_Amount],,0)</f>
        <v>25904.070108970787</v>
      </c>
      <c r="H169" s="4">
        <f>Table2[[#This Row],[EMI_Amount]]</f>
        <v>25904.070108970787</v>
      </c>
      <c r="I169" s="4">
        <v>5082</v>
      </c>
      <c r="J169" s="4">
        <f>Table2[[#This Row],[EMI_Due_May26]]-Table2[[#This Row],[Amount_Received_May26]]</f>
        <v>20822.070108970787</v>
      </c>
      <c r="K169" s="5">
        <f>DATE(2026,5,DAY(Table1[[#This Row],[Maturity_Date]]))</f>
        <v>46152</v>
      </c>
      <c r="L169" s="10">
        <f ca="1">IF(Table2[[#This Row],[Overdue_Amount]]&lt;1,"",MAX(0,TODAY()-Table2[[#This Row],[EMI_Due_Date]]))</f>
        <v>28</v>
      </c>
      <c r="M16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69" s="3" t="str" cm="1">
        <f t="array" aca="1" ref="N16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70" spans="1:14" ht="28.8" customHeight="1" x14ac:dyDescent="0.45">
      <c r="A170" s="3" t="s">
        <v>985</v>
      </c>
      <c r="B170" s="3" t="str">
        <f>_xlfn.XLOOKUP(Table2[[#This Row],[Customer_ID]],Table1[Customer_ID],Table1[Customer_Name],,0,)</f>
        <v>Ajay Pandey</v>
      </c>
      <c r="C170" s="3" t="str">
        <f>_xlfn.XLOOKUP(Table2[[#This Row],[Customer_ID]],Table1[Customer_ID],Table1[Branch_Name],,)</f>
        <v>Rewa</v>
      </c>
      <c r="D170" s="3" t="str">
        <f>_xlfn.XLOOKUP(Table2[[#This Row],[Customer_ID]],Table1[Customer_ID],Table1[Vehicle_Make],,0)</f>
        <v>Maruti</v>
      </c>
      <c r="E170" s="3" t="str">
        <f>_xlfn.XLOOKUP(Table2[[#This Row],[Customer_ID]],Table1[Customer_ID],Table1[Vehicle_Model],,)</f>
        <v>Dzire</v>
      </c>
      <c r="F170" s="4">
        <f>_xlfn.XLOOKUP(Table2[[#This Row],[Customer_ID]],Table1[Customer_ID],Table1[Amount_Disbursed],,)</f>
        <v>547467</v>
      </c>
      <c r="G170" s="4">
        <f>_xlfn.XLOOKUP(Table2[[#This Row],[Customer_ID]],Table1[Customer_ID],Table1[EMI_Amount],,0)</f>
        <v>49078.239219570598</v>
      </c>
      <c r="H170" s="4">
        <f>Table2[[#This Row],[EMI_Amount]]</f>
        <v>49078.239219570598</v>
      </c>
      <c r="I170" s="4">
        <v>27885</v>
      </c>
      <c r="J170" s="4">
        <f>Table2[[#This Row],[EMI_Due_May26]]-Table2[[#This Row],[Amount_Received_May26]]</f>
        <v>21193.239219570598</v>
      </c>
      <c r="K170" s="5">
        <f>DATE(2026,5,DAY(Table1[[#This Row],[Maturity_Date]]))</f>
        <v>46157</v>
      </c>
      <c r="L170" s="10">
        <f ca="1">IF(Table2[[#This Row],[Overdue_Amount]]&lt;1,"",MAX(0,TODAY()-Table2[[#This Row],[EMI_Due_Date]]))</f>
        <v>23</v>
      </c>
      <c r="M17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70" s="3" t="str" cm="1">
        <f t="array" aca="1" ref="N17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71" spans="1:14" ht="28.8" customHeight="1" x14ac:dyDescent="0.45">
      <c r="A171" s="3" t="s">
        <v>986</v>
      </c>
      <c r="B171" s="3" t="str">
        <f>_xlfn.XLOOKUP(Table2[[#This Row],[Customer_ID]],Table1[Customer_ID],Table1[Customer_Name],,0,)</f>
        <v>Pushpa Jain</v>
      </c>
      <c r="C171" s="3" t="str">
        <f>_xlfn.XLOOKUP(Table2[[#This Row],[Customer_ID]],Table1[Customer_ID],Table1[Branch_Name],,)</f>
        <v>Gwalior</v>
      </c>
      <c r="D171" s="3" t="str">
        <f>_xlfn.XLOOKUP(Table2[[#This Row],[Customer_ID]],Table1[Customer_ID],Table1[Vehicle_Make],,0)</f>
        <v>Mahindra</v>
      </c>
      <c r="E171" s="3" t="str">
        <f>_xlfn.XLOOKUP(Table2[[#This Row],[Customer_ID]],Table1[Customer_ID],Table1[Vehicle_Model],,)</f>
        <v>Bolero</v>
      </c>
      <c r="F171" s="4">
        <f>_xlfn.XLOOKUP(Table2[[#This Row],[Customer_ID]],Table1[Customer_ID],Table1[Amount_Disbursed],,)</f>
        <v>844608</v>
      </c>
      <c r="G171" s="4">
        <f>_xlfn.XLOOKUP(Table2[[#This Row],[Customer_ID]],Table1[Customer_ID],Table1[EMI_Amount],,0)</f>
        <v>29556.48994298563</v>
      </c>
      <c r="H171" s="4">
        <f>Table2[[#This Row],[EMI_Amount]]</f>
        <v>29556.48994298563</v>
      </c>
      <c r="I171" s="4">
        <v>29556</v>
      </c>
      <c r="J171" s="4">
        <f>Table2[[#This Row],[EMI_Due_May26]]-Table2[[#This Row],[Amount_Received_May26]]</f>
        <v>0.48994298563047778</v>
      </c>
      <c r="K171" s="5">
        <f>DATE(2026,5,DAY(Table1[[#This Row],[Maturity_Date]]))</f>
        <v>46167</v>
      </c>
      <c r="L171" s="10" t="str">
        <f ca="1">IF(Table2[[#This Row],[Overdue_Amount]]&lt;1,"",MAX(0,TODAY()-Table2[[#This Row],[EMI_Due_Date]]))</f>
        <v/>
      </c>
      <c r="M17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71" s="3" t="str" cm="1">
        <f t="array" aca="1" ref="N171" ca="1">_xlfn.IFS(Table2[[#This Row],[DPD_Bucket]]="1-30","Overdue",Table2[[#This Row],[DPD_Bucket]]="90+","NPA",Table2[[#This Row],[DPD_Bucket]]="Current","Active",Table2[[#This Row],[DPD_Bucket]]="31-60","Overdue")</f>
        <v>Active</v>
      </c>
    </row>
    <row r="172" spans="1:14" ht="28.8" customHeight="1" x14ac:dyDescent="0.45">
      <c r="A172" s="3" t="s">
        <v>987</v>
      </c>
      <c r="B172" s="3" t="str">
        <f>_xlfn.XLOOKUP(Table2[[#This Row],[Customer_ID]],Table1[Customer_ID],Table1[Customer_Name],,0,)</f>
        <v>Priya Chauhan</v>
      </c>
      <c r="C172" s="3" t="str">
        <f>_xlfn.XLOOKUP(Table2[[#This Row],[Customer_ID]],Table1[Customer_ID],Table1[Branch_Name],,)</f>
        <v>Rewa</v>
      </c>
      <c r="D172" s="3" t="str">
        <f>_xlfn.XLOOKUP(Table2[[#This Row],[Customer_ID]],Table1[Customer_ID],Table1[Vehicle_Make],,0)</f>
        <v>Honda</v>
      </c>
      <c r="E172" s="3" t="str">
        <f>_xlfn.XLOOKUP(Table2[[#This Row],[Customer_ID]],Table1[Customer_ID],Table1[Vehicle_Model],,)</f>
        <v>Activa</v>
      </c>
      <c r="F172" s="4">
        <f>_xlfn.XLOOKUP(Table2[[#This Row],[Customer_ID]],Table1[Customer_ID],Table1[Amount_Disbursed],,)</f>
        <v>67023</v>
      </c>
      <c r="G172" s="4">
        <f>_xlfn.XLOOKUP(Table2[[#This Row],[Customer_ID]],Table1[Customer_ID],Table1[EMI_Amount],,0)</f>
        <v>1500.0503415152195</v>
      </c>
      <c r="H172" s="4">
        <f>Table2[[#This Row],[EMI_Amount]]</f>
        <v>1500.0503415152195</v>
      </c>
      <c r="I172" s="4">
        <v>0</v>
      </c>
      <c r="J172" s="4">
        <f>Table2[[#This Row],[EMI_Due_May26]]-Table2[[#This Row],[Amount_Received_May26]]</f>
        <v>1500.0503415152195</v>
      </c>
      <c r="K172" s="5">
        <f>DATE(2026,5,DAY(Table1[[#This Row],[Maturity_Date]]))</f>
        <v>46163</v>
      </c>
      <c r="L172" s="10">
        <f ca="1">IF(Table2[[#This Row],[Overdue_Amount]]&lt;1,"",MAX(0,TODAY()-Table2[[#This Row],[EMI_Due_Date]]))</f>
        <v>17</v>
      </c>
      <c r="M17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72" s="3" t="str" cm="1">
        <f t="array" aca="1" ref="N17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73" spans="1:14" ht="28.8" customHeight="1" x14ac:dyDescent="0.45">
      <c r="A173" s="3" t="s">
        <v>988</v>
      </c>
      <c r="B173" s="3" t="str">
        <f>_xlfn.XLOOKUP(Table2[[#This Row],[Customer_ID]],Table1[Customer_ID],Table1[Customer_Name],,0,)</f>
        <v>Rohit Shukla</v>
      </c>
      <c r="C173" s="3" t="str">
        <f>_xlfn.XLOOKUP(Table2[[#This Row],[Customer_ID]],Table1[Customer_ID],Table1[Branch_Name],,)</f>
        <v>Bhopal</v>
      </c>
      <c r="D173" s="3" t="str">
        <f>_xlfn.XLOOKUP(Table2[[#This Row],[Customer_ID]],Table1[Customer_ID],Table1[Vehicle_Make],,0)</f>
        <v>Maruti</v>
      </c>
      <c r="E173" s="3" t="str">
        <f>_xlfn.XLOOKUP(Table2[[#This Row],[Customer_ID]],Table1[Customer_ID],Table1[Vehicle_Model],,)</f>
        <v>Brezza</v>
      </c>
      <c r="F173" s="4">
        <f>_xlfn.XLOOKUP(Table2[[#This Row],[Customer_ID]],Table1[Customer_ID],Table1[Amount_Disbursed],,)</f>
        <v>878866</v>
      </c>
      <c r="G173" s="4">
        <f>_xlfn.XLOOKUP(Table2[[#This Row],[Customer_ID]],Table1[Customer_ID],Table1[EMI_Amount],,0)</f>
        <v>23139.597691870225</v>
      </c>
      <c r="H173" s="4">
        <f>Table2[[#This Row],[EMI_Amount]]</f>
        <v>23139.597691870225</v>
      </c>
      <c r="I173" s="4">
        <v>23140</v>
      </c>
      <c r="J173" s="4">
        <f>Table2[[#This Row],[EMI_Due_May26]]-Table2[[#This Row],[Amount_Received_May26]]</f>
        <v>-0.40230812977461028</v>
      </c>
      <c r="K173" s="5">
        <f>DATE(2026,5,DAY(Table1[[#This Row],[Maturity_Date]]))</f>
        <v>46150</v>
      </c>
      <c r="L173" s="10" t="str">
        <f ca="1">IF(Table2[[#This Row],[Overdue_Amount]]&lt;1,"",MAX(0,TODAY()-Table2[[#This Row],[EMI_Due_Date]]))</f>
        <v/>
      </c>
      <c r="M17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73" s="3" t="str" cm="1">
        <f t="array" aca="1" ref="N173" ca="1">_xlfn.IFS(Table2[[#This Row],[DPD_Bucket]]="1-30","Overdue",Table2[[#This Row],[DPD_Bucket]]="90+","NPA",Table2[[#This Row],[DPD_Bucket]]="Current","Active",Table2[[#This Row],[DPD_Bucket]]="31-60","Overdue")</f>
        <v>Active</v>
      </c>
    </row>
    <row r="174" spans="1:14" ht="28.8" customHeight="1" x14ac:dyDescent="0.45">
      <c r="A174" s="3" t="s">
        <v>989</v>
      </c>
      <c r="B174" s="3" t="str">
        <f>_xlfn.XLOOKUP(Table2[[#This Row],[Customer_ID]],Table1[Customer_ID],Table1[Customer_Name],,0,)</f>
        <v>Savita Rajput</v>
      </c>
      <c r="C174" s="3" t="str">
        <f>_xlfn.XLOOKUP(Table2[[#This Row],[Customer_ID]],Table1[Customer_ID],Table1[Branch_Name],,)</f>
        <v>Jabalpur</v>
      </c>
      <c r="D174" s="3" t="str">
        <f>_xlfn.XLOOKUP(Table2[[#This Row],[Customer_ID]],Table1[Customer_ID],Table1[Vehicle_Make],,0)</f>
        <v>Maruti</v>
      </c>
      <c r="E174" s="3" t="str">
        <f>_xlfn.XLOOKUP(Table2[[#This Row],[Customer_ID]],Table1[Customer_ID],Table1[Vehicle_Model],,)</f>
        <v>Dzire</v>
      </c>
      <c r="F174" s="4">
        <f>_xlfn.XLOOKUP(Table2[[#This Row],[Customer_ID]],Table1[Customer_ID],Table1[Amount_Disbursed],,)</f>
        <v>518664</v>
      </c>
      <c r="G174" s="4">
        <f>_xlfn.XLOOKUP(Table2[[#This Row],[Customer_ID]],Table1[Customer_ID],Table1[EMI_Amount],,0)</f>
        <v>16938.668975105011</v>
      </c>
      <c r="H174" s="4">
        <f>Table2[[#This Row],[EMI_Amount]]</f>
        <v>16938.668975105011</v>
      </c>
      <c r="I174" s="4">
        <v>16939</v>
      </c>
      <c r="J174" s="4">
        <f>Table2[[#This Row],[EMI_Due_May26]]-Table2[[#This Row],[Amount_Received_May26]]</f>
        <v>-0.33102489498924115</v>
      </c>
      <c r="K174" s="5">
        <f>DATE(2026,5,DAY(Table1[[#This Row],[Maturity_Date]]))</f>
        <v>46159</v>
      </c>
      <c r="L174" s="10" t="str">
        <f ca="1">IF(Table2[[#This Row],[Overdue_Amount]]&lt;1,"",MAX(0,TODAY()-Table2[[#This Row],[EMI_Due_Date]]))</f>
        <v/>
      </c>
      <c r="M17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74" s="3" t="str" cm="1">
        <f t="array" aca="1" ref="N174" ca="1">_xlfn.IFS(Table2[[#This Row],[DPD_Bucket]]="1-30","Overdue",Table2[[#This Row],[DPD_Bucket]]="90+","NPA",Table2[[#This Row],[DPD_Bucket]]="Current","Active",Table2[[#This Row],[DPD_Bucket]]="31-60","Overdue")</f>
        <v>Active</v>
      </c>
    </row>
    <row r="175" spans="1:14" ht="28.8" customHeight="1" x14ac:dyDescent="0.45">
      <c r="A175" s="3" t="s">
        <v>990</v>
      </c>
      <c r="B175" s="3" t="str">
        <f>_xlfn.XLOOKUP(Table2[[#This Row],[Customer_ID]],Table1[Customer_ID],Table1[Customer_Name],,0,)</f>
        <v>Sanjay Chauhan</v>
      </c>
      <c r="C175" s="3" t="str">
        <f>_xlfn.XLOOKUP(Table2[[#This Row],[Customer_ID]],Table1[Customer_ID],Table1[Branch_Name],,)</f>
        <v>Jabalpur</v>
      </c>
      <c r="D175" s="3" t="str">
        <f>_xlfn.XLOOKUP(Table2[[#This Row],[Customer_ID]],Table1[Customer_ID],Table1[Vehicle_Make],,0)</f>
        <v>Maruti</v>
      </c>
      <c r="E175" s="3" t="str">
        <f>_xlfn.XLOOKUP(Table2[[#This Row],[Customer_ID]],Table1[Customer_ID],Table1[Vehicle_Model],,)</f>
        <v>Swift</v>
      </c>
      <c r="F175" s="4">
        <f>_xlfn.XLOOKUP(Table2[[#This Row],[Customer_ID]],Table1[Customer_ID],Table1[Amount_Disbursed],,)</f>
        <v>536562</v>
      </c>
      <c r="G175" s="4">
        <f>_xlfn.XLOOKUP(Table2[[#This Row],[Customer_ID]],Table1[Customer_ID],Table1[EMI_Amount],,0)</f>
        <v>12747.879816406063</v>
      </c>
      <c r="H175" s="4">
        <f>Table2[[#This Row],[EMI_Amount]]</f>
        <v>12747.879816406063</v>
      </c>
      <c r="I175" s="4">
        <v>12748</v>
      </c>
      <c r="J175" s="4">
        <f>Table2[[#This Row],[EMI_Due_May26]]-Table2[[#This Row],[Amount_Received_May26]]</f>
        <v>-0.1201835939373268</v>
      </c>
      <c r="K175" s="5">
        <f>DATE(2026,5,DAY(Table1[[#This Row],[Maturity_Date]]))</f>
        <v>46146</v>
      </c>
      <c r="L175" s="10" t="str">
        <f ca="1">IF(Table2[[#This Row],[Overdue_Amount]]&lt;1,"",MAX(0,TODAY()-Table2[[#This Row],[EMI_Due_Date]]))</f>
        <v/>
      </c>
      <c r="M17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75" s="3" t="str" cm="1">
        <f t="array" aca="1" ref="N17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76" spans="1:14" ht="28.8" customHeight="1" x14ac:dyDescent="0.45">
      <c r="A176" s="3" t="s">
        <v>991</v>
      </c>
      <c r="B176" s="3" t="str">
        <f>_xlfn.XLOOKUP(Table2[[#This Row],[Customer_ID]],Table1[Customer_ID],Table1[Customer_Name],,0,)</f>
        <v>Rajesh Mishra</v>
      </c>
      <c r="C176" s="3" t="str">
        <f>_xlfn.XLOOKUP(Table2[[#This Row],[Customer_ID]],Table1[Customer_ID],Table1[Branch_Name],,)</f>
        <v>Gwalior</v>
      </c>
      <c r="D176" s="3" t="str">
        <f>_xlfn.XLOOKUP(Table2[[#This Row],[Customer_ID]],Table1[Customer_ID],Table1[Vehicle_Make],,0)</f>
        <v>Hero</v>
      </c>
      <c r="E176" s="3" t="str">
        <f>_xlfn.XLOOKUP(Table2[[#This Row],[Customer_ID]],Table1[Customer_ID],Table1[Vehicle_Model],,)</f>
        <v>Splendor</v>
      </c>
      <c r="F176" s="4">
        <f>_xlfn.XLOOKUP(Table2[[#This Row],[Customer_ID]],Table1[Customer_ID],Table1[Amount_Disbursed],,)</f>
        <v>44692</v>
      </c>
      <c r="G176" s="4">
        <f>_xlfn.XLOOKUP(Table2[[#This Row],[Customer_ID]],Table1[Customer_ID],Table1[EMI_Amount],,0)</f>
        <v>1266.126094136127</v>
      </c>
      <c r="H176" s="4">
        <f>Table2[[#This Row],[EMI_Amount]]</f>
        <v>1266.126094136127</v>
      </c>
      <c r="I176" s="4">
        <v>862</v>
      </c>
      <c r="J176" s="4">
        <f>Table2[[#This Row],[EMI_Due_May26]]-Table2[[#This Row],[Amount_Received_May26]]</f>
        <v>404.12609413612699</v>
      </c>
      <c r="K176" s="5">
        <f>DATE(2026,5,DAY(Table1[[#This Row],[Maturity_Date]]))</f>
        <v>46165</v>
      </c>
      <c r="L176" s="10">
        <f ca="1">IF(Table2[[#This Row],[Overdue_Amount]]&lt;1,"",MAX(0,TODAY()-Table2[[#This Row],[EMI_Due_Date]]))</f>
        <v>15</v>
      </c>
      <c r="M17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76" s="3" t="str" cm="1">
        <f t="array" aca="1" ref="N17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77" spans="1:14" ht="28.8" customHeight="1" x14ac:dyDescent="0.45">
      <c r="A177" s="3" t="s">
        <v>992</v>
      </c>
      <c r="B177" s="3" t="str">
        <f>_xlfn.XLOOKUP(Table2[[#This Row],[Customer_ID]],Table1[Customer_ID],Table1[Customer_Name],,0,)</f>
        <v>Manoj Jain</v>
      </c>
      <c r="C177" s="3" t="str">
        <f>_xlfn.XLOOKUP(Table2[[#This Row],[Customer_ID]],Table1[Customer_ID],Table1[Branch_Name],,)</f>
        <v>Rewa</v>
      </c>
      <c r="D177" s="3" t="str">
        <f>_xlfn.XLOOKUP(Table2[[#This Row],[Customer_ID]],Table1[Customer_ID],Table1[Vehicle_Make],,0)</f>
        <v>Honda</v>
      </c>
      <c r="E177" s="3" t="str">
        <f>_xlfn.XLOOKUP(Table2[[#This Row],[Customer_ID]],Table1[Customer_ID],Table1[Vehicle_Model],,)</f>
        <v>City</v>
      </c>
      <c r="F177" s="4">
        <f>_xlfn.XLOOKUP(Table2[[#This Row],[Customer_ID]],Table1[Customer_ID],Table1[Amount_Disbursed],,)</f>
        <v>853476</v>
      </c>
      <c r="G177" s="4">
        <f>_xlfn.XLOOKUP(Table2[[#This Row],[Customer_ID]],Table1[Customer_ID],Table1[EMI_Amount],,0)</f>
        <v>29273.525293809136</v>
      </c>
      <c r="H177" s="4">
        <f>Table2[[#This Row],[EMI_Amount]]</f>
        <v>29273.525293809136</v>
      </c>
      <c r="I177" s="4">
        <v>29274</v>
      </c>
      <c r="J177" s="4">
        <f>Table2[[#This Row],[EMI_Due_May26]]-Table2[[#This Row],[Amount_Received_May26]]</f>
        <v>-0.47470619086379884</v>
      </c>
      <c r="K177" s="5">
        <f>DATE(2026,5,DAY(Table1[[#This Row],[Maturity_Date]]))</f>
        <v>46169</v>
      </c>
      <c r="L177" s="10" t="str">
        <f ca="1">IF(Table2[[#This Row],[Overdue_Amount]]&lt;1,"",MAX(0,TODAY()-Table2[[#This Row],[EMI_Due_Date]]))</f>
        <v/>
      </c>
      <c r="M17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77" s="3" t="str" cm="1">
        <f t="array" aca="1" ref="N177" ca="1">_xlfn.IFS(Table2[[#This Row],[DPD_Bucket]]="1-30","Overdue",Table2[[#This Row],[DPD_Bucket]]="90+","NPA",Table2[[#This Row],[DPD_Bucket]]="Current","Active",Table2[[#This Row],[DPD_Bucket]]="31-60","Overdue")</f>
        <v>Active</v>
      </c>
    </row>
    <row r="178" spans="1:14" ht="28.8" customHeight="1" x14ac:dyDescent="0.45">
      <c r="A178" s="3" t="s">
        <v>993</v>
      </c>
      <c r="B178" s="3" t="str">
        <f>_xlfn.XLOOKUP(Table2[[#This Row],[Customer_ID]],Table1[Customer_ID],Table1[Customer_Name],,0,)</f>
        <v>Sumit Yadav</v>
      </c>
      <c r="C178" s="3" t="str">
        <f>_xlfn.XLOOKUP(Table2[[#This Row],[Customer_ID]],Table1[Customer_ID],Table1[Branch_Name],,)</f>
        <v>Rewa</v>
      </c>
      <c r="D178" s="3" t="str">
        <f>_xlfn.XLOOKUP(Table2[[#This Row],[Customer_ID]],Table1[Customer_ID],Table1[Vehicle_Make],,0)</f>
        <v>Maruti</v>
      </c>
      <c r="E178" s="3" t="str">
        <f>_xlfn.XLOOKUP(Table2[[#This Row],[Customer_ID]],Table1[Customer_ID],Table1[Vehicle_Model],,)</f>
        <v>Brezza</v>
      </c>
      <c r="F178" s="4">
        <f>_xlfn.XLOOKUP(Table2[[#This Row],[Customer_ID]],Table1[Customer_ID],Table1[Amount_Disbursed],,)</f>
        <v>902698</v>
      </c>
      <c r="G178" s="4">
        <f>_xlfn.XLOOKUP(Table2[[#This Row],[Customer_ID]],Table1[Customer_ID],Table1[EMI_Amount],,0)</f>
        <v>20148.509884614494</v>
      </c>
      <c r="H178" s="4">
        <f>Table2[[#This Row],[EMI_Amount]]</f>
        <v>20148.509884614494</v>
      </c>
      <c r="I178" s="4">
        <v>20149</v>
      </c>
      <c r="J178" s="4">
        <f>Table2[[#This Row],[EMI_Due_May26]]-Table2[[#This Row],[Amount_Received_May26]]</f>
        <v>-0.49011538550621481</v>
      </c>
      <c r="K178" s="5">
        <f>DATE(2026,5,DAY(Table1[[#This Row],[Maturity_Date]]))</f>
        <v>46143</v>
      </c>
      <c r="L178" s="10" t="str">
        <f ca="1">IF(Table2[[#This Row],[Overdue_Amount]]&lt;1,"",MAX(0,TODAY()-Table2[[#This Row],[EMI_Due_Date]]))</f>
        <v/>
      </c>
      <c r="M17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78" s="3" t="str" cm="1">
        <f t="array" aca="1" ref="N178" ca="1">_xlfn.IFS(Table2[[#This Row],[DPD_Bucket]]="1-30","Overdue",Table2[[#This Row],[DPD_Bucket]]="90+","NPA",Table2[[#This Row],[DPD_Bucket]]="Current","Active",Table2[[#This Row],[DPD_Bucket]]="31-60","Overdue")</f>
        <v>Active</v>
      </c>
    </row>
    <row r="179" spans="1:14" ht="28.8" customHeight="1" x14ac:dyDescent="0.45">
      <c r="A179" s="3" t="s">
        <v>994</v>
      </c>
      <c r="B179" s="3" t="str">
        <f>_xlfn.XLOOKUP(Table2[[#This Row],[Customer_ID]],Table1[Customer_ID],Table1[Customer_Name],,0,)</f>
        <v>Umesh Thakur</v>
      </c>
      <c r="C179" s="3" t="str">
        <f>_xlfn.XLOOKUP(Table2[[#This Row],[Customer_ID]],Table1[Customer_ID],Table1[Branch_Name],,)</f>
        <v>Rewa</v>
      </c>
      <c r="D179" s="3" t="str">
        <f>_xlfn.XLOOKUP(Table2[[#This Row],[Customer_ID]],Table1[Customer_ID],Table1[Vehicle_Make],,0)</f>
        <v>Tata</v>
      </c>
      <c r="E179" s="3" t="str">
        <f>_xlfn.XLOOKUP(Table2[[#This Row],[Customer_ID]],Table1[Customer_ID],Table1[Vehicle_Model],,)</f>
        <v>Tiago</v>
      </c>
      <c r="F179" s="4">
        <f>_xlfn.XLOOKUP(Table2[[#This Row],[Customer_ID]],Table1[Customer_ID],Table1[Amount_Disbursed],,)</f>
        <v>541395</v>
      </c>
      <c r="G179" s="4">
        <f>_xlfn.XLOOKUP(Table2[[#This Row],[Customer_ID]],Table1[Customer_ID],Table1[EMI_Amount],,0)</f>
        <v>33920.22377744034</v>
      </c>
      <c r="H179" s="4">
        <f>Table2[[#This Row],[EMI_Amount]]</f>
        <v>33920.22377744034</v>
      </c>
      <c r="I179" s="4">
        <v>33920</v>
      </c>
      <c r="J179" s="4">
        <f>Table2[[#This Row],[EMI_Due_May26]]-Table2[[#This Row],[Amount_Received_May26]]</f>
        <v>0.22377744034019997</v>
      </c>
      <c r="K179" s="5">
        <f>DATE(2026,5,DAY(Table1[[#This Row],[Maturity_Date]]))</f>
        <v>46144</v>
      </c>
      <c r="L179" s="10" t="str">
        <f ca="1">IF(Table2[[#This Row],[Overdue_Amount]]&lt;1,"",MAX(0,TODAY()-Table2[[#This Row],[EMI_Due_Date]]))</f>
        <v/>
      </c>
      <c r="M17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79" s="3" t="str" cm="1">
        <f t="array" aca="1" ref="N179" ca="1">_xlfn.IFS(Table2[[#This Row],[DPD_Bucket]]="1-30","Overdue",Table2[[#This Row],[DPD_Bucket]]="90+","NPA",Table2[[#This Row],[DPD_Bucket]]="Current","Active",Table2[[#This Row],[DPD_Bucket]]="31-60","Overdue")</f>
        <v>Active</v>
      </c>
    </row>
    <row r="180" spans="1:14" ht="28.8" customHeight="1" x14ac:dyDescent="0.45">
      <c r="A180" s="3" t="s">
        <v>995</v>
      </c>
      <c r="B180" s="3" t="str">
        <f>_xlfn.XLOOKUP(Table2[[#This Row],[Customer_ID]],Table1[Customer_ID],Table1[Customer_Name],,0,)</f>
        <v>Kavita Agarwal</v>
      </c>
      <c r="C180" s="3" t="str">
        <f>_xlfn.XLOOKUP(Table2[[#This Row],[Customer_ID]],Table1[Customer_ID],Table1[Branch_Name],,)</f>
        <v>Indore</v>
      </c>
      <c r="D180" s="3" t="str">
        <f>_xlfn.XLOOKUP(Table2[[#This Row],[Customer_ID]],Table1[Customer_ID],Table1[Vehicle_Make],,0)</f>
        <v>Mahindra</v>
      </c>
      <c r="E180" s="3" t="str">
        <f>_xlfn.XLOOKUP(Table2[[#This Row],[Customer_ID]],Table1[Customer_ID],Table1[Vehicle_Model],,)</f>
        <v>Bolero</v>
      </c>
      <c r="F180" s="4">
        <f>_xlfn.XLOOKUP(Table2[[#This Row],[Customer_ID]],Table1[Customer_ID],Table1[Amount_Disbursed],,)</f>
        <v>800193</v>
      </c>
      <c r="G180" s="4">
        <f>_xlfn.XLOOKUP(Table2[[#This Row],[Customer_ID]],Table1[Customer_ID],Table1[EMI_Amount],,0)</f>
        <v>48786.257274507305</v>
      </c>
      <c r="H180" s="4">
        <f>Table2[[#This Row],[EMI_Amount]]</f>
        <v>48786.257274507305</v>
      </c>
      <c r="I180" s="4">
        <v>0</v>
      </c>
      <c r="J180" s="4">
        <f>Table2[[#This Row],[EMI_Due_May26]]-Table2[[#This Row],[Amount_Received_May26]]</f>
        <v>48786.257274507305</v>
      </c>
      <c r="K180" s="5">
        <f>DATE(2026,5,DAY(Table1[[#This Row],[Maturity_Date]]))</f>
        <v>46149</v>
      </c>
      <c r="L180" s="10">
        <f ca="1">IF(Table2[[#This Row],[Overdue_Amount]]&lt;1,"",MAX(0,TODAY()-Table2[[#This Row],[EMI_Due_Date]]))</f>
        <v>31</v>
      </c>
      <c r="M18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180" s="3" t="str" cm="1">
        <f t="array" aca="1" ref="N18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81" spans="1:14" ht="28.8" customHeight="1" x14ac:dyDescent="0.45">
      <c r="A181" s="3" t="s">
        <v>996</v>
      </c>
      <c r="B181" s="3" t="str">
        <f>_xlfn.XLOOKUP(Table2[[#This Row],[Customer_ID]],Table1[Customer_ID],Table1[Customer_Name],,0,)</f>
        <v>Rajesh Dwivedi</v>
      </c>
      <c r="C181" s="3" t="str">
        <f>_xlfn.XLOOKUP(Table2[[#This Row],[Customer_ID]],Table1[Customer_ID],Table1[Branch_Name],,)</f>
        <v>Jabalpur</v>
      </c>
      <c r="D181" s="3" t="str">
        <f>_xlfn.XLOOKUP(Table2[[#This Row],[Customer_ID]],Table1[Customer_ID],Table1[Vehicle_Make],,0)</f>
        <v>Tata</v>
      </c>
      <c r="E181" s="3" t="str">
        <f>_xlfn.XLOOKUP(Table2[[#This Row],[Customer_ID]],Table1[Customer_ID],Table1[Vehicle_Model],,)</f>
        <v>Nexon</v>
      </c>
      <c r="F181" s="4">
        <f>_xlfn.XLOOKUP(Table2[[#This Row],[Customer_ID]],Table1[Customer_ID],Table1[Amount_Disbursed],,)</f>
        <v>873499</v>
      </c>
      <c r="G181" s="4">
        <f>_xlfn.XLOOKUP(Table2[[#This Row],[Customer_ID]],Table1[Customer_ID],Table1[EMI_Amount],,0)</f>
        <v>52713.535920852839</v>
      </c>
      <c r="H181" s="4">
        <f>Table2[[#This Row],[EMI_Amount]]</f>
        <v>52713.535920852839</v>
      </c>
      <c r="I181" s="4">
        <v>36881</v>
      </c>
      <c r="J181" s="4">
        <f>Table2[[#This Row],[EMI_Due_May26]]-Table2[[#This Row],[Amount_Received_May26]]</f>
        <v>15832.535920852839</v>
      </c>
      <c r="K181" s="5">
        <f>DATE(2026,5,DAY(Table1[[#This Row],[Maturity_Date]]))</f>
        <v>46149</v>
      </c>
      <c r="L181" s="10">
        <f ca="1">IF(Table2[[#This Row],[Overdue_Amount]]&lt;1,"",MAX(0,TODAY()-Table2[[#This Row],[EMI_Due_Date]]))</f>
        <v>31</v>
      </c>
      <c r="M18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181" s="3" t="str" cm="1">
        <f t="array" aca="1" ref="N181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82" spans="1:14" ht="28.8" customHeight="1" x14ac:dyDescent="0.45">
      <c r="A182" s="3" t="s">
        <v>997</v>
      </c>
      <c r="B182" s="3" t="str">
        <f>_xlfn.XLOOKUP(Table2[[#This Row],[Customer_ID]],Table1[Customer_ID],Table1[Customer_Name],,0,)</f>
        <v>Santosh Soni</v>
      </c>
      <c r="C182" s="3" t="str">
        <f>_xlfn.XLOOKUP(Table2[[#This Row],[Customer_ID]],Table1[Customer_ID],Table1[Branch_Name],,)</f>
        <v>Bhopal</v>
      </c>
      <c r="D182" s="3" t="str">
        <f>_xlfn.XLOOKUP(Table2[[#This Row],[Customer_ID]],Table1[Customer_ID],Table1[Vehicle_Make],,0)</f>
        <v>Tata</v>
      </c>
      <c r="E182" s="3" t="str">
        <f>_xlfn.XLOOKUP(Table2[[#This Row],[Customer_ID]],Table1[Customer_ID],Table1[Vehicle_Model],,)</f>
        <v>Nexon</v>
      </c>
      <c r="F182" s="4">
        <f>_xlfn.XLOOKUP(Table2[[#This Row],[Customer_ID]],Table1[Customer_ID],Table1[Amount_Disbursed],,)</f>
        <v>800127</v>
      </c>
      <c r="G182" s="4">
        <f>_xlfn.XLOOKUP(Table2[[#This Row],[Customer_ID]],Table1[Customer_ID],Table1[EMI_Amount],,0)</f>
        <v>38227.679299322022</v>
      </c>
      <c r="H182" s="4">
        <f>Table2[[#This Row],[EMI_Amount]]</f>
        <v>38227.679299322022</v>
      </c>
      <c r="I182" s="4">
        <v>10377</v>
      </c>
      <c r="J182" s="4">
        <f>Table2[[#This Row],[EMI_Due_May26]]-Table2[[#This Row],[Amount_Received_May26]]</f>
        <v>27850.679299322022</v>
      </c>
      <c r="K182" s="5">
        <f>DATE(2026,5,DAY(Table1[[#This Row],[Maturity_Date]]))</f>
        <v>46155</v>
      </c>
      <c r="L182" s="10">
        <f ca="1">IF(Table2[[#This Row],[Overdue_Amount]]&lt;1,"",MAX(0,TODAY()-Table2[[#This Row],[EMI_Due_Date]]))</f>
        <v>25</v>
      </c>
      <c r="M18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82" s="3" t="str" cm="1">
        <f t="array" aca="1" ref="N18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83" spans="1:14" ht="28.8" customHeight="1" x14ac:dyDescent="0.45">
      <c r="A183" s="3" t="s">
        <v>998</v>
      </c>
      <c r="B183" s="3" t="str">
        <f>_xlfn.XLOOKUP(Table2[[#This Row],[Customer_ID]],Table1[Customer_ID],Table1[Customer_Name],,0,)</f>
        <v>Deepak Patel</v>
      </c>
      <c r="C183" s="3" t="str">
        <f>_xlfn.XLOOKUP(Table2[[#This Row],[Customer_ID]],Table1[Customer_ID],Table1[Branch_Name],,)</f>
        <v>Indore</v>
      </c>
      <c r="D183" s="3" t="str">
        <f>_xlfn.XLOOKUP(Table2[[#This Row],[Customer_ID]],Table1[Customer_ID],Table1[Vehicle_Make],,0)</f>
        <v>Honda</v>
      </c>
      <c r="E183" s="3" t="str">
        <f>_xlfn.XLOOKUP(Table2[[#This Row],[Customer_ID]],Table1[Customer_ID],Table1[Vehicle_Model],,)</f>
        <v>City</v>
      </c>
      <c r="F183" s="4">
        <f>_xlfn.XLOOKUP(Table2[[#This Row],[Customer_ID]],Table1[Customer_ID],Table1[Amount_Disbursed],,)</f>
        <v>1039683</v>
      </c>
      <c r="G183" s="4">
        <f>_xlfn.XLOOKUP(Table2[[#This Row],[Customer_ID]],Table1[Customer_ID],Table1[EMI_Amount],,0)</f>
        <v>29194.053086295997</v>
      </c>
      <c r="H183" s="4">
        <f>Table2[[#This Row],[EMI_Amount]]</f>
        <v>29194.053086295997</v>
      </c>
      <c r="I183" s="4">
        <v>12398</v>
      </c>
      <c r="J183" s="4">
        <f>Table2[[#This Row],[EMI_Due_May26]]-Table2[[#This Row],[Amount_Received_May26]]</f>
        <v>16796.053086295997</v>
      </c>
      <c r="K183" s="5">
        <f>DATE(2026,5,DAY(Table1[[#This Row],[Maturity_Date]]))</f>
        <v>46148</v>
      </c>
      <c r="L183" s="10">
        <f ca="1">IF(Table2[[#This Row],[Overdue_Amount]]&lt;1,"",MAX(0,TODAY()-Table2[[#This Row],[EMI_Due_Date]]))</f>
        <v>32</v>
      </c>
      <c r="M18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183" s="3" t="str" cm="1">
        <f t="array" aca="1" ref="N18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84" spans="1:14" ht="28.8" customHeight="1" x14ac:dyDescent="0.45">
      <c r="A184" s="3" t="s">
        <v>999</v>
      </c>
      <c r="B184" s="3" t="str">
        <f>_xlfn.XLOOKUP(Table2[[#This Row],[Customer_ID]],Table1[Customer_ID],Table1[Customer_Name],,0,)</f>
        <v>Sanjay Rajput</v>
      </c>
      <c r="C184" s="3" t="str">
        <f>_xlfn.XLOOKUP(Table2[[#This Row],[Customer_ID]],Table1[Customer_ID],Table1[Branch_Name],,)</f>
        <v>Jabalpur</v>
      </c>
      <c r="D184" s="3" t="str">
        <f>_xlfn.XLOOKUP(Table2[[#This Row],[Customer_ID]],Table1[Customer_ID],Table1[Vehicle_Make],,0)</f>
        <v>Maruti</v>
      </c>
      <c r="E184" s="3" t="str">
        <f>_xlfn.XLOOKUP(Table2[[#This Row],[Customer_ID]],Table1[Customer_ID],Table1[Vehicle_Model],,)</f>
        <v>Brezza</v>
      </c>
      <c r="F184" s="4">
        <f>_xlfn.XLOOKUP(Table2[[#This Row],[Customer_ID]],Table1[Customer_ID],Table1[Amount_Disbursed],,)</f>
        <v>854095</v>
      </c>
      <c r="G184" s="4">
        <f>_xlfn.XLOOKUP(Table2[[#This Row],[Customer_ID]],Table1[Customer_ID],Table1[EMI_Amount],,0)</f>
        <v>21995.807380874419</v>
      </c>
      <c r="H184" s="4">
        <f>Table2[[#This Row],[EMI_Amount]]</f>
        <v>21995.807380874419</v>
      </c>
      <c r="I184" s="4">
        <v>4371</v>
      </c>
      <c r="J184" s="4">
        <f>Table2[[#This Row],[EMI_Due_May26]]-Table2[[#This Row],[Amount_Received_May26]]</f>
        <v>17624.807380874419</v>
      </c>
      <c r="K184" s="5">
        <f>DATE(2026,5,DAY(Table1[[#This Row],[Maturity_Date]]))</f>
        <v>46149</v>
      </c>
      <c r="L184" s="10">
        <f ca="1">IF(Table2[[#This Row],[Overdue_Amount]]&lt;1,"",MAX(0,TODAY()-Table2[[#This Row],[EMI_Due_Date]]))</f>
        <v>31</v>
      </c>
      <c r="M18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184" s="3" t="str" cm="1">
        <f t="array" aca="1" ref="N18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85" spans="1:14" ht="28.8" customHeight="1" x14ac:dyDescent="0.45">
      <c r="A185" s="3" t="s">
        <v>1000</v>
      </c>
      <c r="B185" s="3" t="str">
        <f>_xlfn.XLOOKUP(Table2[[#This Row],[Customer_ID]],Table1[Customer_ID],Table1[Customer_Name],,0,)</f>
        <v>Mahesh Chauhan</v>
      </c>
      <c r="C185" s="3" t="str">
        <f>_xlfn.XLOOKUP(Table2[[#This Row],[Customer_ID]],Table1[Customer_ID],Table1[Branch_Name],,)</f>
        <v>Indore</v>
      </c>
      <c r="D185" s="3" t="str">
        <f>_xlfn.XLOOKUP(Table2[[#This Row],[Customer_ID]],Table1[Customer_ID],Table1[Vehicle_Make],,0)</f>
        <v>Maruti</v>
      </c>
      <c r="E185" s="3" t="str">
        <f>_xlfn.XLOOKUP(Table2[[#This Row],[Customer_ID]],Table1[Customer_ID],Table1[Vehicle_Model],,)</f>
        <v>Swift</v>
      </c>
      <c r="F185" s="4">
        <f>_xlfn.XLOOKUP(Table2[[#This Row],[Customer_ID]],Table1[Customer_ID],Table1[Amount_Disbursed],,)</f>
        <v>454026</v>
      </c>
      <c r="G185" s="4">
        <f>_xlfn.XLOOKUP(Table2[[#This Row],[Customer_ID]],Table1[Customer_ID],Table1[EMI_Amount],,0)</f>
        <v>14842.736989191293</v>
      </c>
      <c r="H185" s="4">
        <f>Table2[[#This Row],[EMI_Amount]]</f>
        <v>14842.736989191293</v>
      </c>
      <c r="I185" s="4">
        <v>14843</v>
      </c>
      <c r="J185" s="4">
        <f>Table2[[#This Row],[EMI_Due_May26]]-Table2[[#This Row],[Amount_Received_May26]]</f>
        <v>-0.26301080870689475</v>
      </c>
      <c r="K185" s="5">
        <f>DATE(2026,5,DAY(Table1[[#This Row],[Maturity_Date]]))</f>
        <v>46143</v>
      </c>
      <c r="L185" s="10" t="str">
        <f ca="1">IF(Table2[[#This Row],[Overdue_Amount]]&lt;1,"",MAX(0,TODAY()-Table2[[#This Row],[EMI_Due_Date]]))</f>
        <v/>
      </c>
      <c r="M18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85" s="3" t="str" cm="1">
        <f t="array" aca="1" ref="N18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86" spans="1:14" ht="28.8" customHeight="1" x14ac:dyDescent="0.45">
      <c r="A186" s="3" t="s">
        <v>1001</v>
      </c>
      <c r="B186" s="3" t="str">
        <f>_xlfn.XLOOKUP(Table2[[#This Row],[Customer_ID]],Table1[Customer_ID],Table1[Customer_Name],,0,)</f>
        <v>Mohit Pandey</v>
      </c>
      <c r="C186" s="3" t="str">
        <f>_xlfn.XLOOKUP(Table2[[#This Row],[Customer_ID]],Table1[Customer_ID],Table1[Branch_Name],,)</f>
        <v>Gwalior</v>
      </c>
      <c r="D186" s="3" t="str">
        <f>_xlfn.XLOOKUP(Table2[[#This Row],[Customer_ID]],Table1[Customer_ID],Table1[Vehicle_Make],,0)</f>
        <v>Tata</v>
      </c>
      <c r="E186" s="3" t="str">
        <f>_xlfn.XLOOKUP(Table2[[#This Row],[Customer_ID]],Table1[Customer_ID],Table1[Vehicle_Model],,)</f>
        <v>Nexon</v>
      </c>
      <c r="F186" s="4">
        <f>_xlfn.XLOOKUP(Table2[[#This Row],[Customer_ID]],Table1[Customer_ID],Table1[Amount_Disbursed],,)</f>
        <v>734081</v>
      </c>
      <c r="G186" s="4">
        <f>_xlfn.XLOOKUP(Table2[[#This Row],[Customer_ID]],Table1[Customer_ID],Table1[EMI_Amount],,0)</f>
        <v>34159.423708712762</v>
      </c>
      <c r="H186" s="4">
        <f>Table2[[#This Row],[EMI_Amount]]</f>
        <v>34159.423708712762</v>
      </c>
      <c r="I186" s="4">
        <v>34159</v>
      </c>
      <c r="J186" s="4">
        <f>Table2[[#This Row],[EMI_Due_May26]]-Table2[[#This Row],[Amount_Received_May26]]</f>
        <v>0.42370871276216349</v>
      </c>
      <c r="K186" s="5">
        <f>DATE(2026,5,DAY(Table1[[#This Row],[Maturity_Date]]))</f>
        <v>46156</v>
      </c>
      <c r="L186" s="10" t="str">
        <f ca="1">IF(Table2[[#This Row],[Overdue_Amount]]&lt;1,"",MAX(0,TODAY()-Table2[[#This Row],[EMI_Due_Date]]))</f>
        <v/>
      </c>
      <c r="M18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86" s="3" t="str" cm="1">
        <f t="array" aca="1" ref="N186" ca="1">_xlfn.IFS(Table2[[#This Row],[DPD_Bucket]]="1-30","Overdue",Table2[[#This Row],[DPD_Bucket]]="90+","NPA",Table2[[#This Row],[DPD_Bucket]]="Current","Active",Table2[[#This Row],[DPD_Bucket]]="31-60","Overdue")</f>
        <v>Active</v>
      </c>
    </row>
    <row r="187" spans="1:14" ht="28.8" customHeight="1" x14ac:dyDescent="0.45">
      <c r="A187" s="3" t="s">
        <v>1002</v>
      </c>
      <c r="B187" s="3" t="str">
        <f>_xlfn.XLOOKUP(Table2[[#This Row],[Customer_ID]],Table1[Customer_ID],Table1[Customer_Name],,0,)</f>
        <v>Usha Soni</v>
      </c>
      <c r="C187" s="3" t="str">
        <f>_xlfn.XLOOKUP(Table2[[#This Row],[Customer_ID]],Table1[Customer_ID],Table1[Branch_Name],,)</f>
        <v>Bhopal</v>
      </c>
      <c r="D187" s="3" t="str">
        <f>_xlfn.XLOOKUP(Table2[[#This Row],[Customer_ID]],Table1[Customer_ID],Table1[Vehicle_Make],,0)</f>
        <v>TVS</v>
      </c>
      <c r="E187" s="3" t="str">
        <f>_xlfn.XLOOKUP(Table2[[#This Row],[Customer_ID]],Table1[Customer_ID],Table1[Vehicle_Model],,)</f>
        <v>Jupiter</v>
      </c>
      <c r="F187" s="4">
        <f>_xlfn.XLOOKUP(Table2[[#This Row],[Customer_ID]],Table1[Customer_ID],Table1[Amount_Disbursed],,)</f>
        <v>62379</v>
      </c>
      <c r="G187" s="4">
        <f>_xlfn.XLOOKUP(Table2[[#This Row],[Customer_ID]],Table1[Customer_ID],Table1[EMI_Amount],,0)</f>
        <v>2159.335050336173</v>
      </c>
      <c r="H187" s="4">
        <f>Table2[[#This Row],[EMI_Amount]]</f>
        <v>2159.335050336173</v>
      </c>
      <c r="I187" s="4">
        <v>422</v>
      </c>
      <c r="J187" s="4">
        <f>Table2[[#This Row],[EMI_Due_May26]]-Table2[[#This Row],[Amount_Received_May26]]</f>
        <v>1737.335050336173</v>
      </c>
      <c r="K187" s="5">
        <f>DATE(2026,5,DAY(Table1[[#This Row],[Maturity_Date]]))</f>
        <v>46170</v>
      </c>
      <c r="L187" s="10">
        <f ca="1">IF(Table2[[#This Row],[Overdue_Amount]]&lt;1,"",MAX(0,TODAY()-Table2[[#This Row],[EMI_Due_Date]]))</f>
        <v>10</v>
      </c>
      <c r="M18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87" s="3" t="str" cm="1">
        <f t="array" aca="1" ref="N18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88" spans="1:14" ht="28.8" customHeight="1" x14ac:dyDescent="0.45">
      <c r="A188" s="3" t="s">
        <v>1003</v>
      </c>
      <c r="B188" s="3" t="str">
        <f>_xlfn.XLOOKUP(Table2[[#This Row],[Customer_ID]],Table1[Customer_ID],Table1[Customer_Name],,0,)</f>
        <v>Geeta Tiwari</v>
      </c>
      <c r="C188" s="3" t="str">
        <f>_xlfn.XLOOKUP(Table2[[#This Row],[Customer_ID]],Table1[Customer_ID],Table1[Branch_Name],,)</f>
        <v>Bhopal</v>
      </c>
      <c r="D188" s="3" t="str">
        <f>_xlfn.XLOOKUP(Table2[[#This Row],[Customer_ID]],Table1[Customer_ID],Table1[Vehicle_Make],,0)</f>
        <v>TVS</v>
      </c>
      <c r="E188" s="3" t="str">
        <f>_xlfn.XLOOKUP(Table2[[#This Row],[Customer_ID]],Table1[Customer_ID],Table1[Vehicle_Model],,)</f>
        <v>Jupiter</v>
      </c>
      <c r="F188" s="4">
        <f>_xlfn.XLOOKUP(Table2[[#This Row],[Customer_ID]],Table1[Customer_ID],Table1[Amount_Disbursed],,)</f>
        <v>69065</v>
      </c>
      <c r="G188" s="4">
        <f>_xlfn.XLOOKUP(Table2[[#This Row],[Customer_ID]],Table1[Customer_ID],Table1[EMI_Amount],,0)</f>
        <v>1525.1678796121626</v>
      </c>
      <c r="H188" s="4">
        <f>Table2[[#This Row],[EMI_Amount]]</f>
        <v>1525.1678796121626</v>
      </c>
      <c r="I188" s="4">
        <v>1525</v>
      </c>
      <c r="J188" s="4">
        <f>Table2[[#This Row],[EMI_Due_May26]]-Table2[[#This Row],[Amount_Received_May26]]</f>
        <v>0.16787961216255098</v>
      </c>
      <c r="K188" s="5">
        <f>DATE(2026,5,DAY(Table1[[#This Row],[Maturity_Date]]))</f>
        <v>46160</v>
      </c>
      <c r="L188" s="10" t="str">
        <f ca="1">IF(Table2[[#This Row],[Overdue_Amount]]&lt;1,"",MAX(0,TODAY()-Table2[[#This Row],[EMI_Due_Date]]))</f>
        <v/>
      </c>
      <c r="M18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88" s="3" t="str" cm="1">
        <f t="array" aca="1" ref="N188" ca="1">_xlfn.IFS(Table2[[#This Row],[DPD_Bucket]]="1-30","Overdue",Table2[[#This Row],[DPD_Bucket]]="90+","NPA",Table2[[#This Row],[DPD_Bucket]]="Current","Active",Table2[[#This Row],[DPD_Bucket]]="31-60","Overdue")</f>
        <v>Active</v>
      </c>
    </row>
    <row r="189" spans="1:14" ht="28.8" customHeight="1" x14ac:dyDescent="0.45">
      <c r="A189" s="3" t="s">
        <v>1004</v>
      </c>
      <c r="B189" s="3" t="str">
        <f>_xlfn.XLOOKUP(Table2[[#This Row],[Customer_ID]],Table1[Customer_ID],Table1[Customer_Name],,0,)</f>
        <v>Umesh Shukla</v>
      </c>
      <c r="C189" s="3" t="str">
        <f>_xlfn.XLOOKUP(Table2[[#This Row],[Customer_ID]],Table1[Customer_ID],Table1[Branch_Name],,)</f>
        <v>Gwalior</v>
      </c>
      <c r="D189" s="3" t="str">
        <f>_xlfn.XLOOKUP(Table2[[#This Row],[Customer_ID]],Table1[Customer_ID],Table1[Vehicle_Make],,0)</f>
        <v>Maruti</v>
      </c>
      <c r="E189" s="3" t="str">
        <f>_xlfn.XLOOKUP(Table2[[#This Row],[Customer_ID]],Table1[Customer_ID],Table1[Vehicle_Model],,)</f>
        <v>Swift</v>
      </c>
      <c r="F189" s="4">
        <f>_xlfn.XLOOKUP(Table2[[#This Row],[Customer_ID]],Table1[Customer_ID],Table1[Amount_Disbursed],,)</f>
        <v>532054</v>
      </c>
      <c r="G189" s="4">
        <f>_xlfn.XLOOKUP(Table2[[#This Row],[Customer_ID]],Table1[Customer_ID],Table1[EMI_Amount],,0)</f>
        <v>47262.398004561976</v>
      </c>
      <c r="H189" s="4">
        <f>Table2[[#This Row],[EMI_Amount]]</f>
        <v>47262.398004561976</v>
      </c>
      <c r="I189" s="4">
        <v>47262</v>
      </c>
      <c r="J189" s="4">
        <f>Table2[[#This Row],[EMI_Due_May26]]-Table2[[#This Row],[Amount_Received_May26]]</f>
        <v>0.39800456197554013</v>
      </c>
      <c r="K189" s="5">
        <f>DATE(2026,5,DAY(Table1[[#This Row],[Maturity_Date]]))</f>
        <v>46171</v>
      </c>
      <c r="L189" s="10" t="str">
        <f ca="1">IF(Table2[[#This Row],[Overdue_Amount]]&lt;1,"",MAX(0,TODAY()-Table2[[#This Row],[EMI_Due_Date]]))</f>
        <v/>
      </c>
      <c r="M18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89" s="3" t="str" cm="1">
        <f t="array" aca="1" ref="N189" ca="1">_xlfn.IFS(Table2[[#This Row],[DPD_Bucket]]="1-30","Overdue",Table2[[#This Row],[DPD_Bucket]]="90+","NPA",Table2[[#This Row],[DPD_Bucket]]="Current","Active",Table2[[#This Row],[DPD_Bucket]]="31-60","Overdue")</f>
        <v>Active</v>
      </c>
    </row>
    <row r="190" spans="1:14" ht="28.8" customHeight="1" x14ac:dyDescent="0.45">
      <c r="A190" s="3" t="s">
        <v>1005</v>
      </c>
      <c r="B190" s="3" t="str">
        <f>_xlfn.XLOOKUP(Table2[[#This Row],[Customer_ID]],Table1[Customer_ID],Table1[Customer_Name],,0,)</f>
        <v>Rajesh Sharma</v>
      </c>
      <c r="C190" s="3" t="str">
        <f>_xlfn.XLOOKUP(Table2[[#This Row],[Customer_ID]],Table1[Customer_ID],Table1[Branch_Name],,)</f>
        <v>Indore</v>
      </c>
      <c r="D190" s="3" t="str">
        <f>_xlfn.XLOOKUP(Table2[[#This Row],[Customer_ID]],Table1[Customer_ID],Table1[Vehicle_Make],,0)</f>
        <v>Tata</v>
      </c>
      <c r="E190" s="3" t="str">
        <f>_xlfn.XLOOKUP(Table2[[#This Row],[Customer_ID]],Table1[Customer_ID],Table1[Vehicle_Model],,)</f>
        <v>Tiago</v>
      </c>
      <c r="F190" s="4">
        <f>_xlfn.XLOOKUP(Table2[[#This Row],[Customer_ID]],Table1[Customer_ID],Table1[Amount_Disbursed],,)</f>
        <v>440238</v>
      </c>
      <c r="G190" s="4">
        <f>_xlfn.XLOOKUP(Table2[[#This Row],[Customer_ID]],Table1[Customer_ID],Table1[EMI_Amount],,0)</f>
        <v>21439.908764169362</v>
      </c>
      <c r="H190" s="4">
        <f>Table2[[#This Row],[EMI_Amount]]</f>
        <v>21439.908764169362</v>
      </c>
      <c r="I190" s="4">
        <v>21440</v>
      </c>
      <c r="J190" s="4">
        <f>Table2[[#This Row],[EMI_Due_May26]]-Table2[[#This Row],[Amount_Received_May26]]</f>
        <v>-9.1235830637742765E-2</v>
      </c>
      <c r="K190" s="5">
        <f>DATE(2026,5,DAY(Table1[[#This Row],[Maturity_Date]]))</f>
        <v>46150</v>
      </c>
      <c r="L190" s="10" t="str">
        <f ca="1">IF(Table2[[#This Row],[Overdue_Amount]]&lt;1,"",MAX(0,TODAY()-Table2[[#This Row],[EMI_Due_Date]]))</f>
        <v/>
      </c>
      <c r="M19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90" s="3" t="str" cm="1">
        <f t="array" aca="1" ref="N190" ca="1">_xlfn.IFS(Table2[[#This Row],[DPD_Bucket]]="1-30","Overdue",Table2[[#This Row],[DPD_Bucket]]="90+","NPA",Table2[[#This Row],[DPD_Bucket]]="Current","Active",Table2[[#This Row],[DPD_Bucket]]="31-60","Overdue")</f>
        <v>Active</v>
      </c>
    </row>
    <row r="191" spans="1:14" ht="28.8" customHeight="1" x14ac:dyDescent="0.45">
      <c r="A191" s="3" t="s">
        <v>1006</v>
      </c>
      <c r="B191" s="3" t="str">
        <f>_xlfn.XLOOKUP(Table2[[#This Row],[Customer_ID]],Table1[Customer_ID],Table1[Customer_Name],,0,)</f>
        <v>Ramesh Rajput</v>
      </c>
      <c r="C191" s="3" t="str">
        <f>_xlfn.XLOOKUP(Table2[[#This Row],[Customer_ID]],Table1[Customer_ID],Table1[Branch_Name],,)</f>
        <v>Indore</v>
      </c>
      <c r="D191" s="3" t="str">
        <f>_xlfn.XLOOKUP(Table2[[#This Row],[Customer_ID]],Table1[Customer_ID],Table1[Vehicle_Make],,0)</f>
        <v>Honda</v>
      </c>
      <c r="E191" s="3" t="str">
        <f>_xlfn.XLOOKUP(Table2[[#This Row],[Customer_ID]],Table1[Customer_ID],Table1[Vehicle_Model],,)</f>
        <v>City</v>
      </c>
      <c r="F191" s="4">
        <f>_xlfn.XLOOKUP(Table2[[#This Row],[Customer_ID]],Table1[Customer_ID],Table1[Amount_Disbursed],,)</f>
        <v>841196</v>
      </c>
      <c r="G191" s="4">
        <f>_xlfn.XLOOKUP(Table2[[#This Row],[Customer_ID]],Table1[Customer_ID],Table1[EMI_Amount],,0)</f>
        <v>20424.978721123116</v>
      </c>
      <c r="H191" s="4">
        <f>Table2[[#This Row],[EMI_Amount]]</f>
        <v>20424.978721123116</v>
      </c>
      <c r="I191" s="4">
        <v>2634</v>
      </c>
      <c r="J191" s="4">
        <f>Table2[[#This Row],[EMI_Due_May26]]-Table2[[#This Row],[Amount_Received_May26]]</f>
        <v>17790.978721123116</v>
      </c>
      <c r="K191" s="5">
        <f>DATE(2026,5,DAY(Table1[[#This Row],[Maturity_Date]]))</f>
        <v>46148</v>
      </c>
      <c r="L191" s="10">
        <f ca="1">IF(Table2[[#This Row],[Overdue_Amount]]&lt;1,"",MAX(0,TODAY()-Table2[[#This Row],[EMI_Due_Date]]))</f>
        <v>32</v>
      </c>
      <c r="M19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191" s="3" t="str" cm="1">
        <f t="array" aca="1" ref="N191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92" spans="1:14" ht="28.8" customHeight="1" x14ac:dyDescent="0.45">
      <c r="A192" s="3" t="s">
        <v>1007</v>
      </c>
      <c r="B192" s="3" t="str">
        <f>_xlfn.XLOOKUP(Table2[[#This Row],[Customer_ID]],Table1[Customer_ID],Table1[Customer_Name],,0,)</f>
        <v>Dinesh Dubey</v>
      </c>
      <c r="C192" s="3" t="str">
        <f>_xlfn.XLOOKUP(Table2[[#This Row],[Customer_ID]],Table1[Customer_ID],Table1[Branch_Name],,)</f>
        <v>Gwalior</v>
      </c>
      <c r="D192" s="3" t="str">
        <f>_xlfn.XLOOKUP(Table2[[#This Row],[Customer_ID]],Table1[Customer_ID],Table1[Vehicle_Make],,0)</f>
        <v>Renault</v>
      </c>
      <c r="E192" s="3" t="str">
        <f>_xlfn.XLOOKUP(Table2[[#This Row],[Customer_ID]],Table1[Customer_ID],Table1[Vehicle_Model],,)</f>
        <v>Kwid</v>
      </c>
      <c r="F192" s="4">
        <f>_xlfn.XLOOKUP(Table2[[#This Row],[Customer_ID]],Table1[Customer_ID],Table1[Amount_Disbursed],,)</f>
        <v>395703</v>
      </c>
      <c r="G192" s="4">
        <f>_xlfn.XLOOKUP(Table2[[#This Row],[Customer_ID]],Table1[Customer_ID],Table1[EMI_Amount],,0)</f>
        <v>11064.932944510778</v>
      </c>
      <c r="H192" s="4">
        <f>Table2[[#This Row],[EMI_Amount]]</f>
        <v>11064.932944510778</v>
      </c>
      <c r="I192" s="4">
        <v>11065</v>
      </c>
      <c r="J192" s="4">
        <f>Table2[[#This Row],[EMI_Due_May26]]-Table2[[#This Row],[Amount_Received_May26]]</f>
        <v>-6.7055489222184406E-2</v>
      </c>
      <c r="K192" s="5">
        <f>DATE(2026,5,DAY(Table1[[#This Row],[Maturity_Date]]))</f>
        <v>46145</v>
      </c>
      <c r="L192" s="10" t="str">
        <f ca="1">IF(Table2[[#This Row],[Overdue_Amount]]&lt;1,"",MAX(0,TODAY()-Table2[[#This Row],[EMI_Due_Date]]))</f>
        <v/>
      </c>
      <c r="M19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92" s="3" t="str" cm="1">
        <f t="array" aca="1" ref="N192" ca="1">_xlfn.IFS(Table2[[#This Row],[DPD_Bucket]]="1-30","Overdue",Table2[[#This Row],[DPD_Bucket]]="90+","NPA",Table2[[#This Row],[DPD_Bucket]]="Current","Active",Table2[[#This Row],[DPD_Bucket]]="31-60","Overdue")</f>
        <v>Active</v>
      </c>
    </row>
    <row r="193" spans="1:14" ht="28.8" customHeight="1" x14ac:dyDescent="0.45">
      <c r="A193" s="3" t="s">
        <v>1008</v>
      </c>
      <c r="B193" s="3" t="str">
        <f>_xlfn.XLOOKUP(Table2[[#This Row],[Customer_ID]],Table1[Customer_ID],Table1[Customer_Name],,0,)</f>
        <v>Lalit Shukla</v>
      </c>
      <c r="C193" s="3" t="str">
        <f>_xlfn.XLOOKUP(Table2[[#This Row],[Customer_ID]],Table1[Customer_ID],Table1[Branch_Name],,)</f>
        <v>Bhopal</v>
      </c>
      <c r="D193" s="3" t="str">
        <f>_xlfn.XLOOKUP(Table2[[#This Row],[Customer_ID]],Table1[Customer_ID],Table1[Vehicle_Make],,0)</f>
        <v>Tata</v>
      </c>
      <c r="E193" s="3" t="str">
        <f>_xlfn.XLOOKUP(Table2[[#This Row],[Customer_ID]],Table1[Customer_ID],Table1[Vehicle_Model],,)</f>
        <v>Nexon</v>
      </c>
      <c r="F193" s="4">
        <f>_xlfn.XLOOKUP(Table2[[#This Row],[Customer_ID]],Table1[Customer_ID],Table1[Amount_Disbursed],,)</f>
        <v>709536</v>
      </c>
      <c r="G193" s="4">
        <f>_xlfn.XLOOKUP(Table2[[#This Row],[Customer_ID]],Table1[Customer_ID],Table1[EMI_Amount],,0)</f>
        <v>32954.760749596724</v>
      </c>
      <c r="H193" s="4">
        <f>Table2[[#This Row],[EMI_Amount]]</f>
        <v>32954.760749596724</v>
      </c>
      <c r="I193" s="4">
        <v>24782</v>
      </c>
      <c r="J193" s="4">
        <f>Table2[[#This Row],[EMI_Due_May26]]-Table2[[#This Row],[Amount_Received_May26]]</f>
        <v>8172.7607495967241</v>
      </c>
      <c r="K193" s="5">
        <f>DATE(2026,5,DAY(Table1[[#This Row],[Maturity_Date]]))</f>
        <v>46155</v>
      </c>
      <c r="L193" s="10">
        <f ca="1">IF(Table2[[#This Row],[Overdue_Amount]]&lt;1,"",MAX(0,TODAY()-Table2[[#This Row],[EMI_Due_Date]]))</f>
        <v>25</v>
      </c>
      <c r="M19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93" s="3" t="str" cm="1">
        <f t="array" aca="1" ref="N19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94" spans="1:14" ht="28.8" customHeight="1" x14ac:dyDescent="0.45">
      <c r="A194" s="3" t="s">
        <v>1009</v>
      </c>
      <c r="B194" s="3" t="str">
        <f>_xlfn.XLOOKUP(Table2[[#This Row],[Customer_ID]],Table1[Customer_ID],Table1[Customer_Name],,0,)</f>
        <v>Rekha Dwivedi</v>
      </c>
      <c r="C194" s="3" t="str">
        <f>_xlfn.XLOOKUP(Table2[[#This Row],[Customer_ID]],Table1[Customer_ID],Table1[Branch_Name],,)</f>
        <v>Gwalior</v>
      </c>
      <c r="D194" s="3" t="str">
        <f>_xlfn.XLOOKUP(Table2[[#This Row],[Customer_ID]],Table1[Customer_ID],Table1[Vehicle_Make],,0)</f>
        <v>Honda</v>
      </c>
      <c r="E194" s="3" t="str">
        <f>_xlfn.XLOOKUP(Table2[[#This Row],[Customer_ID]],Table1[Customer_ID],Table1[Vehicle_Model],,)</f>
        <v>Activa</v>
      </c>
      <c r="F194" s="4">
        <f>_xlfn.XLOOKUP(Table2[[#This Row],[Customer_ID]],Table1[Customer_ID],Table1[Amount_Disbursed],,)</f>
        <v>66831</v>
      </c>
      <c r="G194" s="4">
        <f>_xlfn.XLOOKUP(Table2[[#This Row],[Customer_ID]],Table1[Customer_ID],Table1[EMI_Amount],,0)</f>
        <v>2202.2306061646914</v>
      </c>
      <c r="H194" s="4">
        <f>Table2[[#This Row],[EMI_Amount]]</f>
        <v>2202.2306061646914</v>
      </c>
      <c r="I194" s="4">
        <v>2202</v>
      </c>
      <c r="J194" s="4">
        <f>Table2[[#This Row],[EMI_Due_May26]]-Table2[[#This Row],[Amount_Received_May26]]</f>
        <v>0.2306061646913804</v>
      </c>
      <c r="K194" s="5">
        <f>DATE(2026,5,DAY(Table1[[#This Row],[Maturity_Date]]))</f>
        <v>46160</v>
      </c>
      <c r="L194" s="10" t="str">
        <f ca="1">IF(Table2[[#This Row],[Overdue_Amount]]&lt;1,"",MAX(0,TODAY()-Table2[[#This Row],[EMI_Due_Date]]))</f>
        <v/>
      </c>
      <c r="M19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94" s="3" t="str" cm="1">
        <f t="array" aca="1" ref="N194" ca="1">_xlfn.IFS(Table2[[#This Row],[DPD_Bucket]]="1-30","Overdue",Table2[[#This Row],[DPD_Bucket]]="90+","NPA",Table2[[#This Row],[DPD_Bucket]]="Current","Active",Table2[[#This Row],[DPD_Bucket]]="31-60","Overdue")</f>
        <v>Active</v>
      </c>
    </row>
    <row r="195" spans="1:14" ht="28.8" customHeight="1" x14ac:dyDescent="0.45">
      <c r="A195" s="3" t="s">
        <v>1010</v>
      </c>
      <c r="B195" s="3" t="str">
        <f>_xlfn.XLOOKUP(Table2[[#This Row],[Customer_ID]],Table1[Customer_ID],Table1[Customer_Name],,0,)</f>
        <v>Meena Shukla</v>
      </c>
      <c r="C195" s="3" t="str">
        <f>_xlfn.XLOOKUP(Table2[[#This Row],[Customer_ID]],Table1[Customer_ID],Table1[Branch_Name],,)</f>
        <v>Jabalpur</v>
      </c>
      <c r="D195" s="3" t="str">
        <f>_xlfn.XLOOKUP(Table2[[#This Row],[Customer_ID]],Table1[Customer_ID],Table1[Vehicle_Make],,0)</f>
        <v>Honda</v>
      </c>
      <c r="E195" s="3" t="str">
        <f>_xlfn.XLOOKUP(Table2[[#This Row],[Customer_ID]],Table1[Customer_ID],Table1[Vehicle_Model],,)</f>
        <v>City</v>
      </c>
      <c r="F195" s="4">
        <f>_xlfn.XLOOKUP(Table2[[#This Row],[Customer_ID]],Table1[Customer_ID],Table1[Amount_Disbursed],,)</f>
        <v>1074692</v>
      </c>
      <c r="G195" s="4">
        <f>_xlfn.XLOOKUP(Table2[[#This Row],[Customer_ID]],Table1[Customer_ID],Table1[EMI_Amount],,0)</f>
        <v>65148.192730005161</v>
      </c>
      <c r="H195" s="4">
        <f>Table2[[#This Row],[EMI_Amount]]</f>
        <v>65148.192730005161</v>
      </c>
      <c r="I195" s="4">
        <v>65148</v>
      </c>
      <c r="J195" s="4">
        <f>Table2[[#This Row],[EMI_Due_May26]]-Table2[[#This Row],[Amount_Received_May26]]</f>
        <v>0.19273000516113825</v>
      </c>
      <c r="K195" s="5">
        <f>DATE(2026,5,DAY(Table1[[#This Row],[Maturity_Date]]))</f>
        <v>46146</v>
      </c>
      <c r="L195" s="10" t="str">
        <f ca="1">IF(Table2[[#This Row],[Overdue_Amount]]&lt;1,"",MAX(0,TODAY()-Table2[[#This Row],[EMI_Due_Date]]))</f>
        <v/>
      </c>
      <c r="M19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95" s="3" t="str" cm="1">
        <f t="array" aca="1" ref="N195" ca="1">_xlfn.IFS(Table2[[#This Row],[DPD_Bucket]]="1-30","Overdue",Table2[[#This Row],[DPD_Bucket]]="90+","NPA",Table2[[#This Row],[DPD_Bucket]]="Current","Active",Table2[[#This Row],[DPD_Bucket]]="31-60","Overdue")</f>
        <v>Active</v>
      </c>
    </row>
    <row r="196" spans="1:14" ht="28.8" customHeight="1" x14ac:dyDescent="0.45">
      <c r="A196" s="3" t="s">
        <v>1011</v>
      </c>
      <c r="B196" s="3" t="str">
        <f>_xlfn.XLOOKUP(Table2[[#This Row],[Customer_ID]],Table1[Customer_ID],Table1[Customer_Name],,0,)</f>
        <v>Naresh Malviya</v>
      </c>
      <c r="C196" s="3" t="str">
        <f>_xlfn.XLOOKUP(Table2[[#This Row],[Customer_ID]],Table1[Customer_ID],Table1[Branch_Name],,)</f>
        <v>Bhopal</v>
      </c>
      <c r="D196" s="3" t="str">
        <f>_xlfn.XLOOKUP(Table2[[#This Row],[Customer_ID]],Table1[Customer_ID],Table1[Vehicle_Make],,0)</f>
        <v>TVS</v>
      </c>
      <c r="E196" s="3" t="str">
        <f>_xlfn.XLOOKUP(Table2[[#This Row],[Customer_ID]],Table1[Customer_ID],Table1[Vehicle_Model],,)</f>
        <v>Jupiter</v>
      </c>
      <c r="F196" s="4">
        <f>_xlfn.XLOOKUP(Table2[[#This Row],[Customer_ID]],Table1[Customer_ID],Table1[Amount_Disbursed],,)</f>
        <v>75540</v>
      </c>
      <c r="G196" s="4">
        <f>_xlfn.XLOOKUP(Table2[[#This Row],[Customer_ID]],Table1[Customer_ID],Table1[EMI_Amount],,0)</f>
        <v>2535.4283607325706</v>
      </c>
      <c r="H196" s="4">
        <f>Table2[[#This Row],[EMI_Amount]]</f>
        <v>2535.4283607325706</v>
      </c>
      <c r="I196" s="4">
        <v>1800</v>
      </c>
      <c r="J196" s="4">
        <f>Table2[[#This Row],[EMI_Due_May26]]-Table2[[#This Row],[Amount_Received_May26]]</f>
        <v>735.42836073257058</v>
      </c>
      <c r="K196" s="5">
        <f>DATE(2026,5,DAY(Table1[[#This Row],[Maturity_Date]]))</f>
        <v>46154</v>
      </c>
      <c r="L196" s="10">
        <f ca="1">IF(Table2[[#This Row],[Overdue_Amount]]&lt;1,"",MAX(0,TODAY()-Table2[[#This Row],[EMI_Due_Date]]))</f>
        <v>26</v>
      </c>
      <c r="M19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196" s="3" t="str" cm="1">
        <f t="array" aca="1" ref="N19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197" spans="1:14" ht="28.8" customHeight="1" x14ac:dyDescent="0.45">
      <c r="A197" s="3" t="s">
        <v>1012</v>
      </c>
      <c r="B197" s="3" t="str">
        <f>_xlfn.XLOOKUP(Table2[[#This Row],[Customer_ID]],Table1[Customer_ID],Table1[Customer_Name],,0,)</f>
        <v>Vikas Gupta</v>
      </c>
      <c r="C197" s="3" t="str">
        <f>_xlfn.XLOOKUP(Table2[[#This Row],[Customer_ID]],Table1[Customer_ID],Table1[Branch_Name],,)</f>
        <v>Gwalior</v>
      </c>
      <c r="D197" s="3" t="str">
        <f>_xlfn.XLOOKUP(Table2[[#This Row],[Customer_ID]],Table1[Customer_ID],Table1[Vehicle_Make],,0)</f>
        <v>Maruti</v>
      </c>
      <c r="E197" s="3" t="str">
        <f>_xlfn.XLOOKUP(Table2[[#This Row],[Customer_ID]],Table1[Customer_ID],Table1[Vehicle_Model],,)</f>
        <v>Dzire</v>
      </c>
      <c r="F197" s="4">
        <f>_xlfn.XLOOKUP(Table2[[#This Row],[Customer_ID]],Table1[Customer_ID],Table1[Amount_Disbursed],,)</f>
        <v>619365</v>
      </c>
      <c r="G197" s="4">
        <f>_xlfn.XLOOKUP(Table2[[#This Row],[Customer_ID]],Table1[Customer_ID],Table1[EMI_Amount],,0)</f>
        <v>17331.726140748422</v>
      </c>
      <c r="H197" s="4">
        <f>Table2[[#This Row],[EMI_Amount]]</f>
        <v>17331.726140748422</v>
      </c>
      <c r="I197" s="4">
        <v>17332</v>
      </c>
      <c r="J197" s="4">
        <f>Table2[[#This Row],[EMI_Due_May26]]-Table2[[#This Row],[Amount_Received_May26]]</f>
        <v>-0.27385925157796009</v>
      </c>
      <c r="K197" s="5">
        <f>DATE(2026,5,DAY(Table1[[#This Row],[Maturity_Date]]))</f>
        <v>46153</v>
      </c>
      <c r="L197" s="10" t="str">
        <f ca="1">IF(Table2[[#This Row],[Overdue_Amount]]&lt;1,"",MAX(0,TODAY()-Table2[[#This Row],[EMI_Due_Date]]))</f>
        <v/>
      </c>
      <c r="M19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97" s="3" t="str" cm="1">
        <f t="array" aca="1" ref="N197" ca="1">_xlfn.IFS(Table2[[#This Row],[DPD_Bucket]]="1-30","Overdue",Table2[[#This Row],[DPD_Bucket]]="90+","NPA",Table2[[#This Row],[DPD_Bucket]]="Current","Active",Table2[[#This Row],[DPD_Bucket]]="31-60","Overdue")</f>
        <v>Active</v>
      </c>
    </row>
    <row r="198" spans="1:14" ht="28.8" customHeight="1" x14ac:dyDescent="0.45">
      <c r="A198" s="3" t="s">
        <v>1013</v>
      </c>
      <c r="B198" s="3" t="str">
        <f>_xlfn.XLOOKUP(Table2[[#This Row],[Customer_ID]],Table1[Customer_ID],Table1[Customer_Name],,0,)</f>
        <v>Mohit Patel</v>
      </c>
      <c r="C198" s="3" t="str">
        <f>_xlfn.XLOOKUP(Table2[[#This Row],[Customer_ID]],Table1[Customer_ID],Table1[Branch_Name],,)</f>
        <v>Jabalpur</v>
      </c>
      <c r="D198" s="3" t="str">
        <f>_xlfn.XLOOKUP(Table2[[#This Row],[Customer_ID]],Table1[Customer_ID],Table1[Vehicle_Make],,0)</f>
        <v>Renault</v>
      </c>
      <c r="E198" s="3" t="str">
        <f>_xlfn.XLOOKUP(Table2[[#This Row],[Customer_ID]],Table1[Customer_ID],Table1[Vehicle_Model],,)</f>
        <v>Kwid</v>
      </c>
      <c r="F198" s="4">
        <f>_xlfn.XLOOKUP(Table2[[#This Row],[Customer_ID]],Table1[Customer_ID],Table1[Amount_Disbursed],,)</f>
        <v>409162</v>
      </c>
      <c r="G198" s="4">
        <f>_xlfn.XLOOKUP(Table2[[#This Row],[Customer_ID]],Table1[Customer_ID],Table1[EMI_Amount],,0)</f>
        <v>19251.123637899294</v>
      </c>
      <c r="H198" s="4">
        <f>Table2[[#This Row],[EMI_Amount]]</f>
        <v>19251.123637899294</v>
      </c>
      <c r="I198" s="4">
        <v>19251</v>
      </c>
      <c r="J198" s="4">
        <f>Table2[[#This Row],[EMI_Due_May26]]-Table2[[#This Row],[Amount_Received_May26]]</f>
        <v>0.12363789929440827</v>
      </c>
      <c r="K198" s="5">
        <f>DATE(2026,5,DAY(Table1[[#This Row],[Maturity_Date]]))</f>
        <v>46161</v>
      </c>
      <c r="L198" s="10" t="str">
        <f ca="1">IF(Table2[[#This Row],[Overdue_Amount]]&lt;1,"",MAX(0,TODAY()-Table2[[#This Row],[EMI_Due_Date]]))</f>
        <v/>
      </c>
      <c r="M19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98" s="3" t="str" cm="1">
        <f t="array" aca="1" ref="N198" ca="1">_xlfn.IFS(Table2[[#This Row],[DPD_Bucket]]="1-30","Overdue",Table2[[#This Row],[DPD_Bucket]]="90+","NPA",Table2[[#This Row],[DPD_Bucket]]="Current","Active",Table2[[#This Row],[DPD_Bucket]]="31-60","Overdue")</f>
        <v>Active</v>
      </c>
    </row>
    <row r="199" spans="1:14" ht="28.8" customHeight="1" x14ac:dyDescent="0.45">
      <c r="A199" s="3" t="s">
        <v>1014</v>
      </c>
      <c r="B199" s="3" t="str">
        <f>_xlfn.XLOOKUP(Table2[[#This Row],[Customer_ID]],Table1[Customer_ID],Table1[Customer_Name],,0,)</f>
        <v>Umesh Jain</v>
      </c>
      <c r="C199" s="3" t="str">
        <f>_xlfn.XLOOKUP(Table2[[#This Row],[Customer_ID]],Table1[Customer_ID],Table1[Branch_Name],,)</f>
        <v>Gwalior</v>
      </c>
      <c r="D199" s="3" t="str">
        <f>_xlfn.XLOOKUP(Table2[[#This Row],[Customer_ID]],Table1[Customer_ID],Table1[Vehicle_Make],,0)</f>
        <v>Honda</v>
      </c>
      <c r="E199" s="3" t="str">
        <f>_xlfn.XLOOKUP(Table2[[#This Row],[Customer_ID]],Table1[Customer_ID],Table1[Vehicle_Model],,)</f>
        <v>City</v>
      </c>
      <c r="F199" s="4">
        <f>_xlfn.XLOOKUP(Table2[[#This Row],[Customer_ID]],Table1[Customer_ID],Table1[Amount_Disbursed],,)</f>
        <v>949847</v>
      </c>
      <c r="G199" s="4">
        <f>_xlfn.XLOOKUP(Table2[[#This Row],[Customer_ID]],Table1[Customer_ID],Table1[EMI_Amount],,0)</f>
        <v>21650.856968409742</v>
      </c>
      <c r="H199" s="4">
        <f>Table2[[#This Row],[EMI_Amount]]</f>
        <v>21650.856968409742</v>
      </c>
      <c r="I199" s="4">
        <v>21651</v>
      </c>
      <c r="J199" s="4">
        <f>Table2[[#This Row],[EMI_Due_May26]]-Table2[[#This Row],[Amount_Received_May26]]</f>
        <v>-0.14303159025803325</v>
      </c>
      <c r="K199" s="5">
        <f>DATE(2026,5,DAY(Table1[[#This Row],[Maturity_Date]]))</f>
        <v>46153</v>
      </c>
      <c r="L199" s="10" t="str">
        <f ca="1">IF(Table2[[#This Row],[Overdue_Amount]]&lt;1,"",MAX(0,TODAY()-Table2[[#This Row],[EMI_Due_Date]]))</f>
        <v/>
      </c>
      <c r="M19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199" s="3" t="str" cm="1">
        <f t="array" aca="1" ref="N19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00" spans="1:14" ht="28.8" customHeight="1" x14ac:dyDescent="0.45">
      <c r="A200" s="3" t="s">
        <v>1015</v>
      </c>
      <c r="B200" s="3" t="str">
        <f>_xlfn.XLOOKUP(Table2[[#This Row],[Customer_ID]],Table1[Customer_ID],Table1[Customer_Name],,0,)</f>
        <v>Vikas Malviya</v>
      </c>
      <c r="C200" s="3" t="str">
        <f>_xlfn.XLOOKUP(Table2[[#This Row],[Customer_ID]],Table1[Customer_ID],Table1[Branch_Name],,)</f>
        <v>Indore</v>
      </c>
      <c r="D200" s="3" t="str">
        <f>_xlfn.XLOOKUP(Table2[[#This Row],[Customer_ID]],Table1[Customer_ID],Table1[Vehicle_Make],,0)</f>
        <v>Maruti</v>
      </c>
      <c r="E200" s="3" t="str">
        <f>_xlfn.XLOOKUP(Table2[[#This Row],[Customer_ID]],Table1[Customer_ID],Table1[Vehicle_Model],,)</f>
        <v>Dzire</v>
      </c>
      <c r="F200" s="4">
        <f>_xlfn.XLOOKUP(Table2[[#This Row],[Customer_ID]],Table1[Customer_ID],Table1[Amount_Disbursed],,)</f>
        <v>613408</v>
      </c>
      <c r="G200" s="4">
        <f>_xlfn.XLOOKUP(Table2[[#This Row],[Customer_ID]],Table1[Customer_ID],Table1[EMI_Amount],,0)</f>
        <v>15964.294933012843</v>
      </c>
      <c r="H200" s="4">
        <f>Table2[[#This Row],[EMI_Amount]]</f>
        <v>15964.294933012843</v>
      </c>
      <c r="I200" s="4">
        <v>9927</v>
      </c>
      <c r="J200" s="4">
        <f>Table2[[#This Row],[EMI_Due_May26]]-Table2[[#This Row],[Amount_Received_May26]]</f>
        <v>6037.2949330128431</v>
      </c>
      <c r="K200" s="5">
        <f>DATE(2026,5,DAY(Table1[[#This Row],[Maturity_Date]]))</f>
        <v>46162</v>
      </c>
      <c r="L200" s="10">
        <f ca="1">IF(Table2[[#This Row],[Overdue_Amount]]&lt;1,"",MAX(0,TODAY()-Table2[[#This Row],[EMI_Due_Date]]))</f>
        <v>18</v>
      </c>
      <c r="M20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00" s="3" t="str" cm="1">
        <f t="array" aca="1" ref="N20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01" spans="1:14" ht="28.8" customHeight="1" x14ac:dyDescent="0.45">
      <c r="A201" s="3" t="s">
        <v>1016</v>
      </c>
      <c r="B201" s="3" t="str">
        <f>_xlfn.XLOOKUP(Table2[[#This Row],[Customer_ID]],Table1[Customer_ID],Table1[Customer_Name],,0,)</f>
        <v>Pushpa Soni</v>
      </c>
      <c r="C201" s="3" t="str">
        <f>_xlfn.XLOOKUP(Table2[[#This Row],[Customer_ID]],Table1[Customer_ID],Table1[Branch_Name],,)</f>
        <v>Bhopal</v>
      </c>
      <c r="D201" s="3" t="str">
        <f>_xlfn.XLOOKUP(Table2[[#This Row],[Customer_ID]],Table1[Customer_ID],Table1[Vehicle_Make],,0)</f>
        <v>Hyundai</v>
      </c>
      <c r="E201" s="3" t="str">
        <f>_xlfn.XLOOKUP(Table2[[#This Row],[Customer_ID]],Table1[Customer_ID],Table1[Vehicle_Model],,)</f>
        <v>Creta</v>
      </c>
      <c r="F201" s="4">
        <f>_xlfn.XLOOKUP(Table2[[#This Row],[Customer_ID]],Table1[Customer_ID],Table1[Amount_Disbursed],,)</f>
        <v>1086015</v>
      </c>
      <c r="G201" s="4">
        <f>_xlfn.XLOOKUP(Table2[[#This Row],[Customer_ID]],Table1[Customer_ID],Table1[EMI_Amount],,0)</f>
        <v>24955.481096169904</v>
      </c>
      <c r="H201" s="4">
        <f>Table2[[#This Row],[EMI_Amount]]</f>
        <v>24955.481096169904</v>
      </c>
      <c r="I201" s="4">
        <v>24955</v>
      </c>
      <c r="J201" s="4">
        <f>Table2[[#This Row],[EMI_Due_May26]]-Table2[[#This Row],[Amount_Received_May26]]</f>
        <v>0.48109616990404902</v>
      </c>
      <c r="K201" s="5">
        <f>DATE(2026,5,DAY(Table1[[#This Row],[Maturity_Date]]))</f>
        <v>46144</v>
      </c>
      <c r="L201" s="10" t="str">
        <f ca="1">IF(Table2[[#This Row],[Overdue_Amount]]&lt;1,"",MAX(0,TODAY()-Table2[[#This Row],[EMI_Due_Date]]))</f>
        <v/>
      </c>
      <c r="M20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01" s="3" t="str" cm="1">
        <f t="array" aca="1" ref="N201" ca="1">_xlfn.IFS(Table2[[#This Row],[DPD_Bucket]]="1-30","Overdue",Table2[[#This Row],[DPD_Bucket]]="90+","NPA",Table2[[#This Row],[DPD_Bucket]]="Current","Active",Table2[[#This Row],[DPD_Bucket]]="31-60","Overdue")</f>
        <v>Active</v>
      </c>
    </row>
    <row r="202" spans="1:14" ht="28.8" customHeight="1" x14ac:dyDescent="0.45">
      <c r="A202" s="3" t="s">
        <v>1017</v>
      </c>
      <c r="B202" s="3" t="str">
        <f>_xlfn.XLOOKUP(Table2[[#This Row],[Customer_ID]],Table1[Customer_ID],Table1[Customer_Name],,0,)</f>
        <v>Ajay Dwivedi</v>
      </c>
      <c r="C202" s="3" t="str">
        <f>_xlfn.XLOOKUP(Table2[[#This Row],[Customer_ID]],Table1[Customer_ID],Table1[Branch_Name],,)</f>
        <v>Jabalpur</v>
      </c>
      <c r="D202" s="3" t="str">
        <f>_xlfn.XLOOKUP(Table2[[#This Row],[Customer_ID]],Table1[Customer_ID],Table1[Vehicle_Make],,0)</f>
        <v>Mahindra</v>
      </c>
      <c r="E202" s="3" t="str">
        <f>_xlfn.XLOOKUP(Table2[[#This Row],[Customer_ID]],Table1[Customer_ID],Table1[Vehicle_Model],,)</f>
        <v>Bolero</v>
      </c>
      <c r="F202" s="4">
        <f>_xlfn.XLOOKUP(Table2[[#This Row],[Customer_ID]],Table1[Customer_ID],Table1[Amount_Disbursed],,)</f>
        <v>755768</v>
      </c>
      <c r="G202" s="4">
        <f>_xlfn.XLOOKUP(Table2[[#This Row],[Customer_ID]],Table1[Customer_ID],Table1[EMI_Amount],,0)</f>
        <v>24994.159360041947</v>
      </c>
      <c r="H202" s="4">
        <f>Table2[[#This Row],[EMI_Amount]]</f>
        <v>24994.159360041947</v>
      </c>
      <c r="I202" s="4">
        <v>24994</v>
      </c>
      <c r="J202" s="4">
        <f>Table2[[#This Row],[EMI_Due_May26]]-Table2[[#This Row],[Amount_Received_May26]]</f>
        <v>0.15936004194736597</v>
      </c>
      <c r="K202" s="5">
        <f>DATE(2026,5,DAY(Table1[[#This Row],[Maturity_Date]]))</f>
        <v>46157</v>
      </c>
      <c r="L202" s="10" t="str">
        <f ca="1">IF(Table2[[#This Row],[Overdue_Amount]]&lt;1,"",MAX(0,TODAY()-Table2[[#This Row],[EMI_Due_Date]]))</f>
        <v/>
      </c>
      <c r="M20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02" s="3" t="str" cm="1">
        <f t="array" aca="1" ref="N20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03" spans="1:14" ht="28.8" customHeight="1" x14ac:dyDescent="0.45">
      <c r="A203" s="3" t="s">
        <v>1018</v>
      </c>
      <c r="B203" s="3" t="str">
        <f>_xlfn.XLOOKUP(Table2[[#This Row],[Customer_ID]],Table1[Customer_ID],Table1[Customer_Name],,0,)</f>
        <v>Pankaj Joshi</v>
      </c>
      <c r="C203" s="3" t="str">
        <f>_xlfn.XLOOKUP(Table2[[#This Row],[Customer_ID]],Table1[Customer_ID],Table1[Branch_Name],,)</f>
        <v>Gwalior</v>
      </c>
      <c r="D203" s="3" t="str">
        <f>_xlfn.XLOOKUP(Table2[[#This Row],[Customer_ID]],Table1[Customer_ID],Table1[Vehicle_Make],,0)</f>
        <v>TVS</v>
      </c>
      <c r="E203" s="3" t="str">
        <f>_xlfn.XLOOKUP(Table2[[#This Row],[Customer_ID]],Table1[Customer_ID],Table1[Vehicle_Model],,)</f>
        <v>Jupiter</v>
      </c>
      <c r="F203" s="4">
        <f>_xlfn.XLOOKUP(Table2[[#This Row],[Customer_ID]],Table1[Customer_ID],Table1[Amount_Disbursed],,)</f>
        <v>67045</v>
      </c>
      <c r="G203" s="4">
        <f>_xlfn.XLOOKUP(Table2[[#This Row],[Customer_ID]],Table1[Customer_ID],Table1[EMI_Amount],,0)</f>
        <v>4094.1495612829408</v>
      </c>
      <c r="H203" s="4">
        <f>Table2[[#This Row],[EMI_Amount]]</f>
        <v>4094.1495612829408</v>
      </c>
      <c r="I203" s="4">
        <v>1695</v>
      </c>
      <c r="J203" s="4">
        <f>Table2[[#This Row],[EMI_Due_May26]]-Table2[[#This Row],[Amount_Received_May26]]</f>
        <v>2399.1495612829408</v>
      </c>
      <c r="K203" s="5">
        <f>DATE(2026,5,DAY(Table1[[#This Row],[Maturity_Date]]))</f>
        <v>46149</v>
      </c>
      <c r="L203" s="10">
        <f ca="1">IF(Table2[[#This Row],[Overdue_Amount]]&lt;1,"",MAX(0,TODAY()-Table2[[#This Row],[EMI_Due_Date]]))</f>
        <v>31</v>
      </c>
      <c r="M20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203" s="3" t="str" cm="1">
        <f t="array" aca="1" ref="N20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04" spans="1:14" ht="28.8" customHeight="1" x14ac:dyDescent="0.45">
      <c r="A204" s="3" t="s">
        <v>1019</v>
      </c>
      <c r="B204" s="3" t="str">
        <f>_xlfn.XLOOKUP(Table2[[#This Row],[Customer_ID]],Table1[Customer_ID],Table1[Customer_Name],,0,)</f>
        <v>Deepak Tiwari</v>
      </c>
      <c r="C204" s="3" t="str">
        <f>_xlfn.XLOOKUP(Table2[[#This Row],[Customer_ID]],Table1[Customer_ID],Table1[Branch_Name],,)</f>
        <v>Rewa</v>
      </c>
      <c r="D204" s="3" t="str">
        <f>_xlfn.XLOOKUP(Table2[[#This Row],[Customer_ID]],Table1[Customer_ID],Table1[Vehicle_Make],,0)</f>
        <v>Renault</v>
      </c>
      <c r="E204" s="3" t="str">
        <f>_xlfn.XLOOKUP(Table2[[#This Row],[Customer_ID]],Table1[Customer_ID],Table1[Vehicle_Model],,)</f>
        <v>Kwid</v>
      </c>
      <c r="F204" s="4">
        <f>_xlfn.XLOOKUP(Table2[[#This Row],[Customer_ID]],Table1[Customer_ID],Table1[Amount_Disbursed],,)</f>
        <v>423129</v>
      </c>
      <c r="G204" s="4">
        <f>_xlfn.XLOOKUP(Table2[[#This Row],[Customer_ID]],Table1[Customer_ID],Table1[EMI_Amount],,0)</f>
        <v>13860.717147682688</v>
      </c>
      <c r="H204" s="4">
        <f>Table2[[#This Row],[EMI_Amount]]</f>
        <v>13860.717147682688</v>
      </c>
      <c r="I204" s="4">
        <v>0</v>
      </c>
      <c r="J204" s="4">
        <f>Table2[[#This Row],[EMI_Due_May26]]-Table2[[#This Row],[Amount_Received_May26]]</f>
        <v>13860.717147682688</v>
      </c>
      <c r="K204" s="5">
        <f>DATE(2026,5,DAY(Table1[[#This Row],[Maturity_Date]]))</f>
        <v>46148</v>
      </c>
      <c r="L204" s="10">
        <f ca="1">IF(Table2[[#This Row],[Overdue_Amount]]&lt;1,"",MAX(0,TODAY()-Table2[[#This Row],[EMI_Due_Date]]))</f>
        <v>32</v>
      </c>
      <c r="M20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204" s="3" t="str" cm="1">
        <f t="array" aca="1" ref="N20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05" spans="1:14" ht="28.8" customHeight="1" x14ac:dyDescent="0.45">
      <c r="A205" s="3" t="s">
        <v>1020</v>
      </c>
      <c r="B205" s="3" t="str">
        <f>_xlfn.XLOOKUP(Table2[[#This Row],[Customer_ID]],Table1[Customer_ID],Table1[Customer_Name],,0,)</f>
        <v>Dinesh Sharma</v>
      </c>
      <c r="C205" s="3" t="str">
        <f>_xlfn.XLOOKUP(Table2[[#This Row],[Customer_ID]],Table1[Customer_ID],Table1[Branch_Name],,)</f>
        <v>Gwalior</v>
      </c>
      <c r="D205" s="3" t="str">
        <f>_xlfn.XLOOKUP(Table2[[#This Row],[Customer_ID]],Table1[Customer_ID],Table1[Vehicle_Make],,0)</f>
        <v>Mahindra</v>
      </c>
      <c r="E205" s="3" t="str">
        <f>_xlfn.XLOOKUP(Table2[[#This Row],[Customer_ID]],Table1[Customer_ID],Table1[Vehicle_Model],,)</f>
        <v>Bolero</v>
      </c>
      <c r="F205" s="4">
        <f>_xlfn.XLOOKUP(Table2[[#This Row],[Customer_ID]],Table1[Customer_ID],Table1[Amount_Disbursed],,)</f>
        <v>866020</v>
      </c>
      <c r="G205" s="4">
        <f>_xlfn.XLOOKUP(Table2[[#This Row],[Customer_ID]],Table1[Customer_ID],Table1[EMI_Amount],,0)</f>
        <v>54475.866154656956</v>
      </c>
      <c r="H205" s="4">
        <f>Table2[[#This Row],[EMI_Amount]]</f>
        <v>54475.866154656956</v>
      </c>
      <c r="I205" s="4">
        <v>54476</v>
      </c>
      <c r="J205" s="4">
        <f>Table2[[#This Row],[EMI_Due_May26]]-Table2[[#This Row],[Amount_Received_May26]]</f>
        <v>-0.13384534304350382</v>
      </c>
      <c r="K205" s="5">
        <f>DATE(2026,5,DAY(Table1[[#This Row],[Maturity_Date]]))</f>
        <v>46154</v>
      </c>
      <c r="L205" s="10" t="str">
        <f ca="1">IF(Table2[[#This Row],[Overdue_Amount]]&lt;1,"",MAX(0,TODAY()-Table2[[#This Row],[EMI_Due_Date]]))</f>
        <v/>
      </c>
      <c r="M20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05" s="3" t="str" cm="1">
        <f t="array" aca="1" ref="N205" ca="1">_xlfn.IFS(Table2[[#This Row],[DPD_Bucket]]="1-30","Overdue",Table2[[#This Row],[DPD_Bucket]]="90+","NPA",Table2[[#This Row],[DPD_Bucket]]="Current","Active",Table2[[#This Row],[DPD_Bucket]]="31-60","Overdue")</f>
        <v>Active</v>
      </c>
    </row>
    <row r="206" spans="1:14" ht="28.8" customHeight="1" x14ac:dyDescent="0.45">
      <c r="A206" s="3" t="s">
        <v>1021</v>
      </c>
      <c r="B206" s="3" t="str">
        <f>_xlfn.XLOOKUP(Table2[[#This Row],[Customer_ID]],Table1[Customer_ID],Table1[Customer_Name],,0,)</f>
        <v>Rohit Gupta</v>
      </c>
      <c r="C206" s="3" t="str">
        <f>_xlfn.XLOOKUP(Table2[[#This Row],[Customer_ID]],Table1[Customer_ID],Table1[Branch_Name],,)</f>
        <v>Bhopal</v>
      </c>
      <c r="D206" s="3" t="str">
        <f>_xlfn.XLOOKUP(Table2[[#This Row],[Customer_ID]],Table1[Customer_ID],Table1[Vehicle_Make],,0)</f>
        <v>Bajaj</v>
      </c>
      <c r="E206" s="3" t="str">
        <f>_xlfn.XLOOKUP(Table2[[#This Row],[Customer_ID]],Table1[Customer_ID],Table1[Vehicle_Model],,)</f>
        <v>Pulsar</v>
      </c>
      <c r="F206" s="4">
        <f>_xlfn.XLOOKUP(Table2[[#This Row],[Customer_ID]],Table1[Customer_ID],Table1[Amount_Disbursed],,)</f>
        <v>59345</v>
      </c>
      <c r="G206" s="4">
        <f>_xlfn.XLOOKUP(Table2[[#This Row],[Customer_ID]],Table1[Customer_ID],Table1[EMI_Amount],,0)</f>
        <v>1571.537097939965</v>
      </c>
      <c r="H206" s="4">
        <f>Table2[[#This Row],[EMI_Amount]]</f>
        <v>1571.537097939965</v>
      </c>
      <c r="I206" s="4">
        <v>1572</v>
      </c>
      <c r="J206" s="4">
        <f>Table2[[#This Row],[EMI_Due_May26]]-Table2[[#This Row],[Amount_Received_May26]]</f>
        <v>-0.46290206003504863</v>
      </c>
      <c r="K206" s="5">
        <f>DATE(2026,5,DAY(Table1[[#This Row],[Maturity_Date]]))</f>
        <v>46150</v>
      </c>
      <c r="L206" s="10" t="str">
        <f ca="1">IF(Table2[[#This Row],[Overdue_Amount]]&lt;1,"",MAX(0,TODAY()-Table2[[#This Row],[EMI_Due_Date]]))</f>
        <v/>
      </c>
      <c r="M20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06" s="3" t="str" cm="1">
        <f t="array" aca="1" ref="N206" ca="1">_xlfn.IFS(Table2[[#This Row],[DPD_Bucket]]="1-30","Overdue",Table2[[#This Row],[DPD_Bucket]]="90+","NPA",Table2[[#This Row],[DPD_Bucket]]="Current","Active",Table2[[#This Row],[DPD_Bucket]]="31-60","Overdue")</f>
        <v>Active</v>
      </c>
    </row>
    <row r="207" spans="1:14" ht="28.8" customHeight="1" x14ac:dyDescent="0.45">
      <c r="A207" s="3" t="s">
        <v>1022</v>
      </c>
      <c r="B207" s="3" t="str">
        <f>_xlfn.XLOOKUP(Table2[[#This Row],[Customer_ID]],Table1[Customer_ID],Table1[Customer_Name],,0,)</f>
        <v>Pooja Mishra</v>
      </c>
      <c r="C207" s="3" t="str">
        <f>_xlfn.XLOOKUP(Table2[[#This Row],[Customer_ID]],Table1[Customer_ID],Table1[Branch_Name],,)</f>
        <v>Bhopal</v>
      </c>
      <c r="D207" s="3" t="str">
        <f>_xlfn.XLOOKUP(Table2[[#This Row],[Customer_ID]],Table1[Customer_ID],Table1[Vehicle_Make],,0)</f>
        <v>Tata</v>
      </c>
      <c r="E207" s="3" t="str">
        <f>_xlfn.XLOOKUP(Table2[[#This Row],[Customer_ID]],Table1[Customer_ID],Table1[Vehicle_Model],,)</f>
        <v>Tiago</v>
      </c>
      <c r="F207" s="4">
        <f>_xlfn.XLOOKUP(Table2[[#This Row],[Customer_ID]],Table1[Customer_ID],Table1[Amount_Disbursed],,)</f>
        <v>428668</v>
      </c>
      <c r="G207" s="4">
        <f>_xlfn.XLOOKUP(Table2[[#This Row],[Customer_ID]],Table1[Customer_ID],Table1[EMI_Amount],,0)</f>
        <v>25882.926248160471</v>
      </c>
      <c r="H207" s="4">
        <f>Table2[[#This Row],[EMI_Amount]]</f>
        <v>25882.926248160471</v>
      </c>
      <c r="I207" s="4">
        <v>25883</v>
      </c>
      <c r="J207" s="4">
        <f>Table2[[#This Row],[EMI_Due_May26]]-Table2[[#This Row],[Amount_Received_May26]]</f>
        <v>-7.3751839528995333E-2</v>
      </c>
      <c r="K207" s="5">
        <f>DATE(2026,5,DAY(Table1[[#This Row],[Maturity_Date]]))</f>
        <v>46161</v>
      </c>
      <c r="L207" s="10" t="str">
        <f ca="1">IF(Table2[[#This Row],[Overdue_Amount]]&lt;1,"",MAX(0,TODAY()-Table2[[#This Row],[EMI_Due_Date]]))</f>
        <v/>
      </c>
      <c r="M20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07" s="3" t="str" cm="1">
        <f t="array" aca="1" ref="N207" ca="1">_xlfn.IFS(Table2[[#This Row],[DPD_Bucket]]="1-30","Overdue",Table2[[#This Row],[DPD_Bucket]]="90+","NPA",Table2[[#This Row],[DPD_Bucket]]="Current","Active",Table2[[#This Row],[DPD_Bucket]]="31-60","Overdue")</f>
        <v>Active</v>
      </c>
    </row>
    <row r="208" spans="1:14" ht="28.8" customHeight="1" x14ac:dyDescent="0.45">
      <c r="A208" s="3" t="s">
        <v>1023</v>
      </c>
      <c r="B208" s="3" t="str">
        <f>_xlfn.XLOOKUP(Table2[[#This Row],[Customer_ID]],Table1[Customer_ID],Table1[Customer_Name],,0,)</f>
        <v>Amit Pandey</v>
      </c>
      <c r="C208" s="3" t="str">
        <f>_xlfn.XLOOKUP(Table2[[#This Row],[Customer_ID]],Table1[Customer_ID],Table1[Branch_Name],,)</f>
        <v>Indore</v>
      </c>
      <c r="D208" s="3" t="str">
        <f>_xlfn.XLOOKUP(Table2[[#This Row],[Customer_ID]],Table1[Customer_ID],Table1[Vehicle_Make],,0)</f>
        <v>Renault</v>
      </c>
      <c r="E208" s="3" t="str">
        <f>_xlfn.XLOOKUP(Table2[[#This Row],[Customer_ID]],Table1[Customer_ID],Table1[Vehicle_Model],,)</f>
        <v>Kwid</v>
      </c>
      <c r="F208" s="4">
        <f>_xlfn.XLOOKUP(Table2[[#This Row],[Customer_ID]],Table1[Customer_ID],Table1[Amount_Disbursed],,)</f>
        <v>351062</v>
      </c>
      <c r="G208" s="4">
        <f>_xlfn.XLOOKUP(Table2[[#This Row],[Customer_ID]],Table1[Customer_ID],Table1[EMI_Amount],,0)</f>
        <v>7622.4380660478391</v>
      </c>
      <c r="H208" s="4">
        <f>Table2[[#This Row],[EMI_Amount]]</f>
        <v>7622.4380660478391</v>
      </c>
      <c r="I208" s="4">
        <v>7622</v>
      </c>
      <c r="J208" s="4">
        <f>Table2[[#This Row],[EMI_Due_May26]]-Table2[[#This Row],[Amount_Received_May26]]</f>
        <v>0.43806604783912917</v>
      </c>
      <c r="K208" s="5">
        <f>DATE(2026,5,DAY(Table1[[#This Row],[Maturity_Date]]))</f>
        <v>46154</v>
      </c>
      <c r="L208" s="10" t="str">
        <f ca="1">IF(Table2[[#This Row],[Overdue_Amount]]&lt;1,"",MAX(0,TODAY()-Table2[[#This Row],[EMI_Due_Date]]))</f>
        <v/>
      </c>
      <c r="M20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08" s="3" t="str" cm="1">
        <f t="array" aca="1" ref="N208" ca="1">_xlfn.IFS(Table2[[#This Row],[DPD_Bucket]]="1-30","Overdue",Table2[[#This Row],[DPD_Bucket]]="90+","NPA",Table2[[#This Row],[DPD_Bucket]]="Current","Active",Table2[[#This Row],[DPD_Bucket]]="31-60","Overdue")</f>
        <v>Active</v>
      </c>
    </row>
    <row r="209" spans="1:14" ht="28.8" customHeight="1" x14ac:dyDescent="0.45">
      <c r="A209" s="3" t="s">
        <v>1024</v>
      </c>
      <c r="B209" s="3" t="str">
        <f>_xlfn.XLOOKUP(Table2[[#This Row],[Customer_ID]],Table1[Customer_ID],Table1[Customer_Name],,0,)</f>
        <v>Pradeep Malviya</v>
      </c>
      <c r="C209" s="3" t="str">
        <f>_xlfn.XLOOKUP(Table2[[#This Row],[Customer_ID]],Table1[Customer_ID],Table1[Branch_Name],,)</f>
        <v>Gwalior</v>
      </c>
      <c r="D209" s="3" t="str">
        <f>_xlfn.XLOOKUP(Table2[[#This Row],[Customer_ID]],Table1[Customer_ID],Table1[Vehicle_Make],,0)</f>
        <v>Honda</v>
      </c>
      <c r="E209" s="3" t="str">
        <f>_xlfn.XLOOKUP(Table2[[#This Row],[Customer_ID]],Table1[Customer_ID],Table1[Vehicle_Model],,)</f>
        <v>City</v>
      </c>
      <c r="F209" s="4">
        <f>_xlfn.XLOOKUP(Table2[[#This Row],[Customer_ID]],Table1[Customer_ID],Table1[Amount_Disbursed],,)</f>
        <v>851703</v>
      </c>
      <c r="G209" s="4">
        <f>_xlfn.XLOOKUP(Table2[[#This Row],[Customer_ID]],Table1[Customer_ID],Table1[EMI_Amount],,0)</f>
        <v>20016.898592239992</v>
      </c>
      <c r="H209" s="4">
        <f>Table2[[#This Row],[EMI_Amount]]</f>
        <v>20016.898592239992</v>
      </c>
      <c r="I209" s="4">
        <v>20017</v>
      </c>
      <c r="J209" s="4">
        <f>Table2[[#This Row],[EMI_Due_May26]]-Table2[[#This Row],[Amount_Received_May26]]</f>
        <v>-0.10140776000844198</v>
      </c>
      <c r="K209" s="5">
        <f>DATE(2026,5,DAY(Table1[[#This Row],[Maturity_Date]]))</f>
        <v>46173</v>
      </c>
      <c r="L209" s="10" t="str">
        <f ca="1">IF(Table2[[#This Row],[Overdue_Amount]]&lt;1,"",MAX(0,TODAY()-Table2[[#This Row],[EMI_Due_Date]]))</f>
        <v/>
      </c>
      <c r="M20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09" s="3" t="str" cm="1">
        <f t="array" aca="1" ref="N20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10" spans="1:14" ht="28.8" customHeight="1" x14ac:dyDescent="0.45">
      <c r="A210" s="3" t="s">
        <v>1025</v>
      </c>
      <c r="B210" s="3" t="str">
        <f>_xlfn.XLOOKUP(Table2[[#This Row],[Customer_ID]],Table1[Customer_ID],Table1[Customer_Name],,0,)</f>
        <v>Meena Jain</v>
      </c>
      <c r="C210" s="3" t="str">
        <f>_xlfn.XLOOKUP(Table2[[#This Row],[Customer_ID]],Table1[Customer_ID],Table1[Branch_Name],,)</f>
        <v>Rewa</v>
      </c>
      <c r="D210" s="3" t="str">
        <f>_xlfn.XLOOKUP(Table2[[#This Row],[Customer_ID]],Table1[Customer_ID],Table1[Vehicle_Make],,0)</f>
        <v>Hyundai</v>
      </c>
      <c r="E210" s="3" t="str">
        <f>_xlfn.XLOOKUP(Table2[[#This Row],[Customer_ID]],Table1[Customer_ID],Table1[Vehicle_Model],,)</f>
        <v>Creta</v>
      </c>
      <c r="F210" s="4">
        <f>_xlfn.XLOOKUP(Table2[[#This Row],[Customer_ID]],Table1[Customer_ID],Table1[Amount_Disbursed],,)</f>
        <v>1250358</v>
      </c>
      <c r="G210" s="4">
        <f>_xlfn.XLOOKUP(Table2[[#This Row],[Customer_ID]],Table1[Customer_ID],Table1[EMI_Amount],,0)</f>
        <v>42649.30184841204</v>
      </c>
      <c r="H210" s="4">
        <f>Table2[[#This Row],[EMI_Amount]]</f>
        <v>42649.30184841204</v>
      </c>
      <c r="I210" s="4">
        <v>42649</v>
      </c>
      <c r="J210" s="4">
        <f>Table2[[#This Row],[EMI_Due_May26]]-Table2[[#This Row],[Amount_Received_May26]]</f>
        <v>0.3018484120402718</v>
      </c>
      <c r="K210" s="5">
        <f>DATE(2026,5,DAY(Table1[[#This Row],[Maturity_Date]]))</f>
        <v>46145</v>
      </c>
      <c r="L210" s="10" t="str">
        <f ca="1">IF(Table2[[#This Row],[Overdue_Amount]]&lt;1,"",MAX(0,TODAY()-Table2[[#This Row],[EMI_Due_Date]]))</f>
        <v/>
      </c>
      <c r="M21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10" s="3" t="str" cm="1">
        <f t="array" aca="1" ref="N210" ca="1">_xlfn.IFS(Table2[[#This Row],[DPD_Bucket]]="1-30","Overdue",Table2[[#This Row],[DPD_Bucket]]="90+","NPA",Table2[[#This Row],[DPD_Bucket]]="Current","Active",Table2[[#This Row],[DPD_Bucket]]="31-60","Overdue")</f>
        <v>Active</v>
      </c>
    </row>
    <row r="211" spans="1:14" ht="28.8" customHeight="1" x14ac:dyDescent="0.45">
      <c r="A211" s="3" t="s">
        <v>1026</v>
      </c>
      <c r="B211" s="3" t="str">
        <f>_xlfn.XLOOKUP(Table2[[#This Row],[Customer_ID]],Table1[Customer_ID],Table1[Customer_Name],,0,)</f>
        <v>Amit Tiwari</v>
      </c>
      <c r="C211" s="3" t="str">
        <f>_xlfn.XLOOKUP(Table2[[#This Row],[Customer_ID]],Table1[Customer_ID],Table1[Branch_Name],,)</f>
        <v>Gwalior</v>
      </c>
      <c r="D211" s="3" t="str">
        <f>_xlfn.XLOOKUP(Table2[[#This Row],[Customer_ID]],Table1[Customer_ID],Table1[Vehicle_Make],,0)</f>
        <v>Tata</v>
      </c>
      <c r="E211" s="3" t="str">
        <f>_xlfn.XLOOKUP(Table2[[#This Row],[Customer_ID]],Table1[Customer_ID],Table1[Vehicle_Model],,)</f>
        <v>Tiago</v>
      </c>
      <c r="F211" s="4">
        <f>_xlfn.XLOOKUP(Table2[[#This Row],[Customer_ID]],Table1[Customer_ID],Table1[Amount_Disbursed],,)</f>
        <v>490177</v>
      </c>
      <c r="G211" s="4">
        <f>_xlfn.XLOOKUP(Table2[[#This Row],[Customer_ID]],Table1[Customer_ID],Table1[EMI_Amount],,0)</f>
        <v>17327.698214370419</v>
      </c>
      <c r="H211" s="4">
        <f>Table2[[#This Row],[EMI_Amount]]</f>
        <v>17327.698214370419</v>
      </c>
      <c r="I211" s="4">
        <v>17328</v>
      </c>
      <c r="J211" s="4">
        <f>Table2[[#This Row],[EMI_Due_May26]]-Table2[[#This Row],[Amount_Received_May26]]</f>
        <v>-0.30178562958099064</v>
      </c>
      <c r="K211" s="5">
        <f>DATE(2026,5,DAY(Table1[[#This Row],[Maturity_Date]]))</f>
        <v>46165</v>
      </c>
      <c r="L211" s="10" t="str">
        <f ca="1">IF(Table2[[#This Row],[Overdue_Amount]]&lt;1,"",MAX(0,TODAY()-Table2[[#This Row],[EMI_Due_Date]]))</f>
        <v/>
      </c>
      <c r="M21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11" s="3" t="str" cm="1">
        <f t="array" aca="1" ref="N211" ca="1">_xlfn.IFS(Table2[[#This Row],[DPD_Bucket]]="1-30","Overdue",Table2[[#This Row],[DPD_Bucket]]="90+","NPA",Table2[[#This Row],[DPD_Bucket]]="Current","Active",Table2[[#This Row],[DPD_Bucket]]="31-60","Overdue")</f>
        <v>Active</v>
      </c>
    </row>
    <row r="212" spans="1:14" ht="28.8" customHeight="1" x14ac:dyDescent="0.45">
      <c r="A212" s="3" t="s">
        <v>1027</v>
      </c>
      <c r="B212" s="3" t="str">
        <f>_xlfn.XLOOKUP(Table2[[#This Row],[Customer_ID]],Table1[Customer_ID],Table1[Customer_Name],,0,)</f>
        <v>Santosh Thakur</v>
      </c>
      <c r="C212" s="3" t="str">
        <f>_xlfn.XLOOKUP(Table2[[#This Row],[Customer_ID]],Table1[Customer_ID],Table1[Branch_Name],,)</f>
        <v>Bhopal</v>
      </c>
      <c r="D212" s="3" t="str">
        <f>_xlfn.XLOOKUP(Table2[[#This Row],[Customer_ID]],Table1[Customer_ID],Table1[Vehicle_Make],,0)</f>
        <v>Hyundai</v>
      </c>
      <c r="E212" s="3" t="str">
        <f>_xlfn.XLOOKUP(Table2[[#This Row],[Customer_ID]],Table1[Customer_ID],Table1[Vehicle_Model],,)</f>
        <v>Creta</v>
      </c>
      <c r="F212" s="4">
        <f>_xlfn.XLOOKUP(Table2[[#This Row],[Customer_ID]],Table1[Customer_ID],Table1[Amount_Disbursed],,)</f>
        <v>997423</v>
      </c>
      <c r="G212" s="4">
        <f>_xlfn.XLOOKUP(Table2[[#This Row],[Customer_ID]],Table1[Customer_ID],Table1[EMI_Amount],,0)</f>
        <v>61373.04048253112</v>
      </c>
      <c r="H212" s="4">
        <f>Table2[[#This Row],[EMI_Amount]]</f>
        <v>61373.04048253112</v>
      </c>
      <c r="I212" s="4">
        <v>61373</v>
      </c>
      <c r="J212" s="4">
        <f>Table2[[#This Row],[EMI_Due_May26]]-Table2[[#This Row],[Amount_Received_May26]]</f>
        <v>4.0482531119778287E-2</v>
      </c>
      <c r="K212" s="5">
        <f>DATE(2026,5,DAY(Table1[[#This Row],[Maturity_Date]]))</f>
        <v>46171</v>
      </c>
      <c r="L212" s="10" t="str">
        <f ca="1">IF(Table2[[#This Row],[Overdue_Amount]]&lt;1,"",MAX(0,TODAY()-Table2[[#This Row],[EMI_Due_Date]]))</f>
        <v/>
      </c>
      <c r="M21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12" s="3" t="str" cm="1">
        <f t="array" aca="1" ref="N21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13" spans="1:14" ht="28.8" customHeight="1" x14ac:dyDescent="0.45">
      <c r="A213" s="3" t="s">
        <v>1028</v>
      </c>
      <c r="B213" s="3" t="str">
        <f>_xlfn.XLOOKUP(Table2[[#This Row],[Customer_ID]],Table1[Customer_ID],Table1[Customer_Name],,0,)</f>
        <v>Anita Mishra</v>
      </c>
      <c r="C213" s="3" t="str">
        <f>_xlfn.XLOOKUP(Table2[[#This Row],[Customer_ID]],Table1[Customer_ID],Table1[Branch_Name],,)</f>
        <v>Indore</v>
      </c>
      <c r="D213" s="3" t="str">
        <f>_xlfn.XLOOKUP(Table2[[#This Row],[Customer_ID]],Table1[Customer_ID],Table1[Vehicle_Make],,0)</f>
        <v>TVS</v>
      </c>
      <c r="E213" s="3" t="str">
        <f>_xlfn.XLOOKUP(Table2[[#This Row],[Customer_ID]],Table1[Customer_ID],Table1[Vehicle_Model],,)</f>
        <v>Jupiter</v>
      </c>
      <c r="F213" s="4">
        <f>_xlfn.XLOOKUP(Table2[[#This Row],[Customer_ID]],Table1[Customer_ID],Table1[Amount_Disbursed],,)</f>
        <v>80011</v>
      </c>
      <c r="G213" s="4">
        <f>_xlfn.XLOOKUP(Table2[[#This Row],[Customer_ID]],Table1[Customer_ID],Table1[EMI_Amount],,0)</f>
        <v>2152.4562833760392</v>
      </c>
      <c r="H213" s="4">
        <f>Table2[[#This Row],[EMI_Amount]]</f>
        <v>2152.4562833760392</v>
      </c>
      <c r="I213" s="4">
        <v>2152</v>
      </c>
      <c r="J213" s="4">
        <f>Table2[[#This Row],[EMI_Due_May26]]-Table2[[#This Row],[Amount_Received_May26]]</f>
        <v>0.45628337603920954</v>
      </c>
      <c r="K213" s="5">
        <f>DATE(2026,5,DAY(Table1[[#This Row],[Maturity_Date]]))</f>
        <v>46147</v>
      </c>
      <c r="L213" s="10" t="str">
        <f ca="1">IF(Table2[[#This Row],[Overdue_Amount]]&lt;1,"",MAX(0,TODAY()-Table2[[#This Row],[EMI_Due_Date]]))</f>
        <v/>
      </c>
      <c r="M21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13" s="3" t="str" cm="1">
        <f t="array" aca="1" ref="N213" ca="1">_xlfn.IFS(Table2[[#This Row],[DPD_Bucket]]="1-30","Overdue",Table2[[#This Row],[DPD_Bucket]]="90+","NPA",Table2[[#This Row],[DPD_Bucket]]="Current","Active",Table2[[#This Row],[DPD_Bucket]]="31-60","Overdue")</f>
        <v>Active</v>
      </c>
    </row>
    <row r="214" spans="1:14" ht="28.8" customHeight="1" x14ac:dyDescent="0.45">
      <c r="A214" s="3" t="s">
        <v>1029</v>
      </c>
      <c r="B214" s="3" t="str">
        <f>_xlfn.XLOOKUP(Table2[[#This Row],[Customer_ID]],Table1[Customer_ID],Table1[Customer_Name],,0,)</f>
        <v>Vijay Sharma</v>
      </c>
      <c r="C214" s="3" t="str">
        <f>_xlfn.XLOOKUP(Table2[[#This Row],[Customer_ID]],Table1[Customer_ID],Table1[Branch_Name],,)</f>
        <v>Indore</v>
      </c>
      <c r="D214" s="3" t="str">
        <f>_xlfn.XLOOKUP(Table2[[#This Row],[Customer_ID]],Table1[Customer_ID],Table1[Vehicle_Make],,0)</f>
        <v>Honda</v>
      </c>
      <c r="E214" s="3" t="str">
        <f>_xlfn.XLOOKUP(Table2[[#This Row],[Customer_ID]],Table1[Customer_ID],Table1[Vehicle_Model],,)</f>
        <v>Activa</v>
      </c>
      <c r="F214" s="4">
        <f>_xlfn.XLOOKUP(Table2[[#This Row],[Customer_ID]],Table1[Customer_ID],Table1[Amount_Disbursed],,)</f>
        <v>100043</v>
      </c>
      <c r="G214" s="4">
        <f>_xlfn.XLOOKUP(Table2[[#This Row],[Customer_ID]],Table1[Customer_ID],Table1[EMI_Amount],,0)</f>
        <v>6040.1231731610969</v>
      </c>
      <c r="H214" s="4">
        <f>Table2[[#This Row],[EMI_Amount]]</f>
        <v>6040.1231731610969</v>
      </c>
      <c r="I214" s="4">
        <v>6040</v>
      </c>
      <c r="J214" s="4">
        <f>Table2[[#This Row],[EMI_Due_May26]]-Table2[[#This Row],[Amount_Received_May26]]</f>
        <v>0.12317316109692911</v>
      </c>
      <c r="K214" s="5">
        <f>DATE(2026,5,DAY(Table1[[#This Row],[Maturity_Date]]))</f>
        <v>46165</v>
      </c>
      <c r="L214" s="10" t="str">
        <f ca="1">IF(Table2[[#This Row],[Overdue_Amount]]&lt;1,"",MAX(0,TODAY()-Table2[[#This Row],[EMI_Due_Date]]))</f>
        <v/>
      </c>
      <c r="M21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14" s="3" t="str" cm="1">
        <f t="array" aca="1" ref="N214" ca="1">_xlfn.IFS(Table2[[#This Row],[DPD_Bucket]]="1-30","Overdue",Table2[[#This Row],[DPD_Bucket]]="90+","NPA",Table2[[#This Row],[DPD_Bucket]]="Current","Active",Table2[[#This Row],[DPD_Bucket]]="31-60","Overdue")</f>
        <v>Active</v>
      </c>
    </row>
    <row r="215" spans="1:14" ht="28.8" customHeight="1" x14ac:dyDescent="0.45">
      <c r="A215" s="3" t="s">
        <v>1030</v>
      </c>
      <c r="B215" s="3" t="str">
        <f>_xlfn.XLOOKUP(Table2[[#This Row],[Customer_ID]],Table1[Customer_ID],Table1[Customer_Name],,0,)</f>
        <v>Kavita Yadav</v>
      </c>
      <c r="C215" s="3" t="str">
        <f>_xlfn.XLOOKUP(Table2[[#This Row],[Customer_ID]],Table1[Customer_ID],Table1[Branch_Name],,)</f>
        <v>Bhopal</v>
      </c>
      <c r="D215" s="3" t="str">
        <f>_xlfn.XLOOKUP(Table2[[#This Row],[Customer_ID]],Table1[Customer_ID],Table1[Vehicle_Make],,0)</f>
        <v>Honda</v>
      </c>
      <c r="E215" s="3" t="str">
        <f>_xlfn.XLOOKUP(Table2[[#This Row],[Customer_ID]],Table1[Customer_ID],Table1[Vehicle_Model],,)</f>
        <v>Activa</v>
      </c>
      <c r="F215" s="4">
        <f>_xlfn.XLOOKUP(Table2[[#This Row],[Customer_ID]],Table1[Customer_ID],Table1[Amount_Disbursed],,)</f>
        <v>81460</v>
      </c>
      <c r="G215" s="4">
        <f>_xlfn.XLOOKUP(Table2[[#This Row],[Customer_ID]],Table1[Customer_ID],Table1[EMI_Amount],,0)</f>
        <v>1894.5871821619378</v>
      </c>
      <c r="H215" s="4">
        <f>Table2[[#This Row],[EMI_Amount]]</f>
        <v>1894.5871821619378</v>
      </c>
      <c r="I215" s="4">
        <v>1895</v>
      </c>
      <c r="J215" s="4">
        <f>Table2[[#This Row],[EMI_Due_May26]]-Table2[[#This Row],[Amount_Received_May26]]</f>
        <v>-0.41281783806221028</v>
      </c>
      <c r="K215" s="5">
        <f>DATE(2026,5,DAY(Table1[[#This Row],[Maturity_Date]]))</f>
        <v>46146</v>
      </c>
      <c r="L215" s="10" t="str">
        <f ca="1">IF(Table2[[#This Row],[Overdue_Amount]]&lt;1,"",MAX(0,TODAY()-Table2[[#This Row],[EMI_Due_Date]]))</f>
        <v/>
      </c>
      <c r="M21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15" s="3" t="str" cm="1">
        <f t="array" aca="1" ref="N215" ca="1">_xlfn.IFS(Table2[[#This Row],[DPD_Bucket]]="1-30","Overdue",Table2[[#This Row],[DPD_Bucket]]="90+","NPA",Table2[[#This Row],[DPD_Bucket]]="Current","Active",Table2[[#This Row],[DPD_Bucket]]="31-60","Overdue")</f>
        <v>Active</v>
      </c>
    </row>
    <row r="216" spans="1:14" ht="28.8" customHeight="1" x14ac:dyDescent="0.45">
      <c r="A216" s="3" t="s">
        <v>1031</v>
      </c>
      <c r="B216" s="3" t="str">
        <f>_xlfn.XLOOKUP(Table2[[#This Row],[Customer_ID]],Table1[Customer_ID],Table1[Customer_Name],,0,)</f>
        <v>Suresh Thakur</v>
      </c>
      <c r="C216" s="3" t="str">
        <f>_xlfn.XLOOKUP(Table2[[#This Row],[Customer_ID]],Table1[Customer_ID],Table1[Branch_Name],,)</f>
        <v>Bhopal</v>
      </c>
      <c r="D216" s="3" t="str">
        <f>_xlfn.XLOOKUP(Table2[[#This Row],[Customer_ID]],Table1[Customer_ID],Table1[Vehicle_Make],,0)</f>
        <v>Maruti</v>
      </c>
      <c r="E216" s="3" t="str">
        <f>_xlfn.XLOOKUP(Table2[[#This Row],[Customer_ID]],Table1[Customer_ID],Table1[Vehicle_Model],,)</f>
        <v>Dzire</v>
      </c>
      <c r="F216" s="4">
        <f>_xlfn.XLOOKUP(Table2[[#This Row],[Customer_ID]],Table1[Customer_ID],Table1[Amount_Disbursed],,)</f>
        <v>633159</v>
      </c>
      <c r="G216" s="4">
        <f>_xlfn.XLOOKUP(Table2[[#This Row],[Customer_ID]],Table1[Customer_ID],Table1[EMI_Amount],,0)</f>
        <v>30033.176493477975</v>
      </c>
      <c r="H216" s="4">
        <f>Table2[[#This Row],[EMI_Amount]]</f>
        <v>30033.176493477975</v>
      </c>
      <c r="I216" s="4">
        <v>11787</v>
      </c>
      <c r="J216" s="4">
        <f>Table2[[#This Row],[EMI_Due_May26]]-Table2[[#This Row],[Amount_Received_May26]]</f>
        <v>18246.176493477975</v>
      </c>
      <c r="K216" s="5">
        <f>DATE(2026,5,DAY(Table1[[#This Row],[Maturity_Date]]))</f>
        <v>46166</v>
      </c>
      <c r="L216" s="10">
        <f ca="1">IF(Table2[[#This Row],[Overdue_Amount]]&lt;1,"",MAX(0,TODAY()-Table2[[#This Row],[EMI_Due_Date]]))</f>
        <v>14</v>
      </c>
      <c r="M21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16" s="3" t="str" cm="1">
        <f t="array" aca="1" ref="N21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17" spans="1:14" ht="28.8" customHeight="1" x14ac:dyDescent="0.45">
      <c r="A217" s="3" t="s">
        <v>1032</v>
      </c>
      <c r="B217" s="3" t="str">
        <f>_xlfn.XLOOKUP(Table2[[#This Row],[Customer_ID]],Table1[Customer_ID],Table1[Customer_Name],,0,)</f>
        <v>Mamta Sharma</v>
      </c>
      <c r="C217" s="3" t="str">
        <f>_xlfn.XLOOKUP(Table2[[#This Row],[Customer_ID]],Table1[Customer_ID],Table1[Branch_Name],,)</f>
        <v>Indore</v>
      </c>
      <c r="D217" s="3" t="str">
        <f>_xlfn.XLOOKUP(Table2[[#This Row],[Customer_ID]],Table1[Customer_ID],Table1[Vehicle_Make],,0)</f>
        <v>Honda</v>
      </c>
      <c r="E217" s="3" t="str">
        <f>_xlfn.XLOOKUP(Table2[[#This Row],[Customer_ID]],Table1[Customer_ID],Table1[Vehicle_Model],,)</f>
        <v>Activa</v>
      </c>
      <c r="F217" s="4">
        <f>_xlfn.XLOOKUP(Table2[[#This Row],[Customer_ID]],Table1[Customer_ID],Table1[Amount_Disbursed],,)</f>
        <v>56589</v>
      </c>
      <c r="G217" s="4">
        <f>_xlfn.XLOOKUP(Table2[[#This Row],[Customer_ID]],Table1[Customer_ID],Table1[EMI_Amount],,0)</f>
        <v>1247.9514582896848</v>
      </c>
      <c r="H217" s="4">
        <f>Table2[[#This Row],[EMI_Amount]]</f>
        <v>1247.9514582896848</v>
      </c>
      <c r="I217" s="4">
        <v>528</v>
      </c>
      <c r="J217" s="4">
        <f>Table2[[#This Row],[EMI_Due_May26]]-Table2[[#This Row],[Amount_Received_May26]]</f>
        <v>719.95145828968475</v>
      </c>
      <c r="K217" s="5">
        <f>DATE(2026,5,DAY(Table1[[#This Row],[Maturity_Date]]))</f>
        <v>46170</v>
      </c>
      <c r="L217" s="10">
        <f ca="1">IF(Table2[[#This Row],[Overdue_Amount]]&lt;1,"",MAX(0,TODAY()-Table2[[#This Row],[EMI_Due_Date]]))</f>
        <v>10</v>
      </c>
      <c r="M21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17" s="3" t="str" cm="1">
        <f t="array" aca="1" ref="N21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18" spans="1:14" ht="28.8" customHeight="1" x14ac:dyDescent="0.45">
      <c r="A218" s="3" t="s">
        <v>1033</v>
      </c>
      <c r="B218" s="3" t="str">
        <f>_xlfn.XLOOKUP(Table2[[#This Row],[Customer_ID]],Table1[Customer_ID],Table1[Customer_Name],,0,)</f>
        <v>Sumit Jain</v>
      </c>
      <c r="C218" s="3" t="str">
        <f>_xlfn.XLOOKUP(Table2[[#This Row],[Customer_ID]],Table1[Customer_ID],Table1[Branch_Name],,)</f>
        <v>Indore</v>
      </c>
      <c r="D218" s="3" t="str">
        <f>_xlfn.XLOOKUP(Table2[[#This Row],[Customer_ID]],Table1[Customer_ID],Table1[Vehicle_Make],,0)</f>
        <v>Honda</v>
      </c>
      <c r="E218" s="3" t="str">
        <f>_xlfn.XLOOKUP(Table2[[#This Row],[Customer_ID]],Table1[Customer_ID],Table1[Vehicle_Model],,)</f>
        <v>Activa</v>
      </c>
      <c r="F218" s="4">
        <f>_xlfn.XLOOKUP(Table2[[#This Row],[Customer_ID]],Table1[Customer_ID],Table1[Amount_Disbursed],,)</f>
        <v>104407</v>
      </c>
      <c r="G218" s="4">
        <f>_xlfn.XLOOKUP(Table2[[#This Row],[Customer_ID]],Table1[Customer_ID],Table1[EMI_Amount],,0)</f>
        <v>2718.2703668748413</v>
      </c>
      <c r="H218" s="4">
        <f>Table2[[#This Row],[EMI_Amount]]</f>
        <v>2718.2703668748413</v>
      </c>
      <c r="I218" s="4">
        <v>1166</v>
      </c>
      <c r="J218" s="4">
        <f>Table2[[#This Row],[EMI_Due_May26]]-Table2[[#This Row],[Amount_Received_May26]]</f>
        <v>1552.2703668748413</v>
      </c>
      <c r="K218" s="5">
        <f>DATE(2026,5,DAY(Table1[[#This Row],[Maturity_Date]]))</f>
        <v>46148</v>
      </c>
      <c r="L218" s="10">
        <f ca="1">IF(Table2[[#This Row],[Overdue_Amount]]&lt;1,"",MAX(0,TODAY()-Table2[[#This Row],[EMI_Due_Date]]))</f>
        <v>32</v>
      </c>
      <c r="M21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218" s="3" t="str" cm="1">
        <f t="array" aca="1" ref="N21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19" spans="1:14" ht="28.8" customHeight="1" x14ac:dyDescent="0.45">
      <c r="A219" s="3" t="s">
        <v>1034</v>
      </c>
      <c r="B219" s="3" t="str">
        <f>_xlfn.XLOOKUP(Table2[[#This Row],[Customer_ID]],Table1[Customer_ID],Table1[Customer_Name],,0,)</f>
        <v>Vijay Verma</v>
      </c>
      <c r="C219" s="3" t="str">
        <f>_xlfn.XLOOKUP(Table2[[#This Row],[Customer_ID]],Table1[Customer_ID],Table1[Branch_Name],,)</f>
        <v>Indore</v>
      </c>
      <c r="D219" s="3" t="str">
        <f>_xlfn.XLOOKUP(Table2[[#This Row],[Customer_ID]],Table1[Customer_ID],Table1[Vehicle_Make],,0)</f>
        <v>Maruti</v>
      </c>
      <c r="E219" s="3" t="str">
        <f>_xlfn.XLOOKUP(Table2[[#This Row],[Customer_ID]],Table1[Customer_ID],Table1[Vehicle_Model],,)</f>
        <v>Swift</v>
      </c>
      <c r="F219" s="4">
        <f>_xlfn.XLOOKUP(Table2[[#This Row],[Customer_ID]],Table1[Customer_ID],Table1[Amount_Disbursed],,)</f>
        <v>560748</v>
      </c>
      <c r="G219" s="4">
        <f>_xlfn.XLOOKUP(Table2[[#This Row],[Customer_ID]],Table1[Customer_ID],Table1[EMI_Amount],,0)</f>
        <v>26459.246980979238</v>
      </c>
      <c r="H219" s="4">
        <f>Table2[[#This Row],[EMI_Amount]]</f>
        <v>26459.246980979238</v>
      </c>
      <c r="I219" s="4">
        <v>26459</v>
      </c>
      <c r="J219" s="4">
        <f>Table2[[#This Row],[EMI_Due_May26]]-Table2[[#This Row],[Amount_Received_May26]]</f>
        <v>0.24698097923828755</v>
      </c>
      <c r="K219" s="5">
        <f>DATE(2026,5,DAY(Table1[[#This Row],[Maturity_Date]]))</f>
        <v>46166</v>
      </c>
      <c r="L219" s="10" t="str">
        <f ca="1">IF(Table2[[#This Row],[Overdue_Amount]]&lt;1,"",MAX(0,TODAY()-Table2[[#This Row],[EMI_Due_Date]]))</f>
        <v/>
      </c>
      <c r="M21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19" s="3" t="str" cm="1">
        <f t="array" aca="1" ref="N21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20" spans="1:14" ht="28.8" customHeight="1" x14ac:dyDescent="0.45">
      <c r="A220" s="3" t="s">
        <v>1035</v>
      </c>
      <c r="B220" s="3" t="str">
        <f>_xlfn.XLOOKUP(Table2[[#This Row],[Customer_ID]],Table1[Customer_ID],Table1[Customer_Name],,0,)</f>
        <v>Rohit Joshi</v>
      </c>
      <c r="C220" s="3" t="str">
        <f>_xlfn.XLOOKUP(Table2[[#This Row],[Customer_ID]],Table1[Customer_ID],Table1[Branch_Name],,)</f>
        <v>Rewa</v>
      </c>
      <c r="D220" s="3" t="str">
        <f>_xlfn.XLOOKUP(Table2[[#This Row],[Customer_ID]],Table1[Customer_ID],Table1[Vehicle_Make],,0)</f>
        <v>Renault</v>
      </c>
      <c r="E220" s="3" t="str">
        <f>_xlfn.XLOOKUP(Table2[[#This Row],[Customer_ID]],Table1[Customer_ID],Table1[Vehicle_Model],,)</f>
        <v>Kwid</v>
      </c>
      <c r="F220" s="4">
        <f>_xlfn.XLOOKUP(Table2[[#This Row],[Customer_ID]],Table1[Customer_ID],Table1[Amount_Disbursed],,)</f>
        <v>429247</v>
      </c>
      <c r="G220" s="4">
        <f>_xlfn.XLOOKUP(Table2[[#This Row],[Customer_ID]],Table1[Customer_ID],Table1[EMI_Amount],,0)</f>
        <v>10486.408819781931</v>
      </c>
      <c r="H220" s="4">
        <f>Table2[[#This Row],[EMI_Amount]]</f>
        <v>10486.408819781931</v>
      </c>
      <c r="I220" s="4">
        <v>10486</v>
      </c>
      <c r="J220" s="4">
        <f>Table2[[#This Row],[EMI_Due_May26]]-Table2[[#This Row],[Amount_Received_May26]]</f>
        <v>0.40881978193101531</v>
      </c>
      <c r="K220" s="5">
        <f>DATE(2026,5,DAY(Table1[[#This Row],[Maturity_Date]]))</f>
        <v>46165</v>
      </c>
      <c r="L220" s="10" t="str">
        <f ca="1">IF(Table2[[#This Row],[Overdue_Amount]]&lt;1,"",MAX(0,TODAY()-Table2[[#This Row],[EMI_Due_Date]]))</f>
        <v/>
      </c>
      <c r="M22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20" s="3" t="str" cm="1">
        <f t="array" aca="1" ref="N220" ca="1">_xlfn.IFS(Table2[[#This Row],[DPD_Bucket]]="1-30","Overdue",Table2[[#This Row],[DPD_Bucket]]="90+","NPA",Table2[[#This Row],[DPD_Bucket]]="Current","Active",Table2[[#This Row],[DPD_Bucket]]="31-60","Overdue")</f>
        <v>Active</v>
      </c>
    </row>
    <row r="221" spans="1:14" ht="28.8" customHeight="1" x14ac:dyDescent="0.45">
      <c r="A221" s="3" t="s">
        <v>1036</v>
      </c>
      <c r="B221" s="3" t="str">
        <f>_xlfn.XLOOKUP(Table2[[#This Row],[Customer_ID]],Table1[Customer_ID],Table1[Customer_Name],,0,)</f>
        <v>Naresh Dwivedi</v>
      </c>
      <c r="C221" s="3" t="str">
        <f>_xlfn.XLOOKUP(Table2[[#This Row],[Customer_ID]],Table1[Customer_ID],Table1[Branch_Name],,)</f>
        <v>Rewa</v>
      </c>
      <c r="D221" s="3" t="str">
        <f>_xlfn.XLOOKUP(Table2[[#This Row],[Customer_ID]],Table1[Customer_ID],Table1[Vehicle_Make],,0)</f>
        <v>Honda</v>
      </c>
      <c r="E221" s="3" t="str">
        <f>_xlfn.XLOOKUP(Table2[[#This Row],[Customer_ID]],Table1[Customer_ID],Table1[Vehicle_Model],,)</f>
        <v>City</v>
      </c>
      <c r="F221" s="4">
        <f>_xlfn.XLOOKUP(Table2[[#This Row],[Customer_ID]],Table1[Customer_ID],Table1[Amount_Disbursed],,)</f>
        <v>850538</v>
      </c>
      <c r="G221" s="4">
        <f>_xlfn.XLOOKUP(Table2[[#This Row],[Customer_ID]],Table1[Customer_ID],Table1[EMI_Amount],,0)</f>
        <v>52239.70615848968</v>
      </c>
      <c r="H221" s="4">
        <f>Table2[[#This Row],[EMI_Amount]]</f>
        <v>52239.70615848968</v>
      </c>
      <c r="I221" s="4">
        <v>18161</v>
      </c>
      <c r="J221" s="4">
        <f>Table2[[#This Row],[EMI_Due_May26]]-Table2[[#This Row],[Amount_Received_May26]]</f>
        <v>34078.70615848968</v>
      </c>
      <c r="K221" s="5">
        <f>DATE(2026,5,DAY(Table1[[#This Row],[Maturity_Date]]))</f>
        <v>46146</v>
      </c>
      <c r="L221" s="10">
        <f ca="1">IF(Table2[[#This Row],[Overdue_Amount]]&lt;1,"",MAX(0,TODAY()-Table2[[#This Row],[EMI_Due_Date]]))</f>
        <v>34</v>
      </c>
      <c r="M22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221" s="3" t="str" cm="1">
        <f t="array" aca="1" ref="N221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22" spans="1:14" ht="28.8" customHeight="1" x14ac:dyDescent="0.45">
      <c r="A222" s="3" t="s">
        <v>1037</v>
      </c>
      <c r="B222" s="3" t="str">
        <f>_xlfn.XLOOKUP(Table2[[#This Row],[Customer_ID]],Table1[Customer_ID],Table1[Customer_Name],,0,)</f>
        <v>Mohit Agarwal</v>
      </c>
      <c r="C222" s="3" t="str">
        <f>_xlfn.XLOOKUP(Table2[[#This Row],[Customer_ID]],Table1[Customer_ID],Table1[Branch_Name],,)</f>
        <v>Jabalpur</v>
      </c>
      <c r="D222" s="3" t="str">
        <f>_xlfn.XLOOKUP(Table2[[#This Row],[Customer_ID]],Table1[Customer_ID],Table1[Vehicle_Make],,0)</f>
        <v>Maruti</v>
      </c>
      <c r="E222" s="3" t="str">
        <f>_xlfn.XLOOKUP(Table2[[#This Row],[Customer_ID]],Table1[Customer_ID],Table1[Vehicle_Model],,)</f>
        <v>Brezza</v>
      </c>
      <c r="F222" s="4">
        <f>_xlfn.XLOOKUP(Table2[[#This Row],[Customer_ID]],Table1[Customer_ID],Table1[Amount_Disbursed],,)</f>
        <v>774402</v>
      </c>
      <c r="G222" s="4">
        <f>_xlfn.XLOOKUP(Table2[[#This Row],[Customer_ID]],Table1[Customer_ID],Table1[EMI_Amount],,0)</f>
        <v>18075.236355158981</v>
      </c>
      <c r="H222" s="4">
        <f>Table2[[#This Row],[EMI_Amount]]</f>
        <v>18075.236355158981</v>
      </c>
      <c r="I222" s="4">
        <v>18075</v>
      </c>
      <c r="J222" s="4">
        <f>Table2[[#This Row],[EMI_Due_May26]]-Table2[[#This Row],[Amount_Received_May26]]</f>
        <v>0.23635515898058657</v>
      </c>
      <c r="K222" s="5">
        <f>DATE(2026,5,DAY(Table1[[#This Row],[Maturity_Date]]))</f>
        <v>46162</v>
      </c>
      <c r="L222" s="10" t="str">
        <f ca="1">IF(Table2[[#This Row],[Overdue_Amount]]&lt;1,"",MAX(0,TODAY()-Table2[[#This Row],[EMI_Due_Date]]))</f>
        <v/>
      </c>
      <c r="M22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22" s="3" t="str" cm="1">
        <f t="array" aca="1" ref="N22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23" spans="1:14" ht="28.8" customHeight="1" x14ac:dyDescent="0.45">
      <c r="A223" s="3" t="s">
        <v>1038</v>
      </c>
      <c r="B223" s="3" t="str">
        <f>_xlfn.XLOOKUP(Table2[[#This Row],[Customer_ID]],Table1[Customer_ID],Table1[Customer_Name],,0,)</f>
        <v>Naresh Chauhan</v>
      </c>
      <c r="C223" s="3" t="str">
        <f>_xlfn.XLOOKUP(Table2[[#This Row],[Customer_ID]],Table1[Customer_ID],Table1[Branch_Name],,)</f>
        <v>Rewa</v>
      </c>
      <c r="D223" s="3" t="str">
        <f>_xlfn.XLOOKUP(Table2[[#This Row],[Customer_ID]],Table1[Customer_ID],Table1[Vehicle_Make],,0)</f>
        <v>Renault</v>
      </c>
      <c r="E223" s="3" t="str">
        <f>_xlfn.XLOOKUP(Table2[[#This Row],[Customer_ID]],Table1[Customer_ID],Table1[Vehicle_Model],,)</f>
        <v>Kwid</v>
      </c>
      <c r="F223" s="4">
        <f>_xlfn.XLOOKUP(Table2[[#This Row],[Customer_ID]],Table1[Customer_ID],Table1[Amount_Disbursed],,)</f>
        <v>371039</v>
      </c>
      <c r="G223" s="4">
        <f>_xlfn.XLOOKUP(Table2[[#This Row],[Customer_ID]],Table1[Customer_ID],Table1[EMI_Amount],,0)</f>
        <v>23252.09732504698</v>
      </c>
      <c r="H223" s="4">
        <f>Table2[[#This Row],[EMI_Amount]]</f>
        <v>23252.09732504698</v>
      </c>
      <c r="I223" s="4">
        <v>23252</v>
      </c>
      <c r="J223" s="4">
        <f>Table2[[#This Row],[EMI_Due_May26]]-Table2[[#This Row],[Amount_Received_May26]]</f>
        <v>9.7325046979676699E-2</v>
      </c>
      <c r="K223" s="5">
        <f>DATE(2026,5,DAY(Table1[[#This Row],[Maturity_Date]]))</f>
        <v>46145</v>
      </c>
      <c r="L223" s="10" t="str">
        <f ca="1">IF(Table2[[#This Row],[Overdue_Amount]]&lt;1,"",MAX(0,TODAY()-Table2[[#This Row],[EMI_Due_Date]]))</f>
        <v/>
      </c>
      <c r="M22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23" s="3" t="str" cm="1">
        <f t="array" aca="1" ref="N223" ca="1">_xlfn.IFS(Table2[[#This Row],[DPD_Bucket]]="1-30","Overdue",Table2[[#This Row],[DPD_Bucket]]="90+","NPA",Table2[[#This Row],[DPD_Bucket]]="Current","Active",Table2[[#This Row],[DPD_Bucket]]="31-60","Overdue")</f>
        <v>Active</v>
      </c>
    </row>
    <row r="224" spans="1:14" ht="28.8" customHeight="1" x14ac:dyDescent="0.45">
      <c r="A224" s="3" t="s">
        <v>1039</v>
      </c>
      <c r="B224" s="3" t="str">
        <f>_xlfn.XLOOKUP(Table2[[#This Row],[Customer_ID]],Table1[Customer_ID],Table1[Customer_Name],,0,)</f>
        <v>Mahesh Mishra</v>
      </c>
      <c r="C224" s="3" t="str">
        <f>_xlfn.XLOOKUP(Table2[[#This Row],[Customer_ID]],Table1[Customer_ID],Table1[Branch_Name],,)</f>
        <v>Indore</v>
      </c>
      <c r="D224" s="3" t="str">
        <f>_xlfn.XLOOKUP(Table2[[#This Row],[Customer_ID]],Table1[Customer_ID],Table1[Vehicle_Make],,0)</f>
        <v>Tata</v>
      </c>
      <c r="E224" s="3" t="str">
        <f>_xlfn.XLOOKUP(Table2[[#This Row],[Customer_ID]],Table1[Customer_ID],Table1[Vehicle_Model],,)</f>
        <v>Nexon</v>
      </c>
      <c r="F224" s="4">
        <f>_xlfn.XLOOKUP(Table2[[#This Row],[Customer_ID]],Table1[Customer_ID],Table1[Amount_Disbursed],,)</f>
        <v>789541</v>
      </c>
      <c r="G224" s="4">
        <f>_xlfn.XLOOKUP(Table2[[#This Row],[Customer_ID]],Table1[Customer_ID],Table1[EMI_Amount],,0)</f>
        <v>37766.557843013383</v>
      </c>
      <c r="H224" s="4">
        <f>Table2[[#This Row],[EMI_Amount]]</f>
        <v>37766.557843013383</v>
      </c>
      <c r="I224" s="4">
        <v>37767</v>
      </c>
      <c r="J224" s="4">
        <f>Table2[[#This Row],[EMI_Due_May26]]-Table2[[#This Row],[Amount_Received_May26]]</f>
        <v>-0.44215698661719216</v>
      </c>
      <c r="K224" s="5">
        <f>DATE(2026,5,DAY(Table1[[#This Row],[Maturity_Date]]))</f>
        <v>46151</v>
      </c>
      <c r="L224" s="10" t="str">
        <f ca="1">IF(Table2[[#This Row],[Overdue_Amount]]&lt;1,"",MAX(0,TODAY()-Table2[[#This Row],[EMI_Due_Date]]))</f>
        <v/>
      </c>
      <c r="M22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24" s="3" t="str" cm="1">
        <f t="array" aca="1" ref="N224" ca="1">_xlfn.IFS(Table2[[#This Row],[DPD_Bucket]]="1-30","Overdue",Table2[[#This Row],[DPD_Bucket]]="90+","NPA",Table2[[#This Row],[DPD_Bucket]]="Current","Active",Table2[[#This Row],[DPD_Bucket]]="31-60","Overdue")</f>
        <v>Active</v>
      </c>
    </row>
    <row r="225" spans="1:14" ht="28.8" customHeight="1" x14ac:dyDescent="0.45">
      <c r="A225" s="3" t="s">
        <v>1040</v>
      </c>
      <c r="B225" s="3" t="str">
        <f>_xlfn.XLOOKUP(Table2[[#This Row],[Customer_ID]],Table1[Customer_ID],Table1[Customer_Name],,0,)</f>
        <v>Neha Mishra</v>
      </c>
      <c r="C225" s="3" t="str">
        <f>_xlfn.XLOOKUP(Table2[[#This Row],[Customer_ID]],Table1[Customer_ID],Table1[Branch_Name],,)</f>
        <v>Rewa</v>
      </c>
      <c r="D225" s="3" t="str">
        <f>_xlfn.XLOOKUP(Table2[[#This Row],[Customer_ID]],Table1[Customer_ID],Table1[Vehicle_Make],,0)</f>
        <v>Hyundai</v>
      </c>
      <c r="E225" s="3" t="str">
        <f>_xlfn.XLOOKUP(Table2[[#This Row],[Customer_ID]],Table1[Customer_ID],Table1[Vehicle_Model],,)</f>
        <v>Creta</v>
      </c>
      <c r="F225" s="4">
        <f>_xlfn.XLOOKUP(Table2[[#This Row],[Customer_ID]],Table1[Customer_ID],Table1[Amount_Disbursed],,)</f>
        <v>1175070</v>
      </c>
      <c r="G225" s="4">
        <f>_xlfn.XLOOKUP(Table2[[#This Row],[Customer_ID]],Table1[Customer_ID],Table1[EMI_Amount],,0)</f>
        <v>39485.300269783613</v>
      </c>
      <c r="H225" s="4">
        <f>Table2[[#This Row],[EMI_Amount]]</f>
        <v>39485.300269783613</v>
      </c>
      <c r="I225" s="4">
        <v>39485</v>
      </c>
      <c r="J225" s="4">
        <f>Table2[[#This Row],[EMI_Due_May26]]-Table2[[#This Row],[Amount_Received_May26]]</f>
        <v>0.30026978361274814</v>
      </c>
      <c r="K225" s="5">
        <f>DATE(2026,5,DAY(Table1[[#This Row],[Maturity_Date]]))</f>
        <v>46146</v>
      </c>
      <c r="L225" s="10" t="str">
        <f ca="1">IF(Table2[[#This Row],[Overdue_Amount]]&lt;1,"",MAX(0,TODAY()-Table2[[#This Row],[EMI_Due_Date]]))</f>
        <v/>
      </c>
      <c r="M22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25" s="3" t="str" cm="1">
        <f t="array" aca="1" ref="N225" ca="1">_xlfn.IFS(Table2[[#This Row],[DPD_Bucket]]="1-30","Overdue",Table2[[#This Row],[DPD_Bucket]]="90+","NPA",Table2[[#This Row],[DPD_Bucket]]="Current","Active",Table2[[#This Row],[DPD_Bucket]]="31-60","Overdue")</f>
        <v>Active</v>
      </c>
    </row>
    <row r="226" spans="1:14" ht="28.8" customHeight="1" x14ac:dyDescent="0.45">
      <c r="A226" s="3" t="s">
        <v>1041</v>
      </c>
      <c r="B226" s="3" t="str">
        <f>_xlfn.XLOOKUP(Table2[[#This Row],[Customer_ID]],Table1[Customer_ID],Table1[Customer_Name],,0,)</f>
        <v>Manoj Thakur</v>
      </c>
      <c r="C226" s="3" t="str">
        <f>_xlfn.XLOOKUP(Table2[[#This Row],[Customer_ID]],Table1[Customer_ID],Table1[Branch_Name],,)</f>
        <v>Bhopal</v>
      </c>
      <c r="D226" s="3" t="str">
        <f>_xlfn.XLOOKUP(Table2[[#This Row],[Customer_ID]],Table1[Customer_ID],Table1[Vehicle_Make],,0)</f>
        <v>Tata</v>
      </c>
      <c r="E226" s="3" t="str">
        <f>_xlfn.XLOOKUP(Table2[[#This Row],[Customer_ID]],Table1[Customer_ID],Table1[Vehicle_Model],,)</f>
        <v>Nexon</v>
      </c>
      <c r="F226" s="4">
        <f>_xlfn.XLOOKUP(Table2[[#This Row],[Customer_ID]],Table1[Customer_ID],Table1[Amount_Disbursed],,)</f>
        <v>798654</v>
      </c>
      <c r="G226" s="4">
        <f>_xlfn.XLOOKUP(Table2[[#This Row],[Customer_ID]],Table1[Customer_ID],Table1[EMI_Amount],,0)</f>
        <v>48725.819140252665</v>
      </c>
      <c r="H226" s="4">
        <f>Table2[[#This Row],[EMI_Amount]]</f>
        <v>48725.819140252665</v>
      </c>
      <c r="I226" s="4">
        <v>0</v>
      </c>
      <c r="J226" s="4">
        <f>Table2[[#This Row],[EMI_Due_May26]]-Table2[[#This Row],[Amount_Received_May26]]</f>
        <v>48725.819140252665</v>
      </c>
      <c r="K226" s="5">
        <f>DATE(2026,5,DAY(Table1[[#This Row],[Maturity_Date]]))</f>
        <v>46144</v>
      </c>
      <c r="L226" s="10">
        <f ca="1">IF(Table2[[#This Row],[Overdue_Amount]]&lt;1,"",MAX(0,TODAY()-Table2[[#This Row],[EMI_Due_Date]]))</f>
        <v>36</v>
      </c>
      <c r="M22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226" s="3" t="str" cm="1">
        <f t="array" aca="1" ref="N22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27" spans="1:14" ht="28.8" customHeight="1" x14ac:dyDescent="0.45">
      <c r="A227" s="3" t="s">
        <v>1042</v>
      </c>
      <c r="B227" s="3" t="str">
        <f>_xlfn.XLOOKUP(Table2[[#This Row],[Customer_ID]],Table1[Customer_ID],Table1[Customer_Name],,0,)</f>
        <v>Amit Shukla</v>
      </c>
      <c r="C227" s="3" t="str">
        <f>_xlfn.XLOOKUP(Table2[[#This Row],[Customer_ID]],Table1[Customer_ID],Table1[Branch_Name],,)</f>
        <v>Jabalpur</v>
      </c>
      <c r="D227" s="3" t="str">
        <f>_xlfn.XLOOKUP(Table2[[#This Row],[Customer_ID]],Table1[Customer_ID],Table1[Vehicle_Make],,0)</f>
        <v>Bajaj</v>
      </c>
      <c r="E227" s="3" t="str">
        <f>_xlfn.XLOOKUP(Table2[[#This Row],[Customer_ID]],Table1[Customer_ID],Table1[Vehicle_Model],,)</f>
        <v>Pulsar</v>
      </c>
      <c r="F227" s="4">
        <f>_xlfn.XLOOKUP(Table2[[#This Row],[Customer_ID]],Table1[Customer_ID],Table1[Amount_Disbursed],,)</f>
        <v>99554</v>
      </c>
      <c r="G227" s="4">
        <f>_xlfn.XLOOKUP(Table2[[#This Row],[Customer_ID]],Table1[Customer_ID],Table1[EMI_Amount],,0)</f>
        <v>6103.4283112442981</v>
      </c>
      <c r="H227" s="4">
        <f>Table2[[#This Row],[EMI_Amount]]</f>
        <v>6103.4283112442981</v>
      </c>
      <c r="I227" s="4">
        <v>6103</v>
      </c>
      <c r="J227" s="4">
        <f>Table2[[#This Row],[EMI_Due_May26]]-Table2[[#This Row],[Amount_Received_May26]]</f>
        <v>0.42831124429812917</v>
      </c>
      <c r="K227" s="5">
        <f>DATE(2026,5,DAY(Table1[[#This Row],[Maturity_Date]]))</f>
        <v>46157</v>
      </c>
      <c r="L227" s="10" t="str">
        <f ca="1">IF(Table2[[#This Row],[Overdue_Amount]]&lt;1,"",MAX(0,TODAY()-Table2[[#This Row],[EMI_Due_Date]]))</f>
        <v/>
      </c>
      <c r="M22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27" s="3" t="str" cm="1">
        <f t="array" aca="1" ref="N227" ca="1">_xlfn.IFS(Table2[[#This Row],[DPD_Bucket]]="1-30","Overdue",Table2[[#This Row],[DPD_Bucket]]="90+","NPA",Table2[[#This Row],[DPD_Bucket]]="Current","Active",Table2[[#This Row],[DPD_Bucket]]="31-60","Overdue")</f>
        <v>Active</v>
      </c>
    </row>
    <row r="228" spans="1:14" ht="28.8" customHeight="1" x14ac:dyDescent="0.45">
      <c r="A228" s="3" t="s">
        <v>1043</v>
      </c>
      <c r="B228" s="3" t="str">
        <f>_xlfn.XLOOKUP(Table2[[#This Row],[Customer_ID]],Table1[Customer_ID],Table1[Customer_Name],,0,)</f>
        <v>Suresh Sharma</v>
      </c>
      <c r="C228" s="3" t="str">
        <f>_xlfn.XLOOKUP(Table2[[#This Row],[Customer_ID]],Table1[Customer_ID],Table1[Branch_Name],,)</f>
        <v>Gwalior</v>
      </c>
      <c r="D228" s="3" t="str">
        <f>_xlfn.XLOOKUP(Table2[[#This Row],[Customer_ID]],Table1[Customer_ID],Table1[Vehicle_Make],,0)</f>
        <v>Hyundai</v>
      </c>
      <c r="E228" s="3" t="str">
        <f>_xlfn.XLOOKUP(Table2[[#This Row],[Customer_ID]],Table1[Customer_ID],Table1[Vehicle_Model],,)</f>
        <v>Creta</v>
      </c>
      <c r="F228" s="4">
        <f>_xlfn.XLOOKUP(Table2[[#This Row],[Customer_ID]],Table1[Customer_ID],Table1[Amount_Disbursed],,)</f>
        <v>1200741</v>
      </c>
      <c r="G228" s="4">
        <f>_xlfn.XLOOKUP(Table2[[#This Row],[Customer_ID]],Table1[Customer_ID],Table1[EMI_Amount],,0)</f>
        <v>58351.204558050376</v>
      </c>
      <c r="H228" s="4">
        <f>Table2[[#This Row],[EMI_Amount]]</f>
        <v>58351.204558050376</v>
      </c>
      <c r="I228" s="4">
        <v>6150</v>
      </c>
      <c r="J228" s="4">
        <f>Table2[[#This Row],[EMI_Due_May26]]-Table2[[#This Row],[Amount_Received_May26]]</f>
        <v>52201.204558050376</v>
      </c>
      <c r="K228" s="5">
        <f>DATE(2026,5,DAY(Table1[[#This Row],[Maturity_Date]]))</f>
        <v>46154</v>
      </c>
      <c r="L228" s="10">
        <f ca="1">IF(Table2[[#This Row],[Overdue_Amount]]&lt;1,"",MAX(0,TODAY()-Table2[[#This Row],[EMI_Due_Date]]))</f>
        <v>26</v>
      </c>
      <c r="M22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28" s="3" t="str" cm="1">
        <f t="array" aca="1" ref="N22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29" spans="1:14" ht="28.8" customHeight="1" x14ac:dyDescent="0.45">
      <c r="A229" s="3" t="s">
        <v>1044</v>
      </c>
      <c r="B229" s="3" t="str">
        <f>_xlfn.XLOOKUP(Table2[[#This Row],[Customer_ID]],Table1[Customer_ID],Table1[Customer_Name],,0,)</f>
        <v>Vikas Joshi</v>
      </c>
      <c r="C229" s="3" t="str">
        <f>_xlfn.XLOOKUP(Table2[[#This Row],[Customer_ID]],Table1[Customer_ID],Table1[Branch_Name],,)</f>
        <v>Indore</v>
      </c>
      <c r="D229" s="3" t="str">
        <f>_xlfn.XLOOKUP(Table2[[#This Row],[Customer_ID]],Table1[Customer_ID],Table1[Vehicle_Make],,0)</f>
        <v>Hyundai</v>
      </c>
      <c r="E229" s="3" t="str">
        <f>_xlfn.XLOOKUP(Table2[[#This Row],[Customer_ID]],Table1[Customer_ID],Table1[Vehicle_Model],,)</f>
        <v>i20</v>
      </c>
      <c r="F229" s="4">
        <f>_xlfn.XLOOKUP(Table2[[#This Row],[Customer_ID]],Table1[Customer_ID],Table1[Amount_Disbursed],,)</f>
        <v>541845</v>
      </c>
      <c r="G229" s="4">
        <f>_xlfn.XLOOKUP(Table2[[#This Row],[Customer_ID]],Table1[Customer_ID],Table1[EMI_Amount],,0)</f>
        <v>15470.055359589376</v>
      </c>
      <c r="H229" s="4">
        <f>Table2[[#This Row],[EMI_Amount]]</f>
        <v>15470.055359589376</v>
      </c>
      <c r="I229" s="4">
        <v>15470</v>
      </c>
      <c r="J229" s="4">
        <f>Table2[[#This Row],[EMI_Due_May26]]-Table2[[#This Row],[Amount_Received_May26]]</f>
        <v>5.5359589376166696E-2</v>
      </c>
      <c r="K229" s="5">
        <f>DATE(2026,5,DAY(Table1[[#This Row],[Maturity_Date]]))</f>
        <v>46152</v>
      </c>
      <c r="L229" s="10" t="str">
        <f ca="1">IF(Table2[[#This Row],[Overdue_Amount]]&lt;1,"",MAX(0,TODAY()-Table2[[#This Row],[EMI_Due_Date]]))</f>
        <v/>
      </c>
      <c r="M22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29" s="3" t="str" cm="1">
        <f t="array" aca="1" ref="N22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30" spans="1:14" ht="28.8" customHeight="1" x14ac:dyDescent="0.45">
      <c r="A230" s="3" t="s">
        <v>1045</v>
      </c>
      <c r="B230" s="3" t="str">
        <f>_xlfn.XLOOKUP(Table2[[#This Row],[Customer_ID]],Table1[Customer_ID],Table1[Customer_Name],,0,)</f>
        <v>Mohit Patel</v>
      </c>
      <c r="C230" s="3" t="str">
        <f>_xlfn.XLOOKUP(Table2[[#This Row],[Customer_ID]],Table1[Customer_ID],Table1[Branch_Name],,)</f>
        <v>Bhopal</v>
      </c>
      <c r="D230" s="3" t="str">
        <f>_xlfn.XLOOKUP(Table2[[#This Row],[Customer_ID]],Table1[Customer_ID],Table1[Vehicle_Make],,0)</f>
        <v>Maruti</v>
      </c>
      <c r="E230" s="3" t="str">
        <f>_xlfn.XLOOKUP(Table2[[#This Row],[Customer_ID]],Table1[Customer_ID],Table1[Vehicle_Model],,)</f>
        <v>Swift</v>
      </c>
      <c r="F230" s="4">
        <f>_xlfn.XLOOKUP(Table2[[#This Row],[Customer_ID]],Table1[Customer_ID],Table1[Amount_Disbursed],,)</f>
        <v>565079</v>
      </c>
      <c r="G230" s="4">
        <f>_xlfn.XLOOKUP(Table2[[#This Row],[Customer_ID]],Table1[Customer_ID],Table1[EMI_Amount],,0)</f>
        <v>50835.24262876188</v>
      </c>
      <c r="H230" s="4">
        <f>Table2[[#This Row],[EMI_Amount]]</f>
        <v>50835.24262876188</v>
      </c>
      <c r="I230" s="4">
        <v>50835</v>
      </c>
      <c r="J230" s="4">
        <f>Table2[[#This Row],[EMI_Due_May26]]-Table2[[#This Row],[Amount_Received_May26]]</f>
        <v>0.24262876188004157</v>
      </c>
      <c r="K230" s="5">
        <f>DATE(2026,5,DAY(Table1[[#This Row],[Maturity_Date]]))</f>
        <v>46168</v>
      </c>
      <c r="L230" s="10" t="str">
        <f ca="1">IF(Table2[[#This Row],[Overdue_Amount]]&lt;1,"",MAX(0,TODAY()-Table2[[#This Row],[EMI_Due_Date]]))</f>
        <v/>
      </c>
      <c r="M23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30" s="3" t="str" cm="1">
        <f t="array" aca="1" ref="N230" ca="1">_xlfn.IFS(Table2[[#This Row],[DPD_Bucket]]="1-30","Overdue",Table2[[#This Row],[DPD_Bucket]]="90+","NPA",Table2[[#This Row],[DPD_Bucket]]="Current","Active",Table2[[#This Row],[DPD_Bucket]]="31-60","Overdue")</f>
        <v>Active</v>
      </c>
    </row>
    <row r="231" spans="1:14" ht="28.8" customHeight="1" x14ac:dyDescent="0.45">
      <c r="A231" s="3" t="s">
        <v>1046</v>
      </c>
      <c r="B231" s="3" t="str">
        <f>_xlfn.XLOOKUP(Table2[[#This Row],[Customer_ID]],Table1[Customer_ID],Table1[Customer_Name],,0,)</f>
        <v>Seema Yadav</v>
      </c>
      <c r="C231" s="3" t="str">
        <f>_xlfn.XLOOKUP(Table2[[#This Row],[Customer_ID]],Table1[Customer_ID],Table1[Branch_Name],,)</f>
        <v>Bhopal</v>
      </c>
      <c r="D231" s="3" t="str">
        <f>_xlfn.XLOOKUP(Table2[[#This Row],[Customer_ID]],Table1[Customer_ID],Table1[Vehicle_Make],,0)</f>
        <v>Tata</v>
      </c>
      <c r="E231" s="3" t="str">
        <f>_xlfn.XLOOKUP(Table2[[#This Row],[Customer_ID]],Table1[Customer_ID],Table1[Vehicle_Model],,)</f>
        <v>Nexon</v>
      </c>
      <c r="F231" s="4">
        <f>_xlfn.XLOOKUP(Table2[[#This Row],[Customer_ID]],Table1[Customer_ID],Table1[Amount_Disbursed],,)</f>
        <v>763631</v>
      </c>
      <c r="G231" s="4">
        <f>_xlfn.XLOOKUP(Table2[[#This Row],[Customer_ID]],Table1[Customer_ID],Table1[EMI_Amount],,0)</f>
        <v>46973.181668852703</v>
      </c>
      <c r="H231" s="4">
        <f>Table2[[#This Row],[EMI_Amount]]</f>
        <v>46973.181668852703</v>
      </c>
      <c r="I231" s="4">
        <v>46973</v>
      </c>
      <c r="J231" s="4">
        <f>Table2[[#This Row],[EMI_Due_May26]]-Table2[[#This Row],[Amount_Received_May26]]</f>
        <v>0.18166885270329658</v>
      </c>
      <c r="K231" s="5">
        <f>DATE(2026,5,DAY(Table1[[#This Row],[Maturity_Date]]))</f>
        <v>46170</v>
      </c>
      <c r="L231" s="10" t="str">
        <f ca="1">IF(Table2[[#This Row],[Overdue_Amount]]&lt;1,"",MAX(0,TODAY()-Table2[[#This Row],[EMI_Due_Date]]))</f>
        <v/>
      </c>
      <c r="M23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31" s="3" t="str" cm="1">
        <f t="array" aca="1" ref="N231" ca="1">_xlfn.IFS(Table2[[#This Row],[DPD_Bucket]]="1-30","Overdue",Table2[[#This Row],[DPD_Bucket]]="90+","NPA",Table2[[#This Row],[DPD_Bucket]]="Current","Active",Table2[[#This Row],[DPD_Bucket]]="31-60","Overdue")</f>
        <v>Active</v>
      </c>
    </row>
    <row r="232" spans="1:14" ht="28.8" customHeight="1" x14ac:dyDescent="0.45">
      <c r="A232" s="3" t="s">
        <v>1047</v>
      </c>
      <c r="B232" s="3" t="str">
        <f>_xlfn.XLOOKUP(Table2[[#This Row],[Customer_ID]],Table1[Customer_ID],Table1[Customer_Name],,0,)</f>
        <v>Naresh Soni</v>
      </c>
      <c r="C232" s="3" t="str">
        <f>_xlfn.XLOOKUP(Table2[[#This Row],[Customer_ID]],Table1[Customer_ID],Table1[Branch_Name],,)</f>
        <v>Rewa</v>
      </c>
      <c r="D232" s="3" t="str">
        <f>_xlfn.XLOOKUP(Table2[[#This Row],[Customer_ID]],Table1[Customer_ID],Table1[Vehicle_Make],,0)</f>
        <v>Maruti</v>
      </c>
      <c r="E232" s="3" t="str">
        <f>_xlfn.XLOOKUP(Table2[[#This Row],[Customer_ID]],Table1[Customer_ID],Table1[Vehicle_Model],,)</f>
        <v>Dzire</v>
      </c>
      <c r="F232" s="4">
        <f>_xlfn.XLOOKUP(Table2[[#This Row],[Customer_ID]],Table1[Customer_ID],Table1[Amount_Disbursed],,)</f>
        <v>525517</v>
      </c>
      <c r="G232" s="4">
        <f>_xlfn.XLOOKUP(Table2[[#This Row],[Customer_ID]],Table1[Customer_ID],Table1[EMI_Amount],,0)</f>
        <v>32468.566674676742</v>
      </c>
      <c r="H232" s="4">
        <f>Table2[[#This Row],[EMI_Amount]]</f>
        <v>32468.566674676742</v>
      </c>
      <c r="I232" s="4">
        <v>32469</v>
      </c>
      <c r="J232" s="4">
        <f>Table2[[#This Row],[EMI_Due_May26]]-Table2[[#This Row],[Amount_Received_May26]]</f>
        <v>-0.43332532325803186</v>
      </c>
      <c r="K232" s="5">
        <f>DATE(2026,5,DAY(Table1[[#This Row],[Maturity_Date]]))</f>
        <v>46144</v>
      </c>
      <c r="L232" s="10" t="str">
        <f ca="1">IF(Table2[[#This Row],[Overdue_Amount]]&lt;1,"",MAX(0,TODAY()-Table2[[#This Row],[EMI_Due_Date]]))</f>
        <v/>
      </c>
      <c r="M23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32" s="3" t="str" cm="1">
        <f t="array" aca="1" ref="N23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33" spans="1:14" ht="28.8" customHeight="1" x14ac:dyDescent="0.45">
      <c r="A233" s="3" t="s">
        <v>1048</v>
      </c>
      <c r="B233" s="3" t="str">
        <f>_xlfn.XLOOKUP(Table2[[#This Row],[Customer_ID]],Table1[Customer_ID],Table1[Customer_Name],,0,)</f>
        <v>Amit Patel</v>
      </c>
      <c r="C233" s="3" t="str">
        <f>_xlfn.XLOOKUP(Table2[[#This Row],[Customer_ID]],Table1[Customer_ID],Table1[Branch_Name],,)</f>
        <v>Bhopal</v>
      </c>
      <c r="D233" s="3" t="str">
        <f>_xlfn.XLOOKUP(Table2[[#This Row],[Customer_ID]],Table1[Customer_ID],Table1[Vehicle_Make],,0)</f>
        <v>Hero</v>
      </c>
      <c r="E233" s="3" t="str">
        <f>_xlfn.XLOOKUP(Table2[[#This Row],[Customer_ID]],Table1[Customer_ID],Table1[Vehicle_Model],,)</f>
        <v>Splendor</v>
      </c>
      <c r="F233" s="4">
        <f>_xlfn.XLOOKUP(Table2[[#This Row],[Customer_ID]],Table1[Customer_ID],Table1[Amount_Disbursed],,)</f>
        <v>40575</v>
      </c>
      <c r="G233" s="4">
        <f>_xlfn.XLOOKUP(Table2[[#This Row],[Customer_ID]],Table1[Customer_ID],Table1[EMI_Amount],,0)</f>
        <v>1888.4768094876194</v>
      </c>
      <c r="H233" s="4">
        <f>Table2[[#This Row],[EMI_Amount]]</f>
        <v>1888.4768094876194</v>
      </c>
      <c r="I233" s="4">
        <v>1888</v>
      </c>
      <c r="J233" s="4">
        <f>Table2[[#This Row],[EMI_Due_May26]]-Table2[[#This Row],[Amount_Received_May26]]</f>
        <v>0.47680948761944819</v>
      </c>
      <c r="K233" s="5">
        <f>DATE(2026,5,DAY(Table1[[#This Row],[Maturity_Date]]))</f>
        <v>46148</v>
      </c>
      <c r="L233" s="10" t="str">
        <f ca="1">IF(Table2[[#This Row],[Overdue_Amount]]&lt;1,"",MAX(0,TODAY()-Table2[[#This Row],[EMI_Due_Date]]))</f>
        <v/>
      </c>
      <c r="M23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33" s="3" t="str" cm="1">
        <f t="array" aca="1" ref="N233" ca="1">_xlfn.IFS(Table2[[#This Row],[DPD_Bucket]]="1-30","Overdue",Table2[[#This Row],[DPD_Bucket]]="90+","NPA",Table2[[#This Row],[DPD_Bucket]]="Current","Active",Table2[[#This Row],[DPD_Bucket]]="31-60","Overdue")</f>
        <v>Active</v>
      </c>
    </row>
    <row r="234" spans="1:14" ht="28.8" customHeight="1" x14ac:dyDescent="0.45">
      <c r="A234" s="3" t="s">
        <v>1049</v>
      </c>
      <c r="B234" s="3" t="str">
        <f>_xlfn.XLOOKUP(Table2[[#This Row],[Customer_ID]],Table1[Customer_ID],Table1[Customer_Name],,0,)</f>
        <v>Vikas Mishra</v>
      </c>
      <c r="C234" s="3" t="str">
        <f>_xlfn.XLOOKUP(Table2[[#This Row],[Customer_ID]],Table1[Customer_ID],Table1[Branch_Name],,)</f>
        <v>Rewa</v>
      </c>
      <c r="D234" s="3" t="str">
        <f>_xlfn.XLOOKUP(Table2[[#This Row],[Customer_ID]],Table1[Customer_ID],Table1[Vehicle_Make],,0)</f>
        <v>Tata</v>
      </c>
      <c r="E234" s="3" t="str">
        <f>_xlfn.XLOOKUP(Table2[[#This Row],[Customer_ID]],Table1[Customer_ID],Table1[Vehicle_Model],,)</f>
        <v>Nexon</v>
      </c>
      <c r="F234" s="4">
        <f>_xlfn.XLOOKUP(Table2[[#This Row],[Customer_ID]],Table1[Customer_ID],Table1[Amount_Disbursed],,)</f>
        <v>759363</v>
      </c>
      <c r="G234" s="4">
        <f>_xlfn.XLOOKUP(Table2[[#This Row],[Customer_ID]],Table1[Customer_ID],Table1[EMI_Amount],,0)</f>
        <v>67977.524080716772</v>
      </c>
      <c r="H234" s="4">
        <f>Table2[[#This Row],[EMI_Amount]]</f>
        <v>67977.524080716772</v>
      </c>
      <c r="I234" s="4">
        <v>67978</v>
      </c>
      <c r="J234" s="4">
        <f>Table2[[#This Row],[EMI_Due_May26]]-Table2[[#This Row],[Amount_Received_May26]]</f>
        <v>-0.47591928322799504</v>
      </c>
      <c r="K234" s="5">
        <f>DATE(2026,5,DAY(Table1[[#This Row],[Maturity_Date]]))</f>
        <v>46159</v>
      </c>
      <c r="L234" s="10" t="str">
        <f ca="1">IF(Table2[[#This Row],[Overdue_Amount]]&lt;1,"",MAX(0,TODAY()-Table2[[#This Row],[EMI_Due_Date]]))</f>
        <v/>
      </c>
      <c r="M23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34" s="3" t="str" cm="1">
        <f t="array" aca="1" ref="N234" ca="1">_xlfn.IFS(Table2[[#This Row],[DPD_Bucket]]="1-30","Overdue",Table2[[#This Row],[DPD_Bucket]]="90+","NPA",Table2[[#This Row],[DPD_Bucket]]="Current","Active",Table2[[#This Row],[DPD_Bucket]]="31-60","Overdue")</f>
        <v>Active</v>
      </c>
    </row>
    <row r="235" spans="1:14" ht="28.8" customHeight="1" x14ac:dyDescent="0.45">
      <c r="A235" s="3" t="s">
        <v>1050</v>
      </c>
      <c r="B235" s="3" t="str">
        <f>_xlfn.XLOOKUP(Table2[[#This Row],[Customer_ID]],Table1[Customer_ID],Table1[Customer_Name],,0,)</f>
        <v>Mahesh Singh</v>
      </c>
      <c r="C235" s="3" t="str">
        <f>_xlfn.XLOOKUP(Table2[[#This Row],[Customer_ID]],Table1[Customer_ID],Table1[Branch_Name],,)</f>
        <v>Jabalpur</v>
      </c>
      <c r="D235" s="3" t="str">
        <f>_xlfn.XLOOKUP(Table2[[#This Row],[Customer_ID]],Table1[Customer_ID],Table1[Vehicle_Make],,0)</f>
        <v>Honda</v>
      </c>
      <c r="E235" s="3" t="str">
        <f>_xlfn.XLOOKUP(Table2[[#This Row],[Customer_ID]],Table1[Customer_ID],Table1[Vehicle_Model],,)</f>
        <v>City</v>
      </c>
      <c r="F235" s="4">
        <f>_xlfn.XLOOKUP(Table2[[#This Row],[Customer_ID]],Table1[Customer_ID],Table1[Amount_Disbursed],,)</f>
        <v>1028359</v>
      </c>
      <c r="G235" s="4">
        <f>_xlfn.XLOOKUP(Table2[[#This Row],[Customer_ID]],Table1[Customer_ID],Table1[EMI_Amount],,0)</f>
        <v>91666.986405970893</v>
      </c>
      <c r="H235" s="4">
        <f>Table2[[#This Row],[EMI_Amount]]</f>
        <v>91666.986405970893</v>
      </c>
      <c r="I235" s="4">
        <v>0</v>
      </c>
      <c r="J235" s="4">
        <f>Table2[[#This Row],[EMI_Due_May26]]-Table2[[#This Row],[Amount_Received_May26]]</f>
        <v>91666.986405970893</v>
      </c>
      <c r="K235" s="5">
        <f>DATE(2026,5,DAY(Table1[[#This Row],[Maturity_Date]]))</f>
        <v>46154</v>
      </c>
      <c r="L235" s="10">
        <f ca="1">IF(Table2[[#This Row],[Overdue_Amount]]&lt;1,"",MAX(0,TODAY()-Table2[[#This Row],[EMI_Due_Date]]))</f>
        <v>26</v>
      </c>
      <c r="M23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35" s="3" t="str" cm="1">
        <f t="array" aca="1" ref="N23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36" spans="1:14" ht="28.8" customHeight="1" x14ac:dyDescent="0.45">
      <c r="A236" s="3" t="s">
        <v>1051</v>
      </c>
      <c r="B236" s="3" t="str">
        <f>_xlfn.XLOOKUP(Table2[[#This Row],[Customer_ID]],Table1[Customer_ID],Table1[Customer_Name],,0,)</f>
        <v>Suresh Dubey</v>
      </c>
      <c r="C236" s="3" t="str">
        <f>_xlfn.XLOOKUP(Table2[[#This Row],[Customer_ID]],Table1[Customer_ID],Table1[Branch_Name],,)</f>
        <v>Indore</v>
      </c>
      <c r="D236" s="3" t="str">
        <f>_xlfn.XLOOKUP(Table2[[#This Row],[Customer_ID]],Table1[Customer_ID],Table1[Vehicle_Make],,0)</f>
        <v>Maruti</v>
      </c>
      <c r="E236" s="3" t="str">
        <f>_xlfn.XLOOKUP(Table2[[#This Row],[Customer_ID]],Table1[Customer_ID],Table1[Vehicle_Model],,)</f>
        <v>Dzire</v>
      </c>
      <c r="F236" s="4">
        <f>_xlfn.XLOOKUP(Table2[[#This Row],[Customer_ID]],Table1[Customer_ID],Table1[Amount_Disbursed],,)</f>
        <v>581707</v>
      </c>
      <c r="G236" s="4">
        <f>_xlfn.XLOOKUP(Table2[[#This Row],[Customer_ID]],Table1[Customer_ID],Table1[EMI_Amount],,0)</f>
        <v>20517.207294257769</v>
      </c>
      <c r="H236" s="4">
        <f>Table2[[#This Row],[EMI_Amount]]</f>
        <v>20517.207294257769</v>
      </c>
      <c r="I236" s="4">
        <v>20517</v>
      </c>
      <c r="J236" s="4">
        <f>Table2[[#This Row],[EMI_Due_May26]]-Table2[[#This Row],[Amount_Received_May26]]</f>
        <v>0.20729425776880817</v>
      </c>
      <c r="K236" s="5">
        <f>DATE(2026,5,DAY(Table1[[#This Row],[Maturity_Date]]))</f>
        <v>46143</v>
      </c>
      <c r="L236" s="10" t="str">
        <f ca="1">IF(Table2[[#This Row],[Overdue_Amount]]&lt;1,"",MAX(0,TODAY()-Table2[[#This Row],[EMI_Due_Date]]))</f>
        <v/>
      </c>
      <c r="M23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36" s="3" t="str" cm="1">
        <f t="array" aca="1" ref="N236" ca="1">_xlfn.IFS(Table2[[#This Row],[DPD_Bucket]]="1-30","Overdue",Table2[[#This Row],[DPD_Bucket]]="90+","NPA",Table2[[#This Row],[DPD_Bucket]]="Current","Active",Table2[[#This Row],[DPD_Bucket]]="31-60","Overdue")</f>
        <v>Active</v>
      </c>
    </row>
    <row r="237" spans="1:14" ht="28.8" customHeight="1" x14ac:dyDescent="0.45">
      <c r="A237" s="3" t="s">
        <v>1052</v>
      </c>
      <c r="B237" s="3" t="str">
        <f>_xlfn.XLOOKUP(Table2[[#This Row],[Customer_ID]],Table1[Customer_ID],Table1[Customer_Name],,0,)</f>
        <v>Neha Mishra</v>
      </c>
      <c r="C237" s="3" t="str">
        <f>_xlfn.XLOOKUP(Table2[[#This Row],[Customer_ID]],Table1[Customer_ID],Table1[Branch_Name],,)</f>
        <v>Gwalior</v>
      </c>
      <c r="D237" s="3" t="str">
        <f>_xlfn.XLOOKUP(Table2[[#This Row],[Customer_ID]],Table1[Customer_ID],Table1[Vehicle_Make],,0)</f>
        <v>Maruti</v>
      </c>
      <c r="E237" s="3" t="str">
        <f>_xlfn.XLOOKUP(Table2[[#This Row],[Customer_ID]],Table1[Customer_ID],Table1[Vehicle_Model],,)</f>
        <v>Swift</v>
      </c>
      <c r="F237" s="4">
        <f>_xlfn.XLOOKUP(Table2[[#This Row],[Customer_ID]],Table1[Customer_ID],Table1[Amount_Disbursed],,)</f>
        <v>564897</v>
      </c>
      <c r="G237" s="4">
        <f>_xlfn.XLOOKUP(Table2[[#This Row],[Customer_ID]],Table1[Customer_ID],Table1[EMI_Amount],,0)</f>
        <v>15300.971673467084</v>
      </c>
      <c r="H237" s="4">
        <f>Table2[[#This Row],[EMI_Amount]]</f>
        <v>15300.971673467084</v>
      </c>
      <c r="I237" s="4">
        <v>1538</v>
      </c>
      <c r="J237" s="4">
        <f>Table2[[#This Row],[EMI_Due_May26]]-Table2[[#This Row],[Amount_Received_May26]]</f>
        <v>13762.971673467084</v>
      </c>
      <c r="K237" s="5">
        <f>DATE(2026,5,DAY(Table1[[#This Row],[Maturity_Date]]))</f>
        <v>46158</v>
      </c>
      <c r="L237" s="10">
        <f ca="1">IF(Table2[[#This Row],[Overdue_Amount]]&lt;1,"",MAX(0,TODAY()-Table2[[#This Row],[EMI_Due_Date]]))</f>
        <v>22</v>
      </c>
      <c r="M23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37" s="3" t="str" cm="1">
        <f t="array" aca="1" ref="N23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38" spans="1:14" ht="28.8" customHeight="1" x14ac:dyDescent="0.45">
      <c r="A238" s="3" t="s">
        <v>1053</v>
      </c>
      <c r="B238" s="3" t="str">
        <f>_xlfn.XLOOKUP(Table2[[#This Row],[Customer_ID]],Table1[Customer_ID],Table1[Customer_Name],,0,)</f>
        <v>Ajay Malviya</v>
      </c>
      <c r="C238" s="3" t="str">
        <f>_xlfn.XLOOKUP(Table2[[#This Row],[Customer_ID]],Table1[Customer_ID],Table1[Branch_Name],,)</f>
        <v>Gwalior</v>
      </c>
      <c r="D238" s="3" t="str">
        <f>_xlfn.XLOOKUP(Table2[[#This Row],[Customer_ID]],Table1[Customer_ID],Table1[Vehicle_Make],,0)</f>
        <v>Hero</v>
      </c>
      <c r="E238" s="3" t="str">
        <f>_xlfn.XLOOKUP(Table2[[#This Row],[Customer_ID]],Table1[Customer_ID],Table1[Vehicle_Model],,)</f>
        <v>Splendor</v>
      </c>
      <c r="F238" s="4">
        <f>_xlfn.XLOOKUP(Table2[[#This Row],[Customer_ID]],Table1[Customer_ID],Table1[Amount_Disbursed],,)</f>
        <v>42901</v>
      </c>
      <c r="G238" s="4">
        <f>_xlfn.XLOOKUP(Table2[[#This Row],[Customer_ID]],Table1[Customer_ID],Table1[EMI_Amount],,0)</f>
        <v>1407.9800000823295</v>
      </c>
      <c r="H238" s="4">
        <f>Table2[[#This Row],[EMI_Amount]]</f>
        <v>1407.9800000823295</v>
      </c>
      <c r="I238" s="4">
        <v>1072</v>
      </c>
      <c r="J238" s="4">
        <f>Table2[[#This Row],[EMI_Due_May26]]-Table2[[#This Row],[Amount_Received_May26]]</f>
        <v>335.98000008232952</v>
      </c>
      <c r="K238" s="5">
        <f>DATE(2026,5,DAY(Table1[[#This Row],[Maturity_Date]]))</f>
        <v>46166</v>
      </c>
      <c r="L238" s="10">
        <f ca="1">IF(Table2[[#This Row],[Overdue_Amount]]&lt;1,"",MAX(0,TODAY()-Table2[[#This Row],[EMI_Due_Date]]))</f>
        <v>14</v>
      </c>
      <c r="M23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38" s="3" t="str" cm="1">
        <f t="array" aca="1" ref="N23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39" spans="1:14" ht="28.8" customHeight="1" x14ac:dyDescent="0.45">
      <c r="A239" s="3" t="s">
        <v>1054</v>
      </c>
      <c r="B239" s="3" t="str">
        <f>_xlfn.XLOOKUP(Table2[[#This Row],[Customer_ID]],Table1[Customer_ID],Table1[Customer_Name],,0,)</f>
        <v>Renu Malviya</v>
      </c>
      <c r="C239" s="3" t="str">
        <f>_xlfn.XLOOKUP(Table2[[#This Row],[Customer_ID]],Table1[Customer_ID],Table1[Branch_Name],,)</f>
        <v>Jabalpur</v>
      </c>
      <c r="D239" s="3" t="str">
        <f>_xlfn.XLOOKUP(Table2[[#This Row],[Customer_ID]],Table1[Customer_ID],Table1[Vehicle_Make],,0)</f>
        <v>Hyundai</v>
      </c>
      <c r="E239" s="3" t="str">
        <f>_xlfn.XLOOKUP(Table2[[#This Row],[Customer_ID]],Table1[Customer_ID],Table1[Vehicle_Model],,)</f>
        <v>Creta</v>
      </c>
      <c r="F239" s="4">
        <f>_xlfn.XLOOKUP(Table2[[#This Row],[Customer_ID]],Table1[Customer_ID],Table1[Amount_Disbursed],,)</f>
        <v>1075333</v>
      </c>
      <c r="G239" s="4">
        <f>_xlfn.XLOOKUP(Table2[[#This Row],[Customer_ID]],Table1[Customer_ID],Table1[EMI_Amount],,0)</f>
        <v>30200.575570193261</v>
      </c>
      <c r="H239" s="4">
        <f>Table2[[#This Row],[EMI_Amount]]</f>
        <v>30200.575570193261</v>
      </c>
      <c r="I239" s="4">
        <v>30201</v>
      </c>
      <c r="J239" s="4">
        <f>Table2[[#This Row],[EMI_Due_May26]]-Table2[[#This Row],[Amount_Received_May26]]</f>
        <v>-0.42442980673877173</v>
      </c>
      <c r="K239" s="5">
        <f>DATE(2026,5,DAY(Table1[[#This Row],[Maturity_Date]]))</f>
        <v>46144</v>
      </c>
      <c r="L239" s="10" t="str">
        <f ca="1">IF(Table2[[#This Row],[Overdue_Amount]]&lt;1,"",MAX(0,TODAY()-Table2[[#This Row],[EMI_Due_Date]]))</f>
        <v/>
      </c>
      <c r="M23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39" s="3" t="str" cm="1">
        <f t="array" aca="1" ref="N23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40" spans="1:14" ht="28.8" customHeight="1" x14ac:dyDescent="0.45">
      <c r="A240" s="3" t="s">
        <v>1055</v>
      </c>
      <c r="B240" s="3" t="str">
        <f>_xlfn.XLOOKUP(Table2[[#This Row],[Customer_ID]],Table1[Customer_ID],Table1[Customer_Name],,0,)</f>
        <v>Pradeep Agarwal</v>
      </c>
      <c r="C240" s="3" t="str">
        <f>_xlfn.XLOOKUP(Table2[[#This Row],[Customer_ID]],Table1[Customer_ID],Table1[Branch_Name],,)</f>
        <v>Bhopal</v>
      </c>
      <c r="D240" s="3" t="str">
        <f>_xlfn.XLOOKUP(Table2[[#This Row],[Customer_ID]],Table1[Customer_ID],Table1[Vehicle_Make],,0)</f>
        <v>Maruti</v>
      </c>
      <c r="E240" s="3" t="str">
        <f>_xlfn.XLOOKUP(Table2[[#This Row],[Customer_ID]],Table1[Customer_ID],Table1[Vehicle_Model],,)</f>
        <v>Dzire</v>
      </c>
      <c r="F240" s="4">
        <f>_xlfn.XLOOKUP(Table2[[#This Row],[Customer_ID]],Table1[Customer_ID],Table1[Amount_Disbursed],,)</f>
        <v>467410</v>
      </c>
      <c r="G240" s="4">
        <f>_xlfn.XLOOKUP(Table2[[#This Row],[Customer_ID]],Table1[Customer_ID],Table1[EMI_Amount],,0)</f>
        <v>41980.593288442506</v>
      </c>
      <c r="H240" s="4">
        <f>Table2[[#This Row],[EMI_Amount]]</f>
        <v>41980.593288442506</v>
      </c>
      <c r="I240" s="4">
        <v>16188</v>
      </c>
      <c r="J240" s="4">
        <f>Table2[[#This Row],[EMI_Due_May26]]-Table2[[#This Row],[Amount_Received_May26]]</f>
        <v>25792.593288442506</v>
      </c>
      <c r="K240" s="5">
        <f>DATE(2026,5,DAY(Table1[[#This Row],[Maturity_Date]]))</f>
        <v>46150</v>
      </c>
      <c r="L240" s="10">
        <f ca="1">IF(Table2[[#This Row],[Overdue_Amount]]&lt;1,"",MAX(0,TODAY()-Table2[[#This Row],[EMI_Due_Date]]))</f>
        <v>30</v>
      </c>
      <c r="M24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40" s="3" t="str" cm="1">
        <f t="array" aca="1" ref="N24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41" spans="1:14" ht="28.8" customHeight="1" x14ac:dyDescent="0.45">
      <c r="A241" s="3" t="s">
        <v>1056</v>
      </c>
      <c r="B241" s="3" t="str">
        <f>_xlfn.XLOOKUP(Table2[[#This Row],[Customer_ID]],Table1[Customer_ID],Table1[Customer_Name],,0,)</f>
        <v>Pankaj Dubey</v>
      </c>
      <c r="C241" s="3" t="str">
        <f>_xlfn.XLOOKUP(Table2[[#This Row],[Customer_ID]],Table1[Customer_ID],Table1[Branch_Name],,)</f>
        <v>Jabalpur</v>
      </c>
      <c r="D241" s="3" t="str">
        <f>_xlfn.XLOOKUP(Table2[[#This Row],[Customer_ID]],Table1[Customer_ID],Table1[Vehicle_Make],,0)</f>
        <v>Hyundai</v>
      </c>
      <c r="E241" s="3" t="str">
        <f>_xlfn.XLOOKUP(Table2[[#This Row],[Customer_ID]],Table1[Customer_ID],Table1[Vehicle_Model],,)</f>
        <v>i20</v>
      </c>
      <c r="F241" s="4">
        <f>_xlfn.XLOOKUP(Table2[[#This Row],[Customer_ID]],Table1[Customer_ID],Table1[Amount_Disbursed],,)</f>
        <v>684272</v>
      </c>
      <c r="G241" s="4">
        <f>_xlfn.XLOOKUP(Table2[[#This Row],[Customer_ID]],Table1[Customer_ID],Table1[EMI_Amount],,0)</f>
        <v>23606.741267572506</v>
      </c>
      <c r="H241" s="4">
        <f>Table2[[#This Row],[EMI_Amount]]</f>
        <v>23606.741267572506</v>
      </c>
      <c r="I241" s="4">
        <v>23607</v>
      </c>
      <c r="J241" s="4">
        <f>Table2[[#This Row],[EMI_Due_May26]]-Table2[[#This Row],[Amount_Received_May26]]</f>
        <v>-0.25873242749366909</v>
      </c>
      <c r="K241" s="5">
        <f>DATE(2026,5,DAY(Table1[[#This Row],[Maturity_Date]]))</f>
        <v>46170</v>
      </c>
      <c r="L241" s="10" t="str">
        <f ca="1">IF(Table2[[#This Row],[Overdue_Amount]]&lt;1,"",MAX(0,TODAY()-Table2[[#This Row],[EMI_Due_Date]]))</f>
        <v/>
      </c>
      <c r="M24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41" s="3" t="str" cm="1">
        <f t="array" aca="1" ref="N241" ca="1">_xlfn.IFS(Table2[[#This Row],[DPD_Bucket]]="1-30","Overdue",Table2[[#This Row],[DPD_Bucket]]="90+","NPA",Table2[[#This Row],[DPD_Bucket]]="Current","Active",Table2[[#This Row],[DPD_Bucket]]="31-60","Overdue")</f>
        <v>Active</v>
      </c>
    </row>
    <row r="242" spans="1:14" ht="28.8" customHeight="1" x14ac:dyDescent="0.45">
      <c r="A242" s="3" t="s">
        <v>1057</v>
      </c>
      <c r="B242" s="3" t="str">
        <f>_xlfn.XLOOKUP(Table2[[#This Row],[Customer_ID]],Table1[Customer_ID],Table1[Customer_Name],,0,)</f>
        <v>Rajesh Patel</v>
      </c>
      <c r="C242" s="3" t="str">
        <f>_xlfn.XLOOKUP(Table2[[#This Row],[Customer_ID]],Table1[Customer_ID],Table1[Branch_Name],,)</f>
        <v>Indore</v>
      </c>
      <c r="D242" s="3" t="str">
        <f>_xlfn.XLOOKUP(Table2[[#This Row],[Customer_ID]],Table1[Customer_ID],Table1[Vehicle_Make],,0)</f>
        <v>Hyundai</v>
      </c>
      <c r="E242" s="3" t="str">
        <f>_xlfn.XLOOKUP(Table2[[#This Row],[Customer_ID]],Table1[Customer_ID],Table1[Vehicle_Model],,)</f>
        <v>i20</v>
      </c>
      <c r="F242" s="4">
        <f>_xlfn.XLOOKUP(Table2[[#This Row],[Customer_ID]],Table1[Customer_ID],Table1[Amount_Disbursed],,)</f>
        <v>549614</v>
      </c>
      <c r="G242" s="4">
        <f>_xlfn.XLOOKUP(Table2[[#This Row],[Customer_ID]],Table1[Customer_ID],Table1[EMI_Amount],,0)</f>
        <v>26960.733729071711</v>
      </c>
      <c r="H242" s="4">
        <f>Table2[[#This Row],[EMI_Amount]]</f>
        <v>26960.733729071711</v>
      </c>
      <c r="I242" s="4">
        <v>26961</v>
      </c>
      <c r="J242" s="4">
        <f>Table2[[#This Row],[EMI_Due_May26]]-Table2[[#This Row],[Amount_Received_May26]]</f>
        <v>-0.26627092828857712</v>
      </c>
      <c r="K242" s="5">
        <f>DATE(2026,5,DAY(Table1[[#This Row],[Maturity_Date]]))</f>
        <v>46167</v>
      </c>
      <c r="L242" s="10" t="str">
        <f ca="1">IF(Table2[[#This Row],[Overdue_Amount]]&lt;1,"",MAX(0,TODAY()-Table2[[#This Row],[EMI_Due_Date]]))</f>
        <v/>
      </c>
      <c r="M24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42" s="3" t="str" cm="1">
        <f t="array" aca="1" ref="N24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43" spans="1:14" ht="28.8" customHeight="1" x14ac:dyDescent="0.45">
      <c r="A243" s="3" t="s">
        <v>1058</v>
      </c>
      <c r="B243" s="3" t="str">
        <f>_xlfn.XLOOKUP(Table2[[#This Row],[Customer_ID]],Table1[Customer_ID],Table1[Customer_Name],,0,)</f>
        <v>Usha Dubey</v>
      </c>
      <c r="C243" s="3" t="str">
        <f>_xlfn.XLOOKUP(Table2[[#This Row],[Customer_ID]],Table1[Customer_ID],Table1[Branch_Name],,)</f>
        <v>Bhopal</v>
      </c>
      <c r="D243" s="3" t="str">
        <f>_xlfn.XLOOKUP(Table2[[#This Row],[Customer_ID]],Table1[Customer_ID],Table1[Vehicle_Make],,0)</f>
        <v>Honda</v>
      </c>
      <c r="E243" s="3" t="str">
        <f>_xlfn.XLOOKUP(Table2[[#This Row],[Customer_ID]],Table1[Customer_ID],Table1[Vehicle_Model],,)</f>
        <v>Activa</v>
      </c>
      <c r="F243" s="4">
        <f>_xlfn.XLOOKUP(Table2[[#This Row],[Customer_ID]],Table1[Customer_ID],Table1[Amount_Disbursed],,)</f>
        <v>95628</v>
      </c>
      <c r="G243" s="4">
        <f>_xlfn.XLOOKUP(Table2[[#This Row],[Customer_ID]],Table1[Customer_ID],Table1[EMI_Amount],,0)</f>
        <v>5851.6007764865344</v>
      </c>
      <c r="H243" s="4">
        <f>Table2[[#This Row],[EMI_Amount]]</f>
        <v>5851.6007764865344</v>
      </c>
      <c r="I243" s="4">
        <v>4462</v>
      </c>
      <c r="J243" s="4">
        <f>Table2[[#This Row],[EMI_Due_May26]]-Table2[[#This Row],[Amount_Received_May26]]</f>
        <v>1389.6007764865344</v>
      </c>
      <c r="K243" s="5">
        <f>DATE(2026,5,DAY(Table1[[#This Row],[Maturity_Date]]))</f>
        <v>46169</v>
      </c>
      <c r="L243" s="10">
        <f ca="1">IF(Table2[[#This Row],[Overdue_Amount]]&lt;1,"",MAX(0,TODAY()-Table2[[#This Row],[EMI_Due_Date]]))</f>
        <v>11</v>
      </c>
      <c r="M24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43" s="3" t="str" cm="1">
        <f t="array" aca="1" ref="N24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44" spans="1:14" ht="28.8" customHeight="1" x14ac:dyDescent="0.45">
      <c r="A244" s="3" t="s">
        <v>1059</v>
      </c>
      <c r="B244" s="3" t="str">
        <f>_xlfn.XLOOKUP(Table2[[#This Row],[Customer_ID]],Table1[Customer_ID],Table1[Customer_Name],,0,)</f>
        <v>Sanjay Verma</v>
      </c>
      <c r="C244" s="3" t="str">
        <f>_xlfn.XLOOKUP(Table2[[#This Row],[Customer_ID]],Table1[Customer_ID],Table1[Branch_Name],,)</f>
        <v>Jabalpur</v>
      </c>
      <c r="D244" s="3" t="str">
        <f>_xlfn.XLOOKUP(Table2[[#This Row],[Customer_ID]],Table1[Customer_ID],Table1[Vehicle_Make],,0)</f>
        <v>Tata</v>
      </c>
      <c r="E244" s="3" t="str">
        <f>_xlfn.XLOOKUP(Table2[[#This Row],[Customer_ID]],Table1[Customer_ID],Table1[Vehicle_Model],,)</f>
        <v>Tiago</v>
      </c>
      <c r="F244" s="4">
        <f>_xlfn.XLOOKUP(Table2[[#This Row],[Customer_ID]],Table1[Customer_ID],Table1[Amount_Disbursed],,)</f>
        <v>461922</v>
      </c>
      <c r="G244" s="4">
        <f>_xlfn.XLOOKUP(Table2[[#This Row],[Customer_ID]],Table1[Customer_ID],Table1[EMI_Amount],,0)</f>
        <v>21666.696571793367</v>
      </c>
      <c r="H244" s="4">
        <f>Table2[[#This Row],[EMI_Amount]]</f>
        <v>21666.696571793367</v>
      </c>
      <c r="I244" s="4">
        <v>2835</v>
      </c>
      <c r="J244" s="4">
        <f>Table2[[#This Row],[EMI_Due_May26]]-Table2[[#This Row],[Amount_Received_May26]]</f>
        <v>18831.696571793367</v>
      </c>
      <c r="K244" s="5">
        <f>DATE(2026,5,DAY(Table1[[#This Row],[Maturity_Date]]))</f>
        <v>46166</v>
      </c>
      <c r="L244" s="10">
        <f ca="1">IF(Table2[[#This Row],[Overdue_Amount]]&lt;1,"",MAX(0,TODAY()-Table2[[#This Row],[EMI_Due_Date]]))</f>
        <v>14</v>
      </c>
      <c r="M24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44" s="3" t="str" cm="1">
        <f t="array" aca="1" ref="N24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45" spans="1:14" ht="28.8" customHeight="1" x14ac:dyDescent="0.45">
      <c r="A245" s="3" t="s">
        <v>1060</v>
      </c>
      <c r="B245" s="3" t="str">
        <f>_xlfn.XLOOKUP(Table2[[#This Row],[Customer_ID]],Table1[Customer_ID],Table1[Customer_Name],,0,)</f>
        <v>Pradeep Mishra</v>
      </c>
      <c r="C245" s="3" t="str">
        <f>_xlfn.XLOOKUP(Table2[[#This Row],[Customer_ID]],Table1[Customer_ID],Table1[Branch_Name],,)</f>
        <v>Jabalpur</v>
      </c>
      <c r="D245" s="3" t="str">
        <f>_xlfn.XLOOKUP(Table2[[#This Row],[Customer_ID]],Table1[Customer_ID],Table1[Vehicle_Make],,0)</f>
        <v>Hero</v>
      </c>
      <c r="E245" s="3" t="str">
        <f>_xlfn.XLOOKUP(Table2[[#This Row],[Customer_ID]],Table1[Customer_ID],Table1[Vehicle_Model],,)</f>
        <v>Splendor</v>
      </c>
      <c r="F245" s="4">
        <f>_xlfn.XLOOKUP(Table2[[#This Row],[Customer_ID]],Table1[Customer_ID],Table1[Amount_Disbursed],,)</f>
        <v>43609</v>
      </c>
      <c r="G245" s="4">
        <f>_xlfn.XLOOKUP(Table2[[#This Row],[Customer_ID]],Table1[Customer_ID],Table1[EMI_Amount],,0)</f>
        <v>1118.4341872754326</v>
      </c>
      <c r="H245" s="4">
        <f>Table2[[#This Row],[EMI_Amount]]</f>
        <v>1118.4341872754326</v>
      </c>
      <c r="I245" s="4">
        <v>1118</v>
      </c>
      <c r="J245" s="4">
        <f>Table2[[#This Row],[EMI_Due_May26]]-Table2[[#This Row],[Amount_Received_May26]]</f>
        <v>0.43418727543257774</v>
      </c>
      <c r="K245" s="5">
        <f>DATE(2026,5,DAY(Table1[[#This Row],[Maturity_Date]]))</f>
        <v>46145</v>
      </c>
      <c r="L245" s="10" t="str">
        <f ca="1">IF(Table2[[#This Row],[Overdue_Amount]]&lt;1,"",MAX(0,TODAY()-Table2[[#This Row],[EMI_Due_Date]]))</f>
        <v/>
      </c>
      <c r="M24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45" s="3" t="str" cm="1">
        <f t="array" aca="1" ref="N245" ca="1">_xlfn.IFS(Table2[[#This Row],[DPD_Bucket]]="1-30","Overdue",Table2[[#This Row],[DPD_Bucket]]="90+","NPA",Table2[[#This Row],[DPD_Bucket]]="Current","Active",Table2[[#This Row],[DPD_Bucket]]="31-60","Overdue")</f>
        <v>Active</v>
      </c>
    </row>
    <row r="246" spans="1:14" ht="28.8" customHeight="1" x14ac:dyDescent="0.45">
      <c r="A246" s="3" t="s">
        <v>1061</v>
      </c>
      <c r="B246" s="3" t="str">
        <f>_xlfn.XLOOKUP(Table2[[#This Row],[Customer_ID]],Table1[Customer_ID],Table1[Customer_Name],,0,)</f>
        <v>Mohit Shukla</v>
      </c>
      <c r="C246" s="3" t="str">
        <f>_xlfn.XLOOKUP(Table2[[#This Row],[Customer_ID]],Table1[Customer_ID],Table1[Branch_Name],,)</f>
        <v>Bhopal</v>
      </c>
      <c r="D246" s="3" t="str">
        <f>_xlfn.XLOOKUP(Table2[[#This Row],[Customer_ID]],Table1[Customer_ID],Table1[Vehicle_Make],,0)</f>
        <v>Tata</v>
      </c>
      <c r="E246" s="3" t="str">
        <f>_xlfn.XLOOKUP(Table2[[#This Row],[Customer_ID]],Table1[Customer_ID],Table1[Vehicle_Model],,)</f>
        <v>Nexon</v>
      </c>
      <c r="F246" s="4">
        <f>_xlfn.XLOOKUP(Table2[[#This Row],[Customer_ID]],Table1[Customer_ID],Table1[Amount_Disbursed],,)</f>
        <v>880363</v>
      </c>
      <c r="G246" s="4">
        <f>_xlfn.XLOOKUP(Table2[[#This Row],[Customer_ID]],Table1[Customer_ID],Table1[EMI_Amount],,0)</f>
        <v>41651.727105100726</v>
      </c>
      <c r="H246" s="4">
        <f>Table2[[#This Row],[EMI_Amount]]</f>
        <v>41651.727105100726</v>
      </c>
      <c r="I246" s="4">
        <v>41652</v>
      </c>
      <c r="J246" s="4">
        <f>Table2[[#This Row],[EMI_Due_May26]]-Table2[[#This Row],[Amount_Received_May26]]</f>
        <v>-0.27289489927352406</v>
      </c>
      <c r="K246" s="5">
        <f>DATE(2026,5,DAY(Table1[[#This Row],[Maturity_Date]]))</f>
        <v>46147</v>
      </c>
      <c r="L246" s="10" t="str">
        <f ca="1">IF(Table2[[#This Row],[Overdue_Amount]]&lt;1,"",MAX(0,TODAY()-Table2[[#This Row],[EMI_Due_Date]]))</f>
        <v/>
      </c>
      <c r="M24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46" s="3" t="str" cm="1">
        <f t="array" aca="1" ref="N246" ca="1">_xlfn.IFS(Table2[[#This Row],[DPD_Bucket]]="1-30","Overdue",Table2[[#This Row],[DPD_Bucket]]="90+","NPA",Table2[[#This Row],[DPD_Bucket]]="Current","Active",Table2[[#This Row],[DPD_Bucket]]="31-60","Overdue")</f>
        <v>Active</v>
      </c>
    </row>
    <row r="247" spans="1:14" ht="28.8" customHeight="1" x14ac:dyDescent="0.45">
      <c r="A247" s="3" t="s">
        <v>1062</v>
      </c>
      <c r="B247" s="3" t="str">
        <f>_xlfn.XLOOKUP(Table2[[#This Row],[Customer_ID]],Table1[Customer_ID],Table1[Customer_Name],,0,)</f>
        <v>Geeta Rajput</v>
      </c>
      <c r="C247" s="3" t="str">
        <f>_xlfn.XLOOKUP(Table2[[#This Row],[Customer_ID]],Table1[Customer_ID],Table1[Branch_Name],,)</f>
        <v>Indore</v>
      </c>
      <c r="D247" s="3" t="str">
        <f>_xlfn.XLOOKUP(Table2[[#This Row],[Customer_ID]],Table1[Customer_ID],Table1[Vehicle_Make],,0)</f>
        <v>Honda</v>
      </c>
      <c r="E247" s="3" t="str">
        <f>_xlfn.XLOOKUP(Table2[[#This Row],[Customer_ID]],Table1[Customer_ID],Table1[Vehicle_Model],,)</f>
        <v>City</v>
      </c>
      <c r="F247" s="4">
        <f>_xlfn.XLOOKUP(Table2[[#This Row],[Customer_ID]],Table1[Customer_ID],Table1[Amount_Disbursed],,)</f>
        <v>858786</v>
      </c>
      <c r="G247" s="4">
        <f>_xlfn.XLOOKUP(Table2[[#This Row],[Customer_ID]],Table1[Customer_ID],Table1[EMI_Amount],,0)</f>
        <v>52438.372110490986</v>
      </c>
      <c r="H247" s="4">
        <f>Table2[[#This Row],[EMI_Amount]]</f>
        <v>52438.372110490986</v>
      </c>
      <c r="I247" s="4">
        <v>52438</v>
      </c>
      <c r="J247" s="4">
        <f>Table2[[#This Row],[EMI_Due_May26]]-Table2[[#This Row],[Amount_Received_May26]]</f>
        <v>0.37211049098550575</v>
      </c>
      <c r="K247" s="5">
        <f>DATE(2026,5,DAY(Table1[[#This Row],[Maturity_Date]]))</f>
        <v>46162</v>
      </c>
      <c r="L247" s="10" t="str">
        <f ca="1">IF(Table2[[#This Row],[Overdue_Amount]]&lt;1,"",MAX(0,TODAY()-Table2[[#This Row],[EMI_Due_Date]]))</f>
        <v/>
      </c>
      <c r="M24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47" s="3" t="str" cm="1">
        <f t="array" aca="1" ref="N247" ca="1">_xlfn.IFS(Table2[[#This Row],[DPD_Bucket]]="1-30","Overdue",Table2[[#This Row],[DPD_Bucket]]="90+","NPA",Table2[[#This Row],[DPD_Bucket]]="Current","Active",Table2[[#This Row],[DPD_Bucket]]="31-60","Overdue")</f>
        <v>Active</v>
      </c>
    </row>
    <row r="248" spans="1:14" ht="28.8" customHeight="1" x14ac:dyDescent="0.45">
      <c r="A248" s="3" t="s">
        <v>1063</v>
      </c>
      <c r="B248" s="3" t="str">
        <f>_xlfn.XLOOKUP(Table2[[#This Row],[Customer_ID]],Table1[Customer_ID],Table1[Customer_Name],,0,)</f>
        <v>Neha Sharma</v>
      </c>
      <c r="C248" s="3" t="str">
        <f>_xlfn.XLOOKUP(Table2[[#This Row],[Customer_ID]],Table1[Customer_ID],Table1[Branch_Name],,)</f>
        <v>Jabalpur</v>
      </c>
      <c r="D248" s="3" t="str">
        <f>_xlfn.XLOOKUP(Table2[[#This Row],[Customer_ID]],Table1[Customer_ID],Table1[Vehicle_Make],,0)</f>
        <v>Mahindra</v>
      </c>
      <c r="E248" s="3" t="str">
        <f>_xlfn.XLOOKUP(Table2[[#This Row],[Customer_ID]],Table1[Customer_ID],Table1[Vehicle_Model],,)</f>
        <v>Bolero</v>
      </c>
      <c r="F248" s="4">
        <f>_xlfn.XLOOKUP(Table2[[#This Row],[Customer_ID]],Table1[Customer_ID],Table1[Amount_Disbursed],,)</f>
        <v>861514</v>
      </c>
      <c r="G248" s="4">
        <f>_xlfn.XLOOKUP(Table2[[#This Row],[Customer_ID]],Table1[Customer_ID],Table1[EMI_Amount],,0)</f>
        <v>24068.387790038167</v>
      </c>
      <c r="H248" s="4">
        <f>Table2[[#This Row],[EMI_Amount]]</f>
        <v>24068.387790038167</v>
      </c>
      <c r="I248" s="4">
        <v>10674</v>
      </c>
      <c r="J248" s="4">
        <f>Table2[[#This Row],[EMI_Due_May26]]-Table2[[#This Row],[Amount_Received_May26]]</f>
        <v>13394.387790038167</v>
      </c>
      <c r="K248" s="5">
        <f>DATE(2026,5,DAY(Table1[[#This Row],[Maturity_Date]]))</f>
        <v>46143</v>
      </c>
      <c r="L248" s="10">
        <f ca="1">IF(Table2[[#This Row],[Overdue_Amount]]&lt;1,"",MAX(0,TODAY()-Table2[[#This Row],[EMI_Due_Date]]))</f>
        <v>37</v>
      </c>
      <c r="M24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248" s="3" t="str" cm="1">
        <f t="array" aca="1" ref="N24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49" spans="1:14" ht="28.8" customHeight="1" x14ac:dyDescent="0.45">
      <c r="A249" s="3" t="s">
        <v>1064</v>
      </c>
      <c r="B249" s="3" t="str">
        <f>_xlfn.XLOOKUP(Table2[[#This Row],[Customer_ID]],Table1[Customer_ID],Table1[Customer_Name],,0,)</f>
        <v>Nisha Jain</v>
      </c>
      <c r="C249" s="3" t="str">
        <f>_xlfn.XLOOKUP(Table2[[#This Row],[Customer_ID]],Table1[Customer_ID],Table1[Branch_Name],,)</f>
        <v>Rewa</v>
      </c>
      <c r="D249" s="3" t="str">
        <f>_xlfn.XLOOKUP(Table2[[#This Row],[Customer_ID]],Table1[Customer_ID],Table1[Vehicle_Make],,0)</f>
        <v>Maruti</v>
      </c>
      <c r="E249" s="3" t="str">
        <f>_xlfn.XLOOKUP(Table2[[#This Row],[Customer_ID]],Table1[Customer_ID],Table1[Vehicle_Model],,)</f>
        <v>Swift</v>
      </c>
      <c r="F249" s="4">
        <f>_xlfn.XLOOKUP(Table2[[#This Row],[Customer_ID]],Table1[Customer_ID],Table1[Amount_Disbursed],,)</f>
        <v>561659</v>
      </c>
      <c r="G249" s="4">
        <f>_xlfn.XLOOKUP(Table2[[#This Row],[Customer_ID]],Table1[Customer_ID],Table1[EMI_Amount],,0)</f>
        <v>14699.795353290989</v>
      </c>
      <c r="H249" s="4">
        <f>Table2[[#This Row],[EMI_Amount]]</f>
        <v>14699.795353290989</v>
      </c>
      <c r="I249" s="4">
        <v>14700</v>
      </c>
      <c r="J249" s="4">
        <f>Table2[[#This Row],[EMI_Due_May26]]-Table2[[#This Row],[Amount_Received_May26]]</f>
        <v>-0.20464670901128557</v>
      </c>
      <c r="K249" s="5">
        <f>DATE(2026,5,DAY(Table1[[#This Row],[Maturity_Date]]))</f>
        <v>46155</v>
      </c>
      <c r="L249" s="10" t="str">
        <f ca="1">IF(Table2[[#This Row],[Overdue_Amount]]&lt;1,"",MAX(0,TODAY()-Table2[[#This Row],[EMI_Due_Date]]))</f>
        <v/>
      </c>
      <c r="M24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49" s="3" t="str" cm="1">
        <f t="array" aca="1" ref="N24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50" spans="1:14" ht="28.8" customHeight="1" x14ac:dyDescent="0.45">
      <c r="A250" s="3" t="s">
        <v>1065</v>
      </c>
      <c r="B250" s="3" t="str">
        <f>_xlfn.XLOOKUP(Table2[[#This Row],[Customer_ID]],Table1[Customer_ID],Table1[Customer_Name],,0,)</f>
        <v>Dinesh Malviya</v>
      </c>
      <c r="C250" s="3" t="str">
        <f>_xlfn.XLOOKUP(Table2[[#This Row],[Customer_ID]],Table1[Customer_ID],Table1[Branch_Name],,)</f>
        <v>Jabalpur</v>
      </c>
      <c r="D250" s="3" t="str">
        <f>_xlfn.XLOOKUP(Table2[[#This Row],[Customer_ID]],Table1[Customer_ID],Table1[Vehicle_Make],,0)</f>
        <v>Bajaj</v>
      </c>
      <c r="E250" s="3" t="str">
        <f>_xlfn.XLOOKUP(Table2[[#This Row],[Customer_ID]],Table1[Customer_ID],Table1[Vehicle_Model],,)</f>
        <v>Pulsar</v>
      </c>
      <c r="F250" s="4">
        <f>_xlfn.XLOOKUP(Table2[[#This Row],[Customer_ID]],Table1[Customer_ID],Table1[Amount_Disbursed],,)</f>
        <v>94140</v>
      </c>
      <c r="G250" s="4">
        <f>_xlfn.XLOOKUP(Table2[[#This Row],[Customer_ID]],Table1[Customer_ID],Table1[EMI_Amount],,0)</f>
        <v>8535.1673500990782</v>
      </c>
      <c r="H250" s="4">
        <f>Table2[[#This Row],[EMI_Amount]]</f>
        <v>8535.1673500990782</v>
      </c>
      <c r="I250" s="4">
        <v>8535</v>
      </c>
      <c r="J250" s="4">
        <f>Table2[[#This Row],[EMI_Due_May26]]-Table2[[#This Row],[Amount_Received_May26]]</f>
        <v>0.1673500990782486</v>
      </c>
      <c r="K250" s="5">
        <f>DATE(2026,5,DAY(Table1[[#This Row],[Maturity_Date]]))</f>
        <v>46146</v>
      </c>
      <c r="L250" s="10" t="str">
        <f ca="1">IF(Table2[[#This Row],[Overdue_Amount]]&lt;1,"",MAX(0,TODAY()-Table2[[#This Row],[EMI_Due_Date]]))</f>
        <v/>
      </c>
      <c r="M25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50" s="3" t="str" cm="1">
        <f t="array" aca="1" ref="N250" ca="1">_xlfn.IFS(Table2[[#This Row],[DPD_Bucket]]="1-30","Overdue",Table2[[#This Row],[DPD_Bucket]]="90+","NPA",Table2[[#This Row],[DPD_Bucket]]="Current","Active",Table2[[#This Row],[DPD_Bucket]]="31-60","Overdue")</f>
        <v>Active</v>
      </c>
    </row>
    <row r="251" spans="1:14" ht="28.8" customHeight="1" x14ac:dyDescent="0.45">
      <c r="A251" s="3" t="s">
        <v>1066</v>
      </c>
      <c r="B251" s="3" t="str">
        <f>_xlfn.XLOOKUP(Table2[[#This Row],[Customer_ID]],Table1[Customer_ID],Table1[Customer_Name],,0,)</f>
        <v>Amit Jain</v>
      </c>
      <c r="C251" s="3" t="str">
        <f>_xlfn.XLOOKUP(Table2[[#This Row],[Customer_ID]],Table1[Customer_ID],Table1[Branch_Name],,)</f>
        <v>Indore</v>
      </c>
      <c r="D251" s="3" t="str">
        <f>_xlfn.XLOOKUP(Table2[[#This Row],[Customer_ID]],Table1[Customer_ID],Table1[Vehicle_Make],,0)</f>
        <v>Tata</v>
      </c>
      <c r="E251" s="3" t="str">
        <f>_xlfn.XLOOKUP(Table2[[#This Row],[Customer_ID]],Table1[Customer_ID],Table1[Vehicle_Model],,)</f>
        <v>Nexon</v>
      </c>
      <c r="F251" s="4">
        <f>_xlfn.XLOOKUP(Table2[[#This Row],[Customer_ID]],Table1[Customer_ID],Table1[Amount_Disbursed],,)</f>
        <v>936568</v>
      </c>
      <c r="G251" s="4">
        <f>_xlfn.XLOOKUP(Table2[[#This Row],[Customer_ID]],Table1[Customer_ID],Table1[EMI_Amount],,0)</f>
        <v>45758.893332376676</v>
      </c>
      <c r="H251" s="4">
        <f>Table2[[#This Row],[EMI_Amount]]</f>
        <v>45758.893332376676</v>
      </c>
      <c r="I251" s="4">
        <v>45759</v>
      </c>
      <c r="J251" s="4">
        <f>Table2[[#This Row],[EMI_Due_May26]]-Table2[[#This Row],[Amount_Received_May26]]</f>
        <v>-0.10666762332402868</v>
      </c>
      <c r="K251" s="5">
        <f>DATE(2026,5,DAY(Table1[[#This Row],[Maturity_Date]]))</f>
        <v>46165</v>
      </c>
      <c r="L251" s="10" t="str">
        <f ca="1">IF(Table2[[#This Row],[Overdue_Amount]]&lt;1,"",MAX(0,TODAY()-Table2[[#This Row],[EMI_Due_Date]]))</f>
        <v/>
      </c>
      <c r="M25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51" s="3" t="str" cm="1">
        <f t="array" aca="1" ref="N251" ca="1">_xlfn.IFS(Table2[[#This Row],[DPD_Bucket]]="1-30","Overdue",Table2[[#This Row],[DPD_Bucket]]="90+","NPA",Table2[[#This Row],[DPD_Bucket]]="Current","Active",Table2[[#This Row],[DPD_Bucket]]="31-60","Overdue")</f>
        <v>Active</v>
      </c>
    </row>
    <row r="252" spans="1:14" ht="28.8" customHeight="1" x14ac:dyDescent="0.45">
      <c r="A252" s="3" t="s">
        <v>1067</v>
      </c>
      <c r="B252" s="3" t="str">
        <f>_xlfn.XLOOKUP(Table2[[#This Row],[Customer_ID]],Table1[Customer_ID],Table1[Customer_Name],,0,)</f>
        <v>Rajesh Verma</v>
      </c>
      <c r="C252" s="3" t="str">
        <f>_xlfn.XLOOKUP(Table2[[#This Row],[Customer_ID]],Table1[Customer_ID],Table1[Branch_Name],,)</f>
        <v>Indore</v>
      </c>
      <c r="D252" s="3" t="str">
        <f>_xlfn.XLOOKUP(Table2[[#This Row],[Customer_ID]],Table1[Customer_ID],Table1[Vehicle_Make],,0)</f>
        <v>Bajaj</v>
      </c>
      <c r="E252" s="3" t="str">
        <f>_xlfn.XLOOKUP(Table2[[#This Row],[Customer_ID]],Table1[Customer_ID],Table1[Vehicle_Model],,)</f>
        <v>Pulsar</v>
      </c>
      <c r="F252" s="4">
        <f>_xlfn.XLOOKUP(Table2[[#This Row],[Customer_ID]],Table1[Customer_ID],Table1[Amount_Disbursed],,)</f>
        <v>124817</v>
      </c>
      <c r="G252" s="4">
        <f>_xlfn.XLOOKUP(Table2[[#This Row],[Customer_ID]],Table1[Customer_ID],Table1[EMI_Amount],,0)</f>
        <v>7773.7647951649342</v>
      </c>
      <c r="H252" s="4">
        <f>Table2[[#This Row],[EMI_Amount]]</f>
        <v>7773.7647951649342</v>
      </c>
      <c r="I252" s="4">
        <v>7774</v>
      </c>
      <c r="J252" s="4">
        <f>Table2[[#This Row],[EMI_Due_May26]]-Table2[[#This Row],[Amount_Received_May26]]</f>
        <v>-0.23520483506581513</v>
      </c>
      <c r="K252" s="5">
        <f>DATE(2026,5,DAY(Table1[[#This Row],[Maturity_Date]]))</f>
        <v>46155</v>
      </c>
      <c r="L252" s="10" t="str">
        <f ca="1">IF(Table2[[#This Row],[Overdue_Amount]]&lt;1,"",MAX(0,TODAY()-Table2[[#This Row],[EMI_Due_Date]]))</f>
        <v/>
      </c>
      <c r="M25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52" s="3" t="str" cm="1">
        <f t="array" aca="1" ref="N25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53" spans="1:14" ht="28.8" customHeight="1" x14ac:dyDescent="0.45">
      <c r="A253" s="3" t="s">
        <v>1068</v>
      </c>
      <c r="B253" s="3" t="str">
        <f>_xlfn.XLOOKUP(Table2[[#This Row],[Customer_ID]],Table1[Customer_ID],Table1[Customer_Name],,0,)</f>
        <v>Kiran Yadav</v>
      </c>
      <c r="C253" s="3" t="str">
        <f>_xlfn.XLOOKUP(Table2[[#This Row],[Customer_ID]],Table1[Customer_ID],Table1[Branch_Name],,)</f>
        <v>Indore</v>
      </c>
      <c r="D253" s="3" t="str">
        <f>_xlfn.XLOOKUP(Table2[[#This Row],[Customer_ID]],Table1[Customer_ID],Table1[Vehicle_Make],,0)</f>
        <v>TVS</v>
      </c>
      <c r="E253" s="3" t="str">
        <f>_xlfn.XLOOKUP(Table2[[#This Row],[Customer_ID]],Table1[Customer_ID],Table1[Vehicle_Model],,)</f>
        <v>Jupiter</v>
      </c>
      <c r="F253" s="4">
        <f>_xlfn.XLOOKUP(Table2[[#This Row],[Customer_ID]],Table1[Customer_ID],Table1[Amount_Disbursed],,)</f>
        <v>73824</v>
      </c>
      <c r="G253" s="4">
        <f>_xlfn.XLOOKUP(Table2[[#This Row],[Customer_ID]],Table1[Customer_ID],Table1[EMI_Amount],,0)</f>
        <v>6544.3319617590159</v>
      </c>
      <c r="H253" s="4">
        <f>Table2[[#This Row],[EMI_Amount]]</f>
        <v>6544.3319617590159</v>
      </c>
      <c r="I253" s="4">
        <v>6544</v>
      </c>
      <c r="J253" s="4">
        <f>Table2[[#This Row],[EMI_Due_May26]]-Table2[[#This Row],[Amount_Received_May26]]</f>
        <v>0.33196175901593961</v>
      </c>
      <c r="K253" s="5">
        <f>DATE(2026,5,DAY(Table1[[#This Row],[Maturity_Date]]))</f>
        <v>46155</v>
      </c>
      <c r="L253" s="10" t="str">
        <f ca="1">IF(Table2[[#This Row],[Overdue_Amount]]&lt;1,"",MAX(0,TODAY()-Table2[[#This Row],[EMI_Due_Date]]))</f>
        <v/>
      </c>
      <c r="M25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53" s="3" t="str" cm="1">
        <f t="array" aca="1" ref="N253" ca="1">_xlfn.IFS(Table2[[#This Row],[DPD_Bucket]]="1-30","Overdue",Table2[[#This Row],[DPD_Bucket]]="90+","NPA",Table2[[#This Row],[DPD_Bucket]]="Current","Active",Table2[[#This Row],[DPD_Bucket]]="31-60","Overdue")</f>
        <v>Active</v>
      </c>
    </row>
    <row r="254" spans="1:14" ht="28.8" customHeight="1" x14ac:dyDescent="0.45">
      <c r="A254" s="3" t="s">
        <v>1069</v>
      </c>
      <c r="B254" s="3" t="str">
        <f>_xlfn.XLOOKUP(Table2[[#This Row],[Customer_ID]],Table1[Customer_ID],Table1[Customer_Name],,0,)</f>
        <v>Geeta Verma</v>
      </c>
      <c r="C254" s="3" t="str">
        <f>_xlfn.XLOOKUP(Table2[[#This Row],[Customer_ID]],Table1[Customer_ID],Table1[Branch_Name],,)</f>
        <v>Bhopal</v>
      </c>
      <c r="D254" s="3" t="str">
        <f>_xlfn.XLOOKUP(Table2[[#This Row],[Customer_ID]],Table1[Customer_ID],Table1[Vehicle_Make],,0)</f>
        <v>Maruti</v>
      </c>
      <c r="E254" s="3" t="str">
        <f>_xlfn.XLOOKUP(Table2[[#This Row],[Customer_ID]],Table1[Customer_ID],Table1[Vehicle_Model],,)</f>
        <v>Brezza</v>
      </c>
      <c r="F254" s="4">
        <f>_xlfn.XLOOKUP(Table2[[#This Row],[Customer_ID]],Table1[Customer_ID],Table1[Amount_Disbursed],,)</f>
        <v>835263</v>
      </c>
      <c r="G254" s="4">
        <f>_xlfn.XLOOKUP(Table2[[#This Row],[Customer_ID]],Table1[Customer_ID],Table1[EMI_Amount],,0)</f>
        <v>29332.389856360565</v>
      </c>
      <c r="H254" s="4">
        <f>Table2[[#This Row],[EMI_Amount]]</f>
        <v>29332.389856360565</v>
      </c>
      <c r="I254" s="4">
        <v>4874</v>
      </c>
      <c r="J254" s="4">
        <f>Table2[[#This Row],[EMI_Due_May26]]-Table2[[#This Row],[Amount_Received_May26]]</f>
        <v>24458.389856360565</v>
      </c>
      <c r="K254" s="5">
        <f>DATE(2026,5,DAY(Table1[[#This Row],[Maturity_Date]]))</f>
        <v>46158</v>
      </c>
      <c r="L254" s="10">
        <f ca="1">IF(Table2[[#This Row],[Overdue_Amount]]&lt;1,"",MAX(0,TODAY()-Table2[[#This Row],[EMI_Due_Date]]))</f>
        <v>22</v>
      </c>
      <c r="M25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54" s="3" t="str" cm="1">
        <f t="array" aca="1" ref="N25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55" spans="1:14" ht="28.8" customHeight="1" x14ac:dyDescent="0.45">
      <c r="A255" s="3" t="s">
        <v>1070</v>
      </c>
      <c r="B255" s="3" t="str">
        <f>_xlfn.XLOOKUP(Table2[[#This Row],[Customer_ID]],Table1[Customer_ID],Table1[Customer_Name],,0,)</f>
        <v>Rekha Dwivedi</v>
      </c>
      <c r="C255" s="3" t="str">
        <f>_xlfn.XLOOKUP(Table2[[#This Row],[Customer_ID]],Table1[Customer_ID],Table1[Branch_Name],,)</f>
        <v>Indore</v>
      </c>
      <c r="D255" s="3" t="str">
        <f>_xlfn.XLOOKUP(Table2[[#This Row],[Customer_ID]],Table1[Customer_ID],Table1[Vehicle_Make],,0)</f>
        <v>Renault</v>
      </c>
      <c r="E255" s="3" t="str">
        <f>_xlfn.XLOOKUP(Table2[[#This Row],[Customer_ID]],Table1[Customer_ID],Table1[Vehicle_Model],,)</f>
        <v>Kwid</v>
      </c>
      <c r="F255" s="4">
        <f>_xlfn.XLOOKUP(Table2[[#This Row],[Customer_ID]],Table1[Customer_ID],Table1[Amount_Disbursed],,)</f>
        <v>416215</v>
      </c>
      <c r="G255" s="4">
        <f>_xlfn.XLOOKUP(Table2[[#This Row],[Customer_ID]],Table1[Customer_ID],Table1[EMI_Amount],,0)</f>
        <v>14692.545326163969</v>
      </c>
      <c r="H255" s="4">
        <f>Table2[[#This Row],[EMI_Amount]]</f>
        <v>14692.545326163969</v>
      </c>
      <c r="I255" s="4">
        <v>14693</v>
      </c>
      <c r="J255" s="4">
        <f>Table2[[#This Row],[EMI_Due_May26]]-Table2[[#This Row],[Amount_Received_May26]]</f>
        <v>-0.45467383603136113</v>
      </c>
      <c r="K255" s="5">
        <f>DATE(2026,5,DAY(Table1[[#This Row],[Maturity_Date]]))</f>
        <v>46154</v>
      </c>
      <c r="L255" s="10" t="str">
        <f ca="1">IF(Table2[[#This Row],[Overdue_Amount]]&lt;1,"",MAX(0,TODAY()-Table2[[#This Row],[EMI_Due_Date]]))</f>
        <v/>
      </c>
      <c r="M25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55" s="3" t="str" cm="1">
        <f t="array" aca="1" ref="N255" ca="1">_xlfn.IFS(Table2[[#This Row],[DPD_Bucket]]="1-30","Overdue",Table2[[#This Row],[DPD_Bucket]]="90+","NPA",Table2[[#This Row],[DPD_Bucket]]="Current","Active",Table2[[#This Row],[DPD_Bucket]]="31-60","Overdue")</f>
        <v>Active</v>
      </c>
    </row>
    <row r="256" spans="1:14" ht="28.8" customHeight="1" x14ac:dyDescent="0.45">
      <c r="A256" s="3" t="s">
        <v>1071</v>
      </c>
      <c r="B256" s="3" t="str">
        <f>_xlfn.XLOOKUP(Table2[[#This Row],[Customer_ID]],Table1[Customer_ID],Table1[Customer_Name],,0,)</f>
        <v>Pushpa Soni</v>
      </c>
      <c r="C256" s="3" t="str">
        <f>_xlfn.XLOOKUP(Table2[[#This Row],[Customer_ID]],Table1[Customer_ID],Table1[Branch_Name],,)</f>
        <v>Bhopal</v>
      </c>
      <c r="D256" s="3" t="str">
        <f>_xlfn.XLOOKUP(Table2[[#This Row],[Customer_ID]],Table1[Customer_ID],Table1[Vehicle_Make],,0)</f>
        <v>Honda</v>
      </c>
      <c r="E256" s="3" t="str">
        <f>_xlfn.XLOOKUP(Table2[[#This Row],[Customer_ID]],Table1[Customer_ID],Table1[Vehicle_Model],,)</f>
        <v>Activa</v>
      </c>
      <c r="F256" s="4">
        <f>_xlfn.XLOOKUP(Table2[[#This Row],[Customer_ID]],Table1[Customer_ID],Table1[Amount_Disbursed],,)</f>
        <v>96389</v>
      </c>
      <c r="G256" s="4">
        <f>_xlfn.XLOOKUP(Table2[[#This Row],[Customer_ID]],Table1[Customer_ID],Table1[EMI_Amount],,0)</f>
        <v>6050.926166827936</v>
      </c>
      <c r="H256" s="4">
        <f>Table2[[#This Row],[EMI_Amount]]</f>
        <v>6050.926166827936</v>
      </c>
      <c r="I256" s="4">
        <v>6051</v>
      </c>
      <c r="J256" s="4">
        <f>Table2[[#This Row],[EMI_Due_May26]]-Table2[[#This Row],[Amount_Received_May26]]</f>
        <v>-7.3833172064041719E-2</v>
      </c>
      <c r="K256" s="5">
        <f>DATE(2026,5,DAY(Table1[[#This Row],[Maturity_Date]]))</f>
        <v>46170</v>
      </c>
      <c r="L256" s="10" t="str">
        <f ca="1">IF(Table2[[#This Row],[Overdue_Amount]]&lt;1,"",MAX(0,TODAY()-Table2[[#This Row],[EMI_Due_Date]]))</f>
        <v/>
      </c>
      <c r="M25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56" s="3" t="str" cm="1">
        <f t="array" aca="1" ref="N256" ca="1">_xlfn.IFS(Table2[[#This Row],[DPD_Bucket]]="1-30","Overdue",Table2[[#This Row],[DPD_Bucket]]="90+","NPA",Table2[[#This Row],[DPD_Bucket]]="Current","Active",Table2[[#This Row],[DPD_Bucket]]="31-60","Overdue")</f>
        <v>Active</v>
      </c>
    </row>
    <row r="257" spans="1:14" ht="28.8" customHeight="1" x14ac:dyDescent="0.45">
      <c r="A257" s="3" t="s">
        <v>1072</v>
      </c>
      <c r="B257" s="3" t="str">
        <f>_xlfn.XLOOKUP(Table2[[#This Row],[Customer_ID]],Table1[Customer_ID],Table1[Customer_Name],,0,)</f>
        <v>Suresh Mishra</v>
      </c>
      <c r="C257" s="3" t="str">
        <f>_xlfn.XLOOKUP(Table2[[#This Row],[Customer_ID]],Table1[Customer_ID],Table1[Branch_Name],,)</f>
        <v>Jabalpur</v>
      </c>
      <c r="D257" s="3" t="str">
        <f>_xlfn.XLOOKUP(Table2[[#This Row],[Customer_ID]],Table1[Customer_ID],Table1[Vehicle_Make],,0)</f>
        <v>TVS</v>
      </c>
      <c r="E257" s="3" t="str">
        <f>_xlfn.XLOOKUP(Table2[[#This Row],[Customer_ID]],Table1[Customer_ID],Table1[Vehicle_Model],,)</f>
        <v>Jupiter</v>
      </c>
      <c r="F257" s="4">
        <f>_xlfn.XLOOKUP(Table2[[#This Row],[Customer_ID]],Table1[Customer_ID],Table1[Amount_Disbursed],,)</f>
        <v>105084</v>
      </c>
      <c r="G257" s="4">
        <f>_xlfn.XLOOKUP(Table2[[#This Row],[Customer_ID]],Table1[Customer_ID],Table1[EMI_Amount],,0)</f>
        <v>2734.3589769884588</v>
      </c>
      <c r="H257" s="4">
        <f>Table2[[#This Row],[EMI_Amount]]</f>
        <v>2734.3589769884588</v>
      </c>
      <c r="I257" s="4">
        <v>2734</v>
      </c>
      <c r="J257" s="4">
        <f>Table2[[#This Row],[EMI_Due_May26]]-Table2[[#This Row],[Amount_Received_May26]]</f>
        <v>0.35897698845883497</v>
      </c>
      <c r="K257" s="5">
        <f>DATE(2026,5,DAY(Table1[[#This Row],[Maturity_Date]]))</f>
        <v>46172</v>
      </c>
      <c r="L257" s="10" t="str">
        <f ca="1">IF(Table2[[#This Row],[Overdue_Amount]]&lt;1,"",MAX(0,TODAY()-Table2[[#This Row],[EMI_Due_Date]]))</f>
        <v/>
      </c>
      <c r="M25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57" s="3" t="str" cm="1">
        <f t="array" aca="1" ref="N257" ca="1">_xlfn.IFS(Table2[[#This Row],[DPD_Bucket]]="1-30","Overdue",Table2[[#This Row],[DPD_Bucket]]="90+","NPA",Table2[[#This Row],[DPD_Bucket]]="Current","Active",Table2[[#This Row],[DPD_Bucket]]="31-60","Overdue")</f>
        <v>Active</v>
      </c>
    </row>
    <row r="258" spans="1:14" ht="28.8" customHeight="1" x14ac:dyDescent="0.45">
      <c r="A258" s="3" t="s">
        <v>1073</v>
      </c>
      <c r="B258" s="3" t="str">
        <f>_xlfn.XLOOKUP(Table2[[#This Row],[Customer_ID]],Table1[Customer_ID],Table1[Customer_Name],,0,)</f>
        <v>Pradeep Yadav</v>
      </c>
      <c r="C258" s="3" t="str">
        <f>_xlfn.XLOOKUP(Table2[[#This Row],[Customer_ID]],Table1[Customer_ID],Table1[Branch_Name],,)</f>
        <v>Gwalior</v>
      </c>
      <c r="D258" s="3" t="str">
        <f>_xlfn.XLOOKUP(Table2[[#This Row],[Customer_ID]],Table1[Customer_ID],Table1[Vehicle_Make],,0)</f>
        <v>Hero</v>
      </c>
      <c r="E258" s="3" t="str">
        <f>_xlfn.XLOOKUP(Table2[[#This Row],[Customer_ID]],Table1[Customer_ID],Table1[Vehicle_Model],,)</f>
        <v>Splendor</v>
      </c>
      <c r="F258" s="4">
        <f>_xlfn.XLOOKUP(Table2[[#This Row],[Customer_ID]],Table1[Customer_ID],Table1[Amount_Disbursed],,)</f>
        <v>44934</v>
      </c>
      <c r="G258" s="4">
        <f>_xlfn.XLOOKUP(Table2[[#This Row],[Customer_ID]],Table1[Customer_ID],Table1[EMI_Amount],,0)</f>
        <v>3985.8180373464124</v>
      </c>
      <c r="H258" s="4">
        <f>Table2[[#This Row],[EMI_Amount]]</f>
        <v>3985.8180373464124</v>
      </c>
      <c r="I258" s="4">
        <v>807</v>
      </c>
      <c r="J258" s="4">
        <f>Table2[[#This Row],[EMI_Due_May26]]-Table2[[#This Row],[Amount_Received_May26]]</f>
        <v>3178.8180373464124</v>
      </c>
      <c r="K258" s="5">
        <f>DATE(2026,5,DAY(Table1[[#This Row],[Maturity_Date]]))</f>
        <v>46152</v>
      </c>
      <c r="L258" s="10">
        <f ca="1">IF(Table2[[#This Row],[Overdue_Amount]]&lt;1,"",MAX(0,TODAY()-Table2[[#This Row],[EMI_Due_Date]]))</f>
        <v>28</v>
      </c>
      <c r="M25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58" s="3" t="str" cm="1">
        <f t="array" aca="1" ref="N25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59" spans="1:14" ht="28.8" customHeight="1" x14ac:dyDescent="0.45">
      <c r="A259" s="3" t="s">
        <v>1074</v>
      </c>
      <c r="B259" s="3" t="str">
        <f>_xlfn.XLOOKUP(Table2[[#This Row],[Customer_ID]],Table1[Customer_ID],Table1[Customer_Name],,0,)</f>
        <v>Shanta Yadav</v>
      </c>
      <c r="C259" s="3" t="str">
        <f>_xlfn.XLOOKUP(Table2[[#This Row],[Customer_ID]],Table1[Customer_ID],Table1[Branch_Name],,)</f>
        <v>Bhopal</v>
      </c>
      <c r="D259" s="3" t="str">
        <f>_xlfn.XLOOKUP(Table2[[#This Row],[Customer_ID]],Table1[Customer_ID],Table1[Vehicle_Make],,0)</f>
        <v>Renault</v>
      </c>
      <c r="E259" s="3" t="str">
        <f>_xlfn.XLOOKUP(Table2[[#This Row],[Customer_ID]],Table1[Customer_ID],Table1[Vehicle_Model],,)</f>
        <v>Kwid</v>
      </c>
      <c r="F259" s="4">
        <f>_xlfn.XLOOKUP(Table2[[#This Row],[Customer_ID]],Table1[Customer_ID],Table1[Amount_Disbursed],,)</f>
        <v>391971</v>
      </c>
      <c r="G259" s="4">
        <f>_xlfn.XLOOKUP(Table2[[#This Row],[Customer_ID]],Table1[Customer_ID],Table1[EMI_Amount],,0)</f>
        <v>10289.412879925454</v>
      </c>
      <c r="H259" s="4">
        <f>Table2[[#This Row],[EMI_Amount]]</f>
        <v>10289.412879925454</v>
      </c>
      <c r="I259" s="4">
        <v>247</v>
      </c>
      <c r="J259" s="4">
        <f>Table2[[#This Row],[EMI_Due_May26]]-Table2[[#This Row],[Amount_Received_May26]]</f>
        <v>10042.412879925454</v>
      </c>
      <c r="K259" s="5">
        <f>DATE(2026,5,DAY(Table1[[#This Row],[Maturity_Date]]))</f>
        <v>46152</v>
      </c>
      <c r="L259" s="10">
        <f ca="1">IF(Table2[[#This Row],[Overdue_Amount]]&lt;1,"",MAX(0,TODAY()-Table2[[#This Row],[EMI_Due_Date]]))</f>
        <v>28</v>
      </c>
      <c r="M25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59" s="3" t="str" cm="1">
        <f t="array" aca="1" ref="N25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60" spans="1:14" ht="28.8" customHeight="1" x14ac:dyDescent="0.45">
      <c r="A260" s="3" t="s">
        <v>1075</v>
      </c>
      <c r="B260" s="3" t="str">
        <f>_xlfn.XLOOKUP(Table2[[#This Row],[Customer_ID]],Table1[Customer_ID],Table1[Customer_Name],,0,)</f>
        <v>Neha Malviya</v>
      </c>
      <c r="C260" s="3" t="str">
        <f>_xlfn.XLOOKUP(Table2[[#This Row],[Customer_ID]],Table1[Customer_ID],Table1[Branch_Name],,)</f>
        <v>Gwalior</v>
      </c>
      <c r="D260" s="3" t="str">
        <f>_xlfn.XLOOKUP(Table2[[#This Row],[Customer_ID]],Table1[Customer_ID],Table1[Vehicle_Make],,0)</f>
        <v>Honda</v>
      </c>
      <c r="E260" s="3" t="str">
        <f>_xlfn.XLOOKUP(Table2[[#This Row],[Customer_ID]],Table1[Customer_ID],Table1[Vehicle_Model],,)</f>
        <v>Activa</v>
      </c>
      <c r="F260" s="4">
        <f>_xlfn.XLOOKUP(Table2[[#This Row],[Customer_ID]],Table1[Customer_ID],Table1[Amount_Disbursed],,)</f>
        <v>115077</v>
      </c>
      <c r="G260" s="4">
        <f>_xlfn.XLOOKUP(Table2[[#This Row],[Customer_ID]],Table1[Customer_ID],Table1[EMI_Amount],,0)</f>
        <v>5586.8083410623667</v>
      </c>
      <c r="H260" s="4">
        <f>Table2[[#This Row],[EMI_Amount]]</f>
        <v>5586.8083410623667</v>
      </c>
      <c r="I260" s="4">
        <v>5587</v>
      </c>
      <c r="J260" s="4">
        <f>Table2[[#This Row],[EMI_Due_May26]]-Table2[[#This Row],[Amount_Received_May26]]</f>
        <v>-0.19165893763329223</v>
      </c>
      <c r="K260" s="5">
        <f>DATE(2026,5,DAY(Table1[[#This Row],[Maturity_Date]]))</f>
        <v>46167</v>
      </c>
      <c r="L260" s="10" t="str">
        <f ca="1">IF(Table2[[#This Row],[Overdue_Amount]]&lt;1,"",MAX(0,TODAY()-Table2[[#This Row],[EMI_Due_Date]]))</f>
        <v/>
      </c>
      <c r="M26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60" s="3" t="str" cm="1">
        <f t="array" aca="1" ref="N260" ca="1">_xlfn.IFS(Table2[[#This Row],[DPD_Bucket]]="1-30","Overdue",Table2[[#This Row],[DPD_Bucket]]="90+","NPA",Table2[[#This Row],[DPD_Bucket]]="Current","Active",Table2[[#This Row],[DPD_Bucket]]="31-60","Overdue")</f>
        <v>Active</v>
      </c>
    </row>
    <row r="261" spans="1:14" ht="28.8" customHeight="1" x14ac:dyDescent="0.45">
      <c r="A261" s="3" t="s">
        <v>1076</v>
      </c>
      <c r="B261" s="3" t="str">
        <f>_xlfn.XLOOKUP(Table2[[#This Row],[Customer_ID]],Table1[Customer_ID],Table1[Customer_Name],,0,)</f>
        <v>Santosh Verma</v>
      </c>
      <c r="C261" s="3" t="str">
        <f>_xlfn.XLOOKUP(Table2[[#This Row],[Customer_ID]],Table1[Customer_ID],Table1[Branch_Name],,)</f>
        <v>Bhopal</v>
      </c>
      <c r="D261" s="3" t="str">
        <f>_xlfn.XLOOKUP(Table2[[#This Row],[Customer_ID]],Table1[Customer_ID],Table1[Vehicle_Make],,0)</f>
        <v>Maruti</v>
      </c>
      <c r="E261" s="3" t="str">
        <f>_xlfn.XLOOKUP(Table2[[#This Row],[Customer_ID]],Table1[Customer_ID],Table1[Vehicle_Model],,)</f>
        <v>Dzire</v>
      </c>
      <c r="F261" s="4">
        <f>_xlfn.XLOOKUP(Table2[[#This Row],[Customer_ID]],Table1[Customer_ID],Table1[Amount_Disbursed],,)</f>
        <v>471786</v>
      </c>
      <c r="G261" s="4">
        <f>_xlfn.XLOOKUP(Table2[[#This Row],[Customer_ID]],Table1[Customer_ID],Table1[EMI_Amount],,0)</f>
        <v>29195.239191734519</v>
      </c>
      <c r="H261" s="4">
        <f>Table2[[#This Row],[EMI_Amount]]</f>
        <v>29195.239191734519</v>
      </c>
      <c r="I261" s="4">
        <v>29195</v>
      </c>
      <c r="J261" s="4">
        <f>Table2[[#This Row],[EMI_Due_May26]]-Table2[[#This Row],[Amount_Received_May26]]</f>
        <v>0.23919173451940878</v>
      </c>
      <c r="K261" s="5">
        <f>DATE(2026,5,DAY(Table1[[#This Row],[Maturity_Date]]))</f>
        <v>46172</v>
      </c>
      <c r="L261" s="10" t="str">
        <f ca="1">IF(Table2[[#This Row],[Overdue_Amount]]&lt;1,"",MAX(0,TODAY()-Table2[[#This Row],[EMI_Due_Date]]))</f>
        <v/>
      </c>
      <c r="M26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61" s="3" t="str" cm="1">
        <f t="array" aca="1" ref="N261" ca="1">_xlfn.IFS(Table2[[#This Row],[DPD_Bucket]]="1-30","Overdue",Table2[[#This Row],[DPD_Bucket]]="90+","NPA",Table2[[#This Row],[DPD_Bucket]]="Current","Active",Table2[[#This Row],[DPD_Bucket]]="31-60","Overdue")</f>
        <v>Active</v>
      </c>
    </row>
    <row r="262" spans="1:14" ht="28.8" customHeight="1" x14ac:dyDescent="0.45">
      <c r="A262" s="3" t="s">
        <v>1077</v>
      </c>
      <c r="B262" s="3" t="str">
        <f>_xlfn.XLOOKUP(Table2[[#This Row],[Customer_ID]],Table1[Customer_ID],Table1[Customer_Name],,0,)</f>
        <v>Suresh Shukla</v>
      </c>
      <c r="C262" s="3" t="str">
        <f>_xlfn.XLOOKUP(Table2[[#This Row],[Customer_ID]],Table1[Customer_ID],Table1[Branch_Name],,)</f>
        <v>Gwalior</v>
      </c>
      <c r="D262" s="3" t="str">
        <f>_xlfn.XLOOKUP(Table2[[#This Row],[Customer_ID]],Table1[Customer_ID],Table1[Vehicle_Make],,0)</f>
        <v>Tata</v>
      </c>
      <c r="E262" s="3" t="str">
        <f>_xlfn.XLOOKUP(Table2[[#This Row],[Customer_ID]],Table1[Customer_ID],Table1[Vehicle_Model],,)</f>
        <v>Tiago</v>
      </c>
      <c r="F262" s="4">
        <f>_xlfn.XLOOKUP(Table2[[#This Row],[Customer_ID]],Table1[Customer_ID],Table1[Amount_Disbursed],,)</f>
        <v>502108</v>
      </c>
      <c r="G262" s="4">
        <f>_xlfn.XLOOKUP(Table2[[#This Row],[Customer_ID]],Table1[Customer_ID],Table1[EMI_Amount],,0)</f>
        <v>44456.808221214036</v>
      </c>
      <c r="H262" s="4">
        <f>Table2[[#This Row],[EMI_Amount]]</f>
        <v>44456.808221214036</v>
      </c>
      <c r="I262" s="4">
        <v>44457</v>
      </c>
      <c r="J262" s="4">
        <f>Table2[[#This Row],[EMI_Due_May26]]-Table2[[#This Row],[Amount_Received_May26]]</f>
        <v>-0.1917787859638338</v>
      </c>
      <c r="K262" s="5">
        <f>DATE(2026,5,DAY(Table1[[#This Row],[Maturity_Date]]))</f>
        <v>46150</v>
      </c>
      <c r="L262" s="10" t="str">
        <f ca="1">IF(Table2[[#This Row],[Overdue_Amount]]&lt;1,"",MAX(0,TODAY()-Table2[[#This Row],[EMI_Due_Date]]))</f>
        <v/>
      </c>
      <c r="M26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62" s="3" t="str" cm="1">
        <f t="array" aca="1" ref="N26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63" spans="1:14" ht="28.8" customHeight="1" x14ac:dyDescent="0.45">
      <c r="A263" s="3" t="s">
        <v>1078</v>
      </c>
      <c r="B263" s="3" t="str">
        <f>_xlfn.XLOOKUP(Table2[[#This Row],[Customer_ID]],Table1[Customer_ID],Table1[Customer_Name],,0,)</f>
        <v>Pankaj Pandey</v>
      </c>
      <c r="C263" s="3" t="str">
        <f>_xlfn.XLOOKUP(Table2[[#This Row],[Customer_ID]],Table1[Customer_ID],Table1[Branch_Name],,)</f>
        <v>Gwalior</v>
      </c>
      <c r="D263" s="3" t="str">
        <f>_xlfn.XLOOKUP(Table2[[#This Row],[Customer_ID]],Table1[Customer_ID],Table1[Vehicle_Make],,0)</f>
        <v>Hyundai</v>
      </c>
      <c r="E263" s="3" t="str">
        <f>_xlfn.XLOOKUP(Table2[[#This Row],[Customer_ID]],Table1[Customer_ID],Table1[Vehicle_Model],,)</f>
        <v>Creta</v>
      </c>
      <c r="F263" s="4">
        <f>_xlfn.XLOOKUP(Table2[[#This Row],[Customer_ID]],Table1[Customer_ID],Table1[Amount_Disbursed],,)</f>
        <v>1096151</v>
      </c>
      <c r="G263" s="4">
        <f>_xlfn.XLOOKUP(Table2[[#This Row],[Customer_ID]],Table1[Customer_ID],Table1[EMI_Amount],,0)</f>
        <v>52102.71958042062</v>
      </c>
      <c r="H263" s="4">
        <f>Table2[[#This Row],[EMI_Amount]]</f>
        <v>52102.71958042062</v>
      </c>
      <c r="I263" s="4">
        <v>52103</v>
      </c>
      <c r="J263" s="4">
        <f>Table2[[#This Row],[EMI_Due_May26]]-Table2[[#This Row],[Amount_Received_May26]]</f>
        <v>-0.28041957937966799</v>
      </c>
      <c r="K263" s="5">
        <f>DATE(2026,5,DAY(Table1[[#This Row],[Maturity_Date]]))</f>
        <v>46151</v>
      </c>
      <c r="L263" s="10" t="str">
        <f ca="1">IF(Table2[[#This Row],[Overdue_Amount]]&lt;1,"",MAX(0,TODAY()-Table2[[#This Row],[EMI_Due_Date]]))</f>
        <v/>
      </c>
      <c r="M26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63" s="3" t="str" cm="1">
        <f t="array" aca="1" ref="N263" ca="1">_xlfn.IFS(Table2[[#This Row],[DPD_Bucket]]="1-30","Overdue",Table2[[#This Row],[DPD_Bucket]]="90+","NPA",Table2[[#This Row],[DPD_Bucket]]="Current","Active",Table2[[#This Row],[DPD_Bucket]]="31-60","Overdue")</f>
        <v>Active</v>
      </c>
    </row>
    <row r="264" spans="1:14" ht="28.8" customHeight="1" x14ac:dyDescent="0.45">
      <c r="A264" s="3" t="s">
        <v>1079</v>
      </c>
      <c r="B264" s="3" t="str">
        <f>_xlfn.XLOOKUP(Table2[[#This Row],[Customer_ID]],Table1[Customer_ID],Table1[Customer_Name],,0,)</f>
        <v>Vijay Gupta</v>
      </c>
      <c r="C264" s="3" t="str">
        <f>_xlfn.XLOOKUP(Table2[[#This Row],[Customer_ID]],Table1[Customer_ID],Table1[Branch_Name],,)</f>
        <v>Bhopal</v>
      </c>
      <c r="D264" s="3" t="str">
        <f>_xlfn.XLOOKUP(Table2[[#This Row],[Customer_ID]],Table1[Customer_ID],Table1[Vehicle_Make],,0)</f>
        <v>Mahindra</v>
      </c>
      <c r="E264" s="3" t="str">
        <f>_xlfn.XLOOKUP(Table2[[#This Row],[Customer_ID]],Table1[Customer_ID],Table1[Vehicle_Model],,)</f>
        <v>Bolero</v>
      </c>
      <c r="F264" s="4">
        <f>_xlfn.XLOOKUP(Table2[[#This Row],[Customer_ID]],Table1[Customer_ID],Table1[Amount_Disbursed],,)</f>
        <v>675670</v>
      </c>
      <c r="G264" s="4">
        <f>_xlfn.XLOOKUP(Table2[[#This Row],[Customer_ID]],Table1[Customer_ID],Table1[EMI_Amount],,0)</f>
        <v>59641.221582927879</v>
      </c>
      <c r="H264" s="4">
        <f>Table2[[#This Row],[EMI_Amount]]</f>
        <v>59641.221582927879</v>
      </c>
      <c r="I264" s="4">
        <v>5675</v>
      </c>
      <c r="J264" s="4">
        <f>Table2[[#This Row],[EMI_Due_May26]]-Table2[[#This Row],[Amount_Received_May26]]</f>
        <v>53966.221582927879</v>
      </c>
      <c r="K264" s="5">
        <f>DATE(2026,5,DAY(Table1[[#This Row],[Maturity_Date]]))</f>
        <v>46165</v>
      </c>
      <c r="L264" s="10">
        <f ca="1">IF(Table2[[#This Row],[Overdue_Amount]]&lt;1,"",MAX(0,TODAY()-Table2[[#This Row],[EMI_Due_Date]]))</f>
        <v>15</v>
      </c>
      <c r="M26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64" s="3" t="str" cm="1">
        <f t="array" aca="1" ref="N26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65" spans="1:14" ht="28.8" customHeight="1" x14ac:dyDescent="0.45">
      <c r="A265" s="3" t="s">
        <v>1080</v>
      </c>
      <c r="B265" s="3" t="str">
        <f>_xlfn.XLOOKUP(Table2[[#This Row],[Customer_ID]],Table1[Customer_ID],Table1[Customer_Name],,0,)</f>
        <v>Kiran Mishra</v>
      </c>
      <c r="C265" s="3" t="str">
        <f>_xlfn.XLOOKUP(Table2[[#This Row],[Customer_ID]],Table1[Customer_ID],Table1[Branch_Name],,)</f>
        <v>Bhopal</v>
      </c>
      <c r="D265" s="3" t="str">
        <f>_xlfn.XLOOKUP(Table2[[#This Row],[Customer_ID]],Table1[Customer_ID],Table1[Vehicle_Make],,0)</f>
        <v>Bajaj</v>
      </c>
      <c r="E265" s="3" t="str">
        <f>_xlfn.XLOOKUP(Table2[[#This Row],[Customer_ID]],Table1[Customer_ID],Table1[Vehicle_Model],,)</f>
        <v>Pulsar</v>
      </c>
      <c r="F265" s="4">
        <f>_xlfn.XLOOKUP(Table2[[#This Row],[Customer_ID]],Table1[Customer_ID],Table1[Amount_Disbursed],,)</f>
        <v>61077</v>
      </c>
      <c r="G265" s="4">
        <f>_xlfn.XLOOKUP(Table2[[#This Row],[Customer_ID]],Table1[Customer_ID],Table1[EMI_Amount],,0)</f>
        <v>1395.9506263371215</v>
      </c>
      <c r="H265" s="4">
        <f>Table2[[#This Row],[EMI_Amount]]</f>
        <v>1395.9506263371215</v>
      </c>
      <c r="I265" s="4">
        <v>1396</v>
      </c>
      <c r="J265" s="4">
        <f>Table2[[#This Row],[EMI_Due_May26]]-Table2[[#This Row],[Amount_Received_May26]]</f>
        <v>-4.9373662878451796E-2</v>
      </c>
      <c r="K265" s="5">
        <f>DATE(2026,5,DAY(Table1[[#This Row],[Maturity_Date]]))</f>
        <v>46143</v>
      </c>
      <c r="L265" s="10" t="str">
        <f ca="1">IF(Table2[[#This Row],[Overdue_Amount]]&lt;1,"",MAX(0,TODAY()-Table2[[#This Row],[EMI_Due_Date]]))</f>
        <v/>
      </c>
      <c r="M26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65" s="3" t="str" cm="1">
        <f t="array" aca="1" ref="N265" ca="1">_xlfn.IFS(Table2[[#This Row],[DPD_Bucket]]="1-30","Overdue",Table2[[#This Row],[DPD_Bucket]]="90+","NPA",Table2[[#This Row],[DPD_Bucket]]="Current","Active",Table2[[#This Row],[DPD_Bucket]]="31-60","Overdue")</f>
        <v>Active</v>
      </c>
    </row>
    <row r="266" spans="1:14" ht="28.8" customHeight="1" x14ac:dyDescent="0.45">
      <c r="A266" s="3" t="s">
        <v>1081</v>
      </c>
      <c r="B266" s="3" t="str">
        <f>_xlfn.XLOOKUP(Table2[[#This Row],[Customer_ID]],Table1[Customer_ID],Table1[Customer_Name],,0,)</f>
        <v>Geeta Joshi</v>
      </c>
      <c r="C266" s="3" t="str">
        <f>_xlfn.XLOOKUP(Table2[[#This Row],[Customer_ID]],Table1[Customer_ID],Table1[Branch_Name],,)</f>
        <v>Gwalior</v>
      </c>
      <c r="D266" s="3" t="str">
        <f>_xlfn.XLOOKUP(Table2[[#This Row],[Customer_ID]],Table1[Customer_ID],Table1[Vehicle_Make],,0)</f>
        <v>Maruti</v>
      </c>
      <c r="E266" s="3" t="str">
        <f>_xlfn.XLOOKUP(Table2[[#This Row],[Customer_ID]],Table1[Customer_ID],Table1[Vehicle_Model],,)</f>
        <v>Brezza</v>
      </c>
      <c r="F266" s="4">
        <f>_xlfn.XLOOKUP(Table2[[#This Row],[Customer_ID]],Table1[Customer_ID],Table1[Amount_Disbursed],,)</f>
        <v>869698</v>
      </c>
      <c r="G266" s="4">
        <f>_xlfn.XLOOKUP(Table2[[#This Row],[Customer_ID]],Table1[Customer_ID],Table1[EMI_Amount],,0)</f>
        <v>21061.667274782365</v>
      </c>
      <c r="H266" s="4">
        <f>Table2[[#This Row],[EMI_Amount]]</f>
        <v>21061.667274782365</v>
      </c>
      <c r="I266" s="4">
        <v>21062</v>
      </c>
      <c r="J266" s="4">
        <f>Table2[[#This Row],[EMI_Due_May26]]-Table2[[#This Row],[Amount_Received_May26]]</f>
        <v>-0.33272521763501572</v>
      </c>
      <c r="K266" s="5">
        <f>DATE(2026,5,DAY(Table1[[#This Row],[Maturity_Date]]))</f>
        <v>46155</v>
      </c>
      <c r="L266" s="10" t="str">
        <f ca="1">IF(Table2[[#This Row],[Overdue_Amount]]&lt;1,"",MAX(0,TODAY()-Table2[[#This Row],[EMI_Due_Date]]))</f>
        <v/>
      </c>
      <c r="M26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66" s="3" t="str" cm="1">
        <f t="array" aca="1" ref="N266" ca="1">_xlfn.IFS(Table2[[#This Row],[DPD_Bucket]]="1-30","Overdue",Table2[[#This Row],[DPD_Bucket]]="90+","NPA",Table2[[#This Row],[DPD_Bucket]]="Current","Active",Table2[[#This Row],[DPD_Bucket]]="31-60","Overdue")</f>
        <v>Active</v>
      </c>
    </row>
    <row r="267" spans="1:14" ht="28.8" customHeight="1" x14ac:dyDescent="0.45">
      <c r="A267" s="3" t="s">
        <v>1082</v>
      </c>
      <c r="B267" s="3" t="str">
        <f>_xlfn.XLOOKUP(Table2[[#This Row],[Customer_ID]],Table1[Customer_ID],Table1[Customer_Name],,0,)</f>
        <v>Vijay Mishra</v>
      </c>
      <c r="C267" s="3" t="str">
        <f>_xlfn.XLOOKUP(Table2[[#This Row],[Customer_ID]],Table1[Customer_ID],Table1[Branch_Name],,)</f>
        <v>Gwalior</v>
      </c>
      <c r="D267" s="3" t="str">
        <f>_xlfn.XLOOKUP(Table2[[#This Row],[Customer_ID]],Table1[Customer_ID],Table1[Vehicle_Make],,0)</f>
        <v>Hero</v>
      </c>
      <c r="E267" s="3" t="str">
        <f>_xlfn.XLOOKUP(Table2[[#This Row],[Customer_ID]],Table1[Customer_ID],Table1[Vehicle_Model],,)</f>
        <v>Splendor</v>
      </c>
      <c r="F267" s="4">
        <f>_xlfn.XLOOKUP(Table2[[#This Row],[Customer_ID]],Table1[Customer_ID],Table1[Amount_Disbursed],,)</f>
        <v>39761</v>
      </c>
      <c r="G267" s="4">
        <f>_xlfn.XLOOKUP(Table2[[#This Row],[Customer_ID]],Table1[Customer_ID],Table1[EMI_Amount],,0)</f>
        <v>879.64683853155509</v>
      </c>
      <c r="H267" s="4">
        <f>Table2[[#This Row],[EMI_Amount]]</f>
        <v>879.64683853155509</v>
      </c>
      <c r="I267" s="4">
        <v>645</v>
      </c>
      <c r="J267" s="4">
        <f>Table2[[#This Row],[EMI_Due_May26]]-Table2[[#This Row],[Amount_Received_May26]]</f>
        <v>234.64683853155509</v>
      </c>
      <c r="K267" s="5">
        <f>DATE(2026,5,DAY(Table1[[#This Row],[Maturity_Date]]))</f>
        <v>46152</v>
      </c>
      <c r="L267" s="10">
        <f ca="1">IF(Table2[[#This Row],[Overdue_Amount]]&lt;1,"",MAX(0,TODAY()-Table2[[#This Row],[EMI_Due_Date]]))</f>
        <v>28</v>
      </c>
      <c r="M26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67" s="3" t="str" cm="1">
        <f t="array" aca="1" ref="N26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68" spans="1:14" ht="28.8" customHeight="1" x14ac:dyDescent="0.45">
      <c r="A268" s="3" t="s">
        <v>1083</v>
      </c>
      <c r="B268" s="3" t="str">
        <f>_xlfn.XLOOKUP(Table2[[#This Row],[Customer_ID]],Table1[Customer_ID],Table1[Customer_Name],,0,)</f>
        <v>Dinesh Patel</v>
      </c>
      <c r="C268" s="3" t="str">
        <f>_xlfn.XLOOKUP(Table2[[#This Row],[Customer_ID]],Table1[Customer_ID],Table1[Branch_Name],,)</f>
        <v>Indore</v>
      </c>
      <c r="D268" s="3" t="str">
        <f>_xlfn.XLOOKUP(Table2[[#This Row],[Customer_ID]],Table1[Customer_ID],Table1[Vehicle_Make],,0)</f>
        <v>Mahindra</v>
      </c>
      <c r="E268" s="3" t="str">
        <f>_xlfn.XLOOKUP(Table2[[#This Row],[Customer_ID]],Table1[Customer_ID],Table1[Vehicle_Model],,)</f>
        <v>Bolero</v>
      </c>
      <c r="F268" s="4">
        <f>_xlfn.XLOOKUP(Table2[[#This Row],[Customer_ID]],Table1[Customer_ID],Table1[Amount_Disbursed],,)</f>
        <v>782165</v>
      </c>
      <c r="G268" s="4">
        <f>_xlfn.XLOOKUP(Table2[[#This Row],[Customer_ID]],Table1[Customer_ID],Table1[EMI_Amount],,0)</f>
        <v>47317.400736548676</v>
      </c>
      <c r="H268" s="4">
        <f>Table2[[#This Row],[EMI_Amount]]</f>
        <v>47317.400736548676</v>
      </c>
      <c r="I268" s="4">
        <v>47317</v>
      </c>
      <c r="J268" s="4">
        <f>Table2[[#This Row],[EMI_Due_May26]]-Table2[[#This Row],[Amount_Received_May26]]</f>
        <v>0.40073654867592268</v>
      </c>
      <c r="K268" s="5">
        <f>DATE(2026,5,DAY(Table1[[#This Row],[Maturity_Date]]))</f>
        <v>46152</v>
      </c>
      <c r="L268" s="10" t="str">
        <f ca="1">IF(Table2[[#This Row],[Overdue_Amount]]&lt;1,"",MAX(0,TODAY()-Table2[[#This Row],[EMI_Due_Date]]))</f>
        <v/>
      </c>
      <c r="M26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68" s="3" t="str" cm="1">
        <f t="array" aca="1" ref="N268" ca="1">_xlfn.IFS(Table2[[#This Row],[DPD_Bucket]]="1-30","Overdue",Table2[[#This Row],[DPD_Bucket]]="90+","NPA",Table2[[#This Row],[DPD_Bucket]]="Current","Active",Table2[[#This Row],[DPD_Bucket]]="31-60","Overdue")</f>
        <v>Active</v>
      </c>
    </row>
    <row r="269" spans="1:14" ht="28.8" customHeight="1" x14ac:dyDescent="0.45">
      <c r="A269" s="3" t="s">
        <v>1084</v>
      </c>
      <c r="B269" s="3" t="str">
        <f>_xlfn.XLOOKUP(Table2[[#This Row],[Customer_ID]],Table1[Customer_ID],Table1[Customer_Name],,0,)</f>
        <v>Neha Malviya</v>
      </c>
      <c r="C269" s="3" t="str">
        <f>_xlfn.XLOOKUP(Table2[[#This Row],[Customer_ID]],Table1[Customer_ID],Table1[Branch_Name],,)</f>
        <v>Bhopal</v>
      </c>
      <c r="D269" s="3" t="str">
        <f>_xlfn.XLOOKUP(Table2[[#This Row],[Customer_ID]],Table1[Customer_ID],Table1[Vehicle_Make],,0)</f>
        <v>Maruti</v>
      </c>
      <c r="E269" s="3" t="str">
        <f>_xlfn.XLOOKUP(Table2[[#This Row],[Customer_ID]],Table1[Customer_ID],Table1[Vehicle_Model],,)</f>
        <v>Dzire</v>
      </c>
      <c r="F269" s="4">
        <f>_xlfn.XLOOKUP(Table2[[#This Row],[Customer_ID]],Table1[Customer_ID],Table1[Amount_Disbursed],,)</f>
        <v>648227</v>
      </c>
      <c r="G269" s="4">
        <f>_xlfn.XLOOKUP(Table2[[#This Row],[Customer_ID]],Table1[Customer_ID],Table1[EMI_Amount],,0)</f>
        <v>16921.097687456837</v>
      </c>
      <c r="H269" s="4">
        <f>Table2[[#This Row],[EMI_Amount]]</f>
        <v>16921.097687456837</v>
      </c>
      <c r="I269" s="4">
        <v>16921</v>
      </c>
      <c r="J269" s="4">
        <f>Table2[[#This Row],[EMI_Due_May26]]-Table2[[#This Row],[Amount_Received_May26]]</f>
        <v>9.7687456836865749E-2</v>
      </c>
      <c r="K269" s="5">
        <f>DATE(2026,5,DAY(Table1[[#This Row],[Maturity_Date]]))</f>
        <v>46150</v>
      </c>
      <c r="L269" s="10" t="str">
        <f ca="1">IF(Table2[[#This Row],[Overdue_Amount]]&lt;1,"",MAX(0,TODAY()-Table2[[#This Row],[EMI_Due_Date]]))</f>
        <v/>
      </c>
      <c r="M26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69" s="3" t="str" cm="1">
        <f t="array" aca="1" ref="N26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0" spans="1:14" ht="28.8" customHeight="1" x14ac:dyDescent="0.45">
      <c r="A270" s="3" t="s">
        <v>1085</v>
      </c>
      <c r="B270" s="3" t="str">
        <f>_xlfn.XLOOKUP(Table2[[#This Row],[Customer_ID]],Table1[Customer_ID],Table1[Customer_Name],,0,)</f>
        <v>Deepak Jain</v>
      </c>
      <c r="C270" s="3" t="str">
        <f>_xlfn.XLOOKUP(Table2[[#This Row],[Customer_ID]],Table1[Customer_ID],Table1[Branch_Name],,)</f>
        <v>Gwalior</v>
      </c>
      <c r="D270" s="3" t="str">
        <f>_xlfn.XLOOKUP(Table2[[#This Row],[Customer_ID]],Table1[Customer_ID],Table1[Vehicle_Make],,0)</f>
        <v>Maruti</v>
      </c>
      <c r="E270" s="3" t="str">
        <f>_xlfn.XLOOKUP(Table2[[#This Row],[Customer_ID]],Table1[Customer_ID],Table1[Vehicle_Model],,)</f>
        <v>Dzire</v>
      </c>
      <c r="F270" s="4">
        <f>_xlfn.XLOOKUP(Table2[[#This Row],[Customer_ID]],Table1[Customer_ID],Table1[Amount_Disbursed],,)</f>
        <v>530377</v>
      </c>
      <c r="G270" s="4">
        <f>_xlfn.XLOOKUP(Table2[[#This Row],[Customer_ID]],Table1[Customer_ID],Table1[EMI_Amount],,0)</f>
        <v>11468.301813054431</v>
      </c>
      <c r="H270" s="4">
        <f>Table2[[#This Row],[EMI_Amount]]</f>
        <v>11468.301813054431</v>
      </c>
      <c r="I270" s="4">
        <v>11468</v>
      </c>
      <c r="J270" s="4">
        <f>Table2[[#This Row],[EMI_Due_May26]]-Table2[[#This Row],[Amount_Received_May26]]</f>
        <v>0.30181305443147721</v>
      </c>
      <c r="K270" s="5">
        <f>DATE(2026,5,DAY(Table1[[#This Row],[Maturity_Date]]))</f>
        <v>46170</v>
      </c>
      <c r="L270" s="10" t="str">
        <f ca="1">IF(Table2[[#This Row],[Overdue_Amount]]&lt;1,"",MAX(0,TODAY()-Table2[[#This Row],[EMI_Due_Date]]))</f>
        <v/>
      </c>
      <c r="M27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0" s="3" t="str" cm="1">
        <f t="array" aca="1" ref="N270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1" spans="1:14" ht="28.8" customHeight="1" x14ac:dyDescent="0.45">
      <c r="A271" s="3" t="s">
        <v>1086</v>
      </c>
      <c r="B271" s="3" t="str">
        <f>_xlfn.XLOOKUP(Table2[[#This Row],[Customer_ID]],Table1[Customer_ID],Table1[Customer_Name],,0,)</f>
        <v>Pradeep Dubey</v>
      </c>
      <c r="C271" s="3" t="str">
        <f>_xlfn.XLOOKUP(Table2[[#This Row],[Customer_ID]],Table1[Customer_ID],Table1[Branch_Name],,)</f>
        <v>Rewa</v>
      </c>
      <c r="D271" s="3" t="str">
        <f>_xlfn.XLOOKUP(Table2[[#This Row],[Customer_ID]],Table1[Customer_ID],Table1[Vehicle_Make],,0)</f>
        <v>TVS</v>
      </c>
      <c r="E271" s="3" t="str">
        <f>_xlfn.XLOOKUP(Table2[[#This Row],[Customer_ID]],Table1[Customer_ID],Table1[Vehicle_Model],,)</f>
        <v>Jupiter</v>
      </c>
      <c r="F271" s="4">
        <f>_xlfn.XLOOKUP(Table2[[#This Row],[Customer_ID]],Table1[Customer_ID],Table1[Amount_Disbursed],,)</f>
        <v>71572</v>
      </c>
      <c r="G271" s="4">
        <f>_xlfn.XLOOKUP(Table2[[#This Row],[Customer_ID]],Table1[Customer_ID],Table1[EMI_Amount],,0)</f>
        <v>3331.8301169388933</v>
      </c>
      <c r="H271" s="4">
        <f>Table2[[#This Row],[EMI_Amount]]</f>
        <v>3331.8301169388933</v>
      </c>
      <c r="I271" s="4">
        <v>3332</v>
      </c>
      <c r="J271" s="4">
        <f>Table2[[#This Row],[EMI_Due_May26]]-Table2[[#This Row],[Amount_Received_May26]]</f>
        <v>-0.16988306110670237</v>
      </c>
      <c r="K271" s="5">
        <f>DATE(2026,5,DAY(Table1[[#This Row],[Maturity_Date]]))</f>
        <v>46157</v>
      </c>
      <c r="L271" s="10" t="str">
        <f ca="1">IF(Table2[[#This Row],[Overdue_Amount]]&lt;1,"",MAX(0,TODAY()-Table2[[#This Row],[EMI_Due_Date]]))</f>
        <v/>
      </c>
      <c r="M27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1" s="3" t="str" cm="1">
        <f t="array" aca="1" ref="N271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2" spans="1:14" ht="28.8" customHeight="1" x14ac:dyDescent="0.45">
      <c r="A272" s="3" t="s">
        <v>1087</v>
      </c>
      <c r="B272" s="3" t="str">
        <f>_xlfn.XLOOKUP(Table2[[#This Row],[Customer_ID]],Table1[Customer_ID],Table1[Customer_Name],,0,)</f>
        <v>Renu Malviya</v>
      </c>
      <c r="C272" s="3" t="str">
        <f>_xlfn.XLOOKUP(Table2[[#This Row],[Customer_ID]],Table1[Customer_ID],Table1[Branch_Name],,)</f>
        <v>Jabalpur</v>
      </c>
      <c r="D272" s="3" t="str">
        <f>_xlfn.XLOOKUP(Table2[[#This Row],[Customer_ID]],Table1[Customer_ID],Table1[Vehicle_Make],,0)</f>
        <v>Tata</v>
      </c>
      <c r="E272" s="3" t="str">
        <f>_xlfn.XLOOKUP(Table2[[#This Row],[Customer_ID]],Table1[Customer_ID],Table1[Vehicle_Model],,)</f>
        <v>Nexon</v>
      </c>
      <c r="F272" s="4">
        <f>_xlfn.XLOOKUP(Table2[[#This Row],[Customer_ID]],Table1[Customer_ID],Table1[Amount_Disbursed],,)</f>
        <v>771963</v>
      </c>
      <c r="G272" s="4">
        <f>_xlfn.XLOOKUP(Table2[[#This Row],[Customer_ID]],Table1[Customer_ID],Table1[EMI_Amount],,0)</f>
        <v>36454.446642330127</v>
      </c>
      <c r="H272" s="4">
        <f>Table2[[#This Row],[EMI_Amount]]</f>
        <v>36454.446642330127</v>
      </c>
      <c r="I272" s="4">
        <v>36454</v>
      </c>
      <c r="J272" s="4">
        <f>Table2[[#This Row],[EMI_Due_May26]]-Table2[[#This Row],[Amount_Received_May26]]</f>
        <v>0.44664233012736076</v>
      </c>
      <c r="K272" s="5">
        <f>DATE(2026,5,DAY(Table1[[#This Row],[Maturity_Date]]))</f>
        <v>46173</v>
      </c>
      <c r="L272" s="10" t="str">
        <f ca="1">IF(Table2[[#This Row],[Overdue_Amount]]&lt;1,"",MAX(0,TODAY()-Table2[[#This Row],[EMI_Due_Date]]))</f>
        <v/>
      </c>
      <c r="M27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2" s="3" t="str" cm="1">
        <f t="array" aca="1" ref="N27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3" spans="1:14" ht="28.8" customHeight="1" x14ac:dyDescent="0.45">
      <c r="A273" s="3" t="s">
        <v>1088</v>
      </c>
      <c r="B273" s="3" t="str">
        <f>_xlfn.XLOOKUP(Table2[[#This Row],[Customer_ID]],Table1[Customer_ID],Table1[Customer_Name],,0,)</f>
        <v>Nisha Rajput</v>
      </c>
      <c r="C273" s="3" t="str">
        <f>_xlfn.XLOOKUP(Table2[[#This Row],[Customer_ID]],Table1[Customer_ID],Table1[Branch_Name],,)</f>
        <v>Bhopal</v>
      </c>
      <c r="D273" s="3" t="str">
        <f>_xlfn.XLOOKUP(Table2[[#This Row],[Customer_ID]],Table1[Customer_ID],Table1[Vehicle_Make],,0)</f>
        <v>Mahindra</v>
      </c>
      <c r="E273" s="3" t="str">
        <f>_xlfn.XLOOKUP(Table2[[#This Row],[Customer_ID]],Table1[Customer_ID],Table1[Vehicle_Model],,)</f>
        <v>Bolero</v>
      </c>
      <c r="F273" s="4">
        <f>_xlfn.XLOOKUP(Table2[[#This Row],[Customer_ID]],Table1[Customer_ID],Table1[Amount_Disbursed],,)</f>
        <v>709091</v>
      </c>
      <c r="G273" s="4">
        <f>_xlfn.XLOOKUP(Table2[[#This Row],[Customer_ID]],Table1[Customer_ID],Table1[EMI_Amount],,0)</f>
        <v>18575.750354085842</v>
      </c>
      <c r="H273" s="4">
        <f>Table2[[#This Row],[EMI_Amount]]</f>
        <v>18575.750354085842</v>
      </c>
      <c r="I273" s="4">
        <v>18576</v>
      </c>
      <c r="J273" s="4">
        <f>Table2[[#This Row],[EMI_Due_May26]]-Table2[[#This Row],[Amount_Received_May26]]</f>
        <v>-0.24964591415846371</v>
      </c>
      <c r="K273" s="5">
        <f>DATE(2026,5,DAY(Table1[[#This Row],[Maturity_Date]]))</f>
        <v>46155</v>
      </c>
      <c r="L273" s="10" t="str">
        <f ca="1">IF(Table2[[#This Row],[Overdue_Amount]]&lt;1,"",MAX(0,TODAY()-Table2[[#This Row],[EMI_Due_Date]]))</f>
        <v/>
      </c>
      <c r="M27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3" s="3" t="str" cm="1">
        <f t="array" aca="1" ref="N273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4" spans="1:14" ht="28.8" customHeight="1" x14ac:dyDescent="0.45">
      <c r="A274" s="3" t="s">
        <v>1089</v>
      </c>
      <c r="B274" s="3" t="str">
        <f>_xlfn.XLOOKUP(Table2[[#This Row],[Customer_ID]],Table1[Customer_ID],Table1[Customer_Name],,0,)</f>
        <v>Meena Jain</v>
      </c>
      <c r="C274" s="3" t="str">
        <f>_xlfn.XLOOKUP(Table2[[#This Row],[Customer_ID]],Table1[Customer_ID],Table1[Branch_Name],,)</f>
        <v>Indore</v>
      </c>
      <c r="D274" s="3" t="str">
        <f>_xlfn.XLOOKUP(Table2[[#This Row],[Customer_ID]],Table1[Customer_ID],Table1[Vehicle_Make],,0)</f>
        <v>Hero</v>
      </c>
      <c r="E274" s="3" t="str">
        <f>_xlfn.XLOOKUP(Table2[[#This Row],[Customer_ID]],Table1[Customer_ID],Table1[Vehicle_Model],,)</f>
        <v>Splendor</v>
      </c>
      <c r="F274" s="4">
        <f>_xlfn.XLOOKUP(Table2[[#This Row],[Customer_ID]],Table1[Customer_ID],Table1[Amount_Disbursed],,)</f>
        <v>87697</v>
      </c>
      <c r="G274" s="4">
        <f>_xlfn.XLOOKUP(Table2[[#This Row],[Customer_ID]],Table1[Customer_ID],Table1[EMI_Amount],,0)</f>
        <v>5338.1707994642748</v>
      </c>
      <c r="H274" s="4">
        <f>Table2[[#This Row],[EMI_Amount]]</f>
        <v>5338.1707994642748</v>
      </c>
      <c r="I274" s="4">
        <v>5338</v>
      </c>
      <c r="J274" s="4">
        <f>Table2[[#This Row],[EMI_Due_May26]]-Table2[[#This Row],[Amount_Received_May26]]</f>
        <v>0.17079946427475079</v>
      </c>
      <c r="K274" s="5">
        <f>DATE(2026,5,DAY(Table1[[#This Row],[Maturity_Date]]))</f>
        <v>46164</v>
      </c>
      <c r="L274" s="10" t="str">
        <f ca="1">IF(Table2[[#This Row],[Overdue_Amount]]&lt;1,"",MAX(0,TODAY()-Table2[[#This Row],[EMI_Due_Date]]))</f>
        <v/>
      </c>
      <c r="M27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4" s="3" t="str" cm="1">
        <f t="array" aca="1" ref="N274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5" spans="1:14" ht="28.8" customHeight="1" x14ac:dyDescent="0.45">
      <c r="A275" s="3" t="s">
        <v>1090</v>
      </c>
      <c r="B275" s="3" t="str">
        <f>_xlfn.XLOOKUP(Table2[[#This Row],[Customer_ID]],Table1[Customer_ID],Table1[Customer_Name],,0,)</f>
        <v>Manoj Verma</v>
      </c>
      <c r="C275" s="3" t="str">
        <f>_xlfn.XLOOKUP(Table2[[#This Row],[Customer_ID]],Table1[Customer_ID],Table1[Branch_Name],,)</f>
        <v>Gwalior</v>
      </c>
      <c r="D275" s="3" t="str">
        <f>_xlfn.XLOOKUP(Table2[[#This Row],[Customer_ID]],Table1[Customer_ID],Table1[Vehicle_Make],,0)</f>
        <v>Mahindra</v>
      </c>
      <c r="E275" s="3" t="str">
        <f>_xlfn.XLOOKUP(Table2[[#This Row],[Customer_ID]],Table1[Customer_ID],Table1[Vehicle_Model],,)</f>
        <v>Bolero</v>
      </c>
      <c r="F275" s="4">
        <f>_xlfn.XLOOKUP(Table2[[#This Row],[Customer_ID]],Table1[Customer_ID],Table1[Amount_Disbursed],,)</f>
        <v>712598</v>
      </c>
      <c r="G275" s="4">
        <f>_xlfn.XLOOKUP(Table2[[#This Row],[Customer_ID]],Table1[Customer_ID],Table1[EMI_Amount],,0)</f>
        <v>24691.976178477056</v>
      </c>
      <c r="H275" s="4">
        <f>Table2[[#This Row],[EMI_Amount]]</f>
        <v>24691.976178477056</v>
      </c>
      <c r="I275" s="4">
        <v>24692</v>
      </c>
      <c r="J275" s="4">
        <f>Table2[[#This Row],[EMI_Due_May26]]-Table2[[#This Row],[Amount_Received_May26]]</f>
        <v>-2.382152294376283E-2</v>
      </c>
      <c r="K275" s="5">
        <f>DATE(2026,5,DAY(Table1[[#This Row],[Maturity_Date]]))</f>
        <v>46147</v>
      </c>
      <c r="L275" s="10" t="str">
        <f ca="1">IF(Table2[[#This Row],[Overdue_Amount]]&lt;1,"",MAX(0,TODAY()-Table2[[#This Row],[EMI_Due_Date]]))</f>
        <v/>
      </c>
      <c r="M27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5" s="3" t="str" cm="1">
        <f t="array" aca="1" ref="N275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6" spans="1:14" ht="28.8" customHeight="1" x14ac:dyDescent="0.45">
      <c r="A276" s="3" t="s">
        <v>1091</v>
      </c>
      <c r="B276" s="3" t="str">
        <f>_xlfn.XLOOKUP(Table2[[#This Row],[Customer_ID]],Table1[Customer_ID],Table1[Customer_Name],,0,)</f>
        <v>Meena Dwivedi</v>
      </c>
      <c r="C276" s="3" t="str">
        <f>_xlfn.XLOOKUP(Table2[[#This Row],[Customer_ID]],Table1[Customer_ID],Table1[Branch_Name],,)</f>
        <v>Rewa</v>
      </c>
      <c r="D276" s="3" t="str">
        <f>_xlfn.XLOOKUP(Table2[[#This Row],[Customer_ID]],Table1[Customer_ID],Table1[Vehicle_Make],,0)</f>
        <v>Honda</v>
      </c>
      <c r="E276" s="3" t="str">
        <f>_xlfn.XLOOKUP(Table2[[#This Row],[Customer_ID]],Table1[Customer_ID],Table1[Vehicle_Model],,)</f>
        <v>Activa</v>
      </c>
      <c r="F276" s="4">
        <f>_xlfn.XLOOKUP(Table2[[#This Row],[Customer_ID]],Table1[Customer_ID],Table1[Amount_Disbursed],,)</f>
        <v>40852</v>
      </c>
      <c r="G276" s="4">
        <f>_xlfn.XLOOKUP(Table2[[#This Row],[Customer_ID]],Table1[Customer_ID],Table1[EMI_Amount],,0)</f>
        <v>2557.0108316606611</v>
      </c>
      <c r="H276" s="4">
        <f>Table2[[#This Row],[EMI_Amount]]</f>
        <v>2557.0108316606611</v>
      </c>
      <c r="I276" s="4">
        <v>2557</v>
      </c>
      <c r="J276" s="4">
        <f>Table2[[#This Row],[EMI_Due_May26]]-Table2[[#This Row],[Amount_Received_May26]]</f>
        <v>1.0831660661096976E-2</v>
      </c>
      <c r="K276" s="5">
        <f>DATE(2026,5,DAY(Table1[[#This Row],[Maturity_Date]]))</f>
        <v>46146</v>
      </c>
      <c r="L276" s="10" t="str">
        <f ca="1">IF(Table2[[#This Row],[Overdue_Amount]]&lt;1,"",MAX(0,TODAY()-Table2[[#This Row],[EMI_Due_Date]]))</f>
        <v/>
      </c>
      <c r="M27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6" s="3" t="str" cm="1">
        <f t="array" aca="1" ref="N276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7" spans="1:14" ht="28.8" customHeight="1" x14ac:dyDescent="0.45">
      <c r="A277" s="3" t="s">
        <v>1092</v>
      </c>
      <c r="B277" s="3" t="str">
        <f>_xlfn.XLOOKUP(Table2[[#This Row],[Customer_ID]],Table1[Customer_ID],Table1[Customer_Name],,0,)</f>
        <v>Nisha Sharma</v>
      </c>
      <c r="C277" s="3" t="str">
        <f>_xlfn.XLOOKUP(Table2[[#This Row],[Customer_ID]],Table1[Customer_ID],Table1[Branch_Name],,)</f>
        <v>Indore</v>
      </c>
      <c r="D277" s="3" t="str">
        <f>_xlfn.XLOOKUP(Table2[[#This Row],[Customer_ID]],Table1[Customer_ID],Table1[Vehicle_Make],,0)</f>
        <v>Renault</v>
      </c>
      <c r="E277" s="3" t="str">
        <f>_xlfn.XLOOKUP(Table2[[#This Row],[Customer_ID]],Table1[Customer_ID],Table1[Vehicle_Model],,)</f>
        <v>Kwid</v>
      </c>
      <c r="F277" s="4">
        <f>_xlfn.XLOOKUP(Table2[[#This Row],[Customer_ID]],Table1[Customer_ID],Table1[Amount_Disbursed],,)</f>
        <v>370272</v>
      </c>
      <c r="G277" s="4">
        <f>_xlfn.XLOOKUP(Table2[[#This Row],[Customer_ID]],Table1[Customer_ID],Table1[EMI_Amount],,0)</f>
        <v>12129.245359469014</v>
      </c>
      <c r="H277" s="4">
        <f>Table2[[#This Row],[EMI_Amount]]</f>
        <v>12129.245359469014</v>
      </c>
      <c r="I277" s="4">
        <v>12129</v>
      </c>
      <c r="J277" s="4">
        <f>Table2[[#This Row],[EMI_Due_May26]]-Table2[[#This Row],[Amount_Received_May26]]</f>
        <v>0.24535946901414718</v>
      </c>
      <c r="K277" s="5">
        <f>DATE(2026,5,DAY(Table1[[#This Row],[Maturity_Date]]))</f>
        <v>46162</v>
      </c>
      <c r="L277" s="10" t="str">
        <f ca="1">IF(Table2[[#This Row],[Overdue_Amount]]&lt;1,"",MAX(0,TODAY()-Table2[[#This Row],[EMI_Due_Date]]))</f>
        <v/>
      </c>
      <c r="M27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7" s="3" t="str" cm="1">
        <f t="array" aca="1" ref="N277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8" spans="1:14" ht="28.8" customHeight="1" x14ac:dyDescent="0.45">
      <c r="A278" s="3" t="s">
        <v>1093</v>
      </c>
      <c r="B278" s="3" t="str">
        <f>_xlfn.XLOOKUP(Table2[[#This Row],[Customer_ID]],Table1[Customer_ID],Table1[Customer_Name],,0,)</f>
        <v>Pankaj Mishra</v>
      </c>
      <c r="C278" s="3" t="str">
        <f>_xlfn.XLOOKUP(Table2[[#This Row],[Customer_ID]],Table1[Customer_ID],Table1[Branch_Name],,)</f>
        <v>Jabalpur</v>
      </c>
      <c r="D278" s="3" t="str">
        <f>_xlfn.XLOOKUP(Table2[[#This Row],[Customer_ID]],Table1[Customer_ID],Table1[Vehicle_Make],,0)</f>
        <v>Tata</v>
      </c>
      <c r="E278" s="3" t="str">
        <f>_xlfn.XLOOKUP(Table2[[#This Row],[Customer_ID]],Table1[Customer_ID],Table1[Vehicle_Model],,)</f>
        <v>Tiago</v>
      </c>
      <c r="F278" s="4">
        <f>_xlfn.XLOOKUP(Table2[[#This Row],[Customer_ID]],Table1[Customer_ID],Table1[Amount_Disbursed],,)</f>
        <v>506955</v>
      </c>
      <c r="G278" s="4">
        <f>_xlfn.XLOOKUP(Table2[[#This Row],[Customer_ID]],Table1[Customer_ID],Table1[EMI_Amount],,0)</f>
        <v>30574.776071931989</v>
      </c>
      <c r="H278" s="4">
        <f>Table2[[#This Row],[EMI_Amount]]</f>
        <v>30574.776071931989</v>
      </c>
      <c r="I278" s="4">
        <v>30575</v>
      </c>
      <c r="J278" s="4">
        <f>Table2[[#This Row],[EMI_Due_May26]]-Table2[[#This Row],[Amount_Received_May26]]</f>
        <v>-0.22392806801144616</v>
      </c>
      <c r="K278" s="5">
        <f>DATE(2026,5,DAY(Table1[[#This Row],[Maturity_Date]]))</f>
        <v>46162</v>
      </c>
      <c r="L278" s="10" t="str">
        <f ca="1">IF(Table2[[#This Row],[Overdue_Amount]]&lt;1,"",MAX(0,TODAY()-Table2[[#This Row],[EMI_Due_Date]]))</f>
        <v/>
      </c>
      <c r="M27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8" s="3" t="str" cm="1">
        <f t="array" aca="1" ref="N278" ca="1">_xlfn.IFS(Table2[[#This Row],[DPD_Bucket]]="1-30","Overdue",Table2[[#This Row],[DPD_Bucket]]="90+","NPA",Table2[[#This Row],[DPD_Bucket]]="Current","Active",Table2[[#This Row],[DPD_Bucket]]="31-60","Overdue")</f>
        <v>Active</v>
      </c>
    </row>
    <row r="279" spans="1:14" ht="28.8" customHeight="1" x14ac:dyDescent="0.45">
      <c r="A279" s="3" t="s">
        <v>1094</v>
      </c>
      <c r="B279" s="3" t="str">
        <f>_xlfn.XLOOKUP(Table2[[#This Row],[Customer_ID]],Table1[Customer_ID],Table1[Customer_Name],,0,)</f>
        <v>Vijay Dubey</v>
      </c>
      <c r="C279" s="3" t="str">
        <f>_xlfn.XLOOKUP(Table2[[#This Row],[Customer_ID]],Table1[Customer_ID],Table1[Branch_Name],,)</f>
        <v>Rewa</v>
      </c>
      <c r="D279" s="3" t="str">
        <f>_xlfn.XLOOKUP(Table2[[#This Row],[Customer_ID]],Table1[Customer_ID],Table1[Vehicle_Make],,0)</f>
        <v>Bajaj</v>
      </c>
      <c r="E279" s="3" t="str">
        <f>_xlfn.XLOOKUP(Table2[[#This Row],[Customer_ID]],Table1[Customer_ID],Table1[Vehicle_Model],,)</f>
        <v>Pulsar</v>
      </c>
      <c r="F279" s="4">
        <f>_xlfn.XLOOKUP(Table2[[#This Row],[Customer_ID]],Table1[Customer_ID],Table1[Amount_Disbursed],,)</f>
        <v>81022</v>
      </c>
      <c r="G279" s="4">
        <f>_xlfn.XLOOKUP(Table2[[#This Row],[Customer_ID]],Table1[Customer_ID],Table1[EMI_Amount],,0)</f>
        <v>5018.0100307965586</v>
      </c>
      <c r="H279" s="4">
        <f>Table2[[#This Row],[EMI_Amount]]</f>
        <v>5018.0100307965586</v>
      </c>
      <c r="I279" s="4">
        <v>5018</v>
      </c>
      <c r="J279" s="4">
        <f>Table2[[#This Row],[EMI_Due_May26]]-Table2[[#This Row],[Amount_Received_May26]]</f>
        <v>1.003079655856709E-2</v>
      </c>
      <c r="K279" s="5">
        <f>DATE(2026,5,DAY(Table1[[#This Row],[Maturity_Date]]))</f>
        <v>46148</v>
      </c>
      <c r="L279" s="10" t="str">
        <f ca="1">IF(Table2[[#This Row],[Overdue_Amount]]&lt;1,"",MAX(0,TODAY()-Table2[[#This Row],[EMI_Due_Date]]))</f>
        <v/>
      </c>
      <c r="M27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79" s="3" t="str" cm="1">
        <f t="array" aca="1" ref="N27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80" spans="1:14" ht="28.8" customHeight="1" x14ac:dyDescent="0.45">
      <c r="A280" s="3" t="s">
        <v>1095</v>
      </c>
      <c r="B280" s="3" t="str">
        <f>_xlfn.XLOOKUP(Table2[[#This Row],[Customer_ID]],Table1[Customer_ID],Table1[Customer_Name],,0,)</f>
        <v>Pradeep Soni</v>
      </c>
      <c r="C280" s="3" t="str">
        <f>_xlfn.XLOOKUP(Table2[[#This Row],[Customer_ID]],Table1[Customer_ID],Table1[Branch_Name],,)</f>
        <v>Gwalior</v>
      </c>
      <c r="D280" s="3" t="str">
        <f>_xlfn.XLOOKUP(Table2[[#This Row],[Customer_ID]],Table1[Customer_ID],Table1[Vehicle_Make],,0)</f>
        <v>Maruti</v>
      </c>
      <c r="E280" s="3" t="str">
        <f>_xlfn.XLOOKUP(Table2[[#This Row],[Customer_ID]],Table1[Customer_ID],Table1[Vehicle_Model],,)</f>
        <v>Brezza</v>
      </c>
      <c r="F280" s="4">
        <f>_xlfn.XLOOKUP(Table2[[#This Row],[Customer_ID]],Table1[Customer_ID],Table1[Amount_Disbursed],,)</f>
        <v>908263</v>
      </c>
      <c r="G280" s="4">
        <f>_xlfn.XLOOKUP(Table2[[#This Row],[Customer_ID]],Table1[Customer_ID],Table1[EMI_Amount],,0)</f>
        <v>21227.984835350344</v>
      </c>
      <c r="H280" s="4">
        <f>Table2[[#This Row],[EMI_Amount]]</f>
        <v>21227.984835350344</v>
      </c>
      <c r="I280" s="4">
        <v>21228</v>
      </c>
      <c r="J280" s="4">
        <f>Table2[[#This Row],[EMI_Due_May26]]-Table2[[#This Row],[Amount_Received_May26]]</f>
        <v>-1.516464965607156E-2</v>
      </c>
      <c r="K280" s="5">
        <f>DATE(2026,5,DAY(Table1[[#This Row],[Maturity_Date]]))</f>
        <v>46164</v>
      </c>
      <c r="L280" s="10" t="str">
        <f ca="1">IF(Table2[[#This Row],[Overdue_Amount]]&lt;1,"",MAX(0,TODAY()-Table2[[#This Row],[EMI_Due_Date]]))</f>
        <v/>
      </c>
      <c r="M28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80" s="3" t="str" cm="1">
        <f t="array" aca="1" ref="N280" ca="1">_xlfn.IFS(Table2[[#This Row],[DPD_Bucket]]="1-30","Overdue",Table2[[#This Row],[DPD_Bucket]]="90+","NPA",Table2[[#This Row],[DPD_Bucket]]="Current","Active",Table2[[#This Row],[DPD_Bucket]]="31-60","Overdue")</f>
        <v>Active</v>
      </c>
    </row>
    <row r="281" spans="1:14" ht="28.8" customHeight="1" x14ac:dyDescent="0.45">
      <c r="A281" s="3" t="s">
        <v>1096</v>
      </c>
      <c r="B281" s="3" t="str">
        <f>_xlfn.XLOOKUP(Table2[[#This Row],[Customer_ID]],Table1[Customer_ID],Table1[Customer_Name],,0,)</f>
        <v>Naresh Malviya</v>
      </c>
      <c r="C281" s="3" t="str">
        <f>_xlfn.XLOOKUP(Table2[[#This Row],[Customer_ID]],Table1[Customer_ID],Table1[Branch_Name],,)</f>
        <v>Gwalior</v>
      </c>
      <c r="D281" s="3" t="str">
        <f>_xlfn.XLOOKUP(Table2[[#This Row],[Customer_ID]],Table1[Customer_ID],Table1[Vehicle_Make],,0)</f>
        <v>Hero</v>
      </c>
      <c r="E281" s="3" t="str">
        <f>_xlfn.XLOOKUP(Table2[[#This Row],[Customer_ID]],Table1[Customer_ID],Table1[Vehicle_Model],,)</f>
        <v>Splendor</v>
      </c>
      <c r="F281" s="4">
        <f>_xlfn.XLOOKUP(Table2[[#This Row],[Customer_ID]],Table1[Customer_ID],Table1[Amount_Disbursed],,)</f>
        <v>84690</v>
      </c>
      <c r="G281" s="4">
        <f>_xlfn.XLOOKUP(Table2[[#This Row],[Customer_ID]],Table1[Customer_ID],Table1[EMI_Amount],,0)</f>
        <v>3934.6474291878376</v>
      </c>
      <c r="H281" s="4">
        <f>Table2[[#This Row],[EMI_Amount]]</f>
        <v>3934.6474291878376</v>
      </c>
      <c r="I281" s="4">
        <v>1012</v>
      </c>
      <c r="J281" s="4">
        <f>Table2[[#This Row],[EMI_Due_May26]]-Table2[[#This Row],[Amount_Received_May26]]</f>
        <v>2922.6474291878376</v>
      </c>
      <c r="K281" s="5">
        <f>DATE(2026,5,DAY(Table1[[#This Row],[Maturity_Date]]))</f>
        <v>46158</v>
      </c>
      <c r="L281" s="10">
        <f ca="1">IF(Table2[[#This Row],[Overdue_Amount]]&lt;1,"",MAX(0,TODAY()-Table2[[#This Row],[EMI_Due_Date]]))</f>
        <v>22</v>
      </c>
      <c r="M28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81" s="3" t="str" cm="1">
        <f t="array" aca="1" ref="N281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82" spans="1:14" ht="28.8" customHeight="1" x14ac:dyDescent="0.45">
      <c r="A282" s="3" t="s">
        <v>1097</v>
      </c>
      <c r="B282" s="3" t="str">
        <f>_xlfn.XLOOKUP(Table2[[#This Row],[Customer_ID]],Table1[Customer_ID],Table1[Customer_Name],,0,)</f>
        <v>Deepak Tiwari</v>
      </c>
      <c r="C282" s="3" t="str">
        <f>_xlfn.XLOOKUP(Table2[[#This Row],[Customer_ID]],Table1[Customer_ID],Table1[Branch_Name],,)</f>
        <v>Indore</v>
      </c>
      <c r="D282" s="3" t="str">
        <f>_xlfn.XLOOKUP(Table2[[#This Row],[Customer_ID]],Table1[Customer_ID],Table1[Vehicle_Make],,0)</f>
        <v>Hero</v>
      </c>
      <c r="E282" s="3" t="str">
        <f>_xlfn.XLOOKUP(Table2[[#This Row],[Customer_ID]],Table1[Customer_ID],Table1[Vehicle_Model],,)</f>
        <v>Splendor</v>
      </c>
      <c r="F282" s="4">
        <f>_xlfn.XLOOKUP(Table2[[#This Row],[Customer_ID]],Table1[Customer_ID],Table1[Amount_Disbursed],,)</f>
        <v>105169</v>
      </c>
      <c r="G282" s="4">
        <f>_xlfn.XLOOKUP(Table2[[#This Row],[Customer_ID]],Table1[Customer_ID],Table1[EMI_Amount],,0)</f>
        <v>2495.3435014071042</v>
      </c>
      <c r="H282" s="4">
        <f>Table2[[#This Row],[EMI_Amount]]</f>
        <v>2495.3435014071042</v>
      </c>
      <c r="I282" s="4">
        <v>1213</v>
      </c>
      <c r="J282" s="4">
        <f>Table2[[#This Row],[EMI_Due_May26]]-Table2[[#This Row],[Amount_Received_May26]]</f>
        <v>1282.3435014071042</v>
      </c>
      <c r="K282" s="5">
        <f>DATE(2026,5,DAY(Table1[[#This Row],[Maturity_Date]]))</f>
        <v>46152</v>
      </c>
      <c r="L282" s="10">
        <f ca="1">IF(Table2[[#This Row],[Overdue_Amount]]&lt;1,"",MAX(0,TODAY()-Table2[[#This Row],[EMI_Due_Date]]))</f>
        <v>28</v>
      </c>
      <c r="M28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82" s="3" t="str" cm="1">
        <f t="array" aca="1" ref="N28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83" spans="1:14" ht="28.8" customHeight="1" x14ac:dyDescent="0.45">
      <c r="A283" s="3" t="s">
        <v>1098</v>
      </c>
      <c r="B283" s="3" t="str">
        <f>_xlfn.XLOOKUP(Table2[[#This Row],[Customer_ID]],Table1[Customer_ID],Table1[Customer_Name],,0,)</f>
        <v>Lalit Pandey</v>
      </c>
      <c r="C283" s="3" t="str">
        <f>_xlfn.XLOOKUP(Table2[[#This Row],[Customer_ID]],Table1[Customer_ID],Table1[Branch_Name],,)</f>
        <v>Rewa</v>
      </c>
      <c r="D283" s="3" t="str">
        <f>_xlfn.XLOOKUP(Table2[[#This Row],[Customer_ID]],Table1[Customer_ID],Table1[Vehicle_Make],,0)</f>
        <v>Maruti</v>
      </c>
      <c r="E283" s="3" t="str">
        <f>_xlfn.XLOOKUP(Table2[[#This Row],[Customer_ID]],Table1[Customer_ID],Table1[Vehicle_Model],,)</f>
        <v>Dzire</v>
      </c>
      <c r="F283" s="4">
        <f>_xlfn.XLOOKUP(Table2[[#This Row],[Customer_ID]],Table1[Customer_ID],Table1[Amount_Disbursed],,)</f>
        <v>476008</v>
      </c>
      <c r="G283" s="4">
        <f>_xlfn.XLOOKUP(Table2[[#This Row],[Customer_ID]],Table1[Customer_ID],Table1[EMI_Amount],,0)</f>
        <v>12990.912964728943</v>
      </c>
      <c r="H283" s="4">
        <f>Table2[[#This Row],[EMI_Amount]]</f>
        <v>12990.912964728943</v>
      </c>
      <c r="I283" s="4">
        <v>12991</v>
      </c>
      <c r="J283" s="4">
        <f>Table2[[#This Row],[EMI_Due_May26]]-Table2[[#This Row],[Amount_Received_May26]]</f>
        <v>-8.7035271057175123E-2</v>
      </c>
      <c r="K283" s="5">
        <f>DATE(2026,5,DAY(Table1[[#This Row],[Maturity_Date]]))</f>
        <v>46146</v>
      </c>
      <c r="L283" s="10" t="str">
        <f ca="1">IF(Table2[[#This Row],[Overdue_Amount]]&lt;1,"",MAX(0,TODAY()-Table2[[#This Row],[EMI_Due_Date]]))</f>
        <v/>
      </c>
      <c r="M28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83" s="3" t="str" cm="1">
        <f t="array" aca="1" ref="N283" ca="1">_xlfn.IFS(Table2[[#This Row],[DPD_Bucket]]="1-30","Overdue",Table2[[#This Row],[DPD_Bucket]]="90+","NPA",Table2[[#This Row],[DPD_Bucket]]="Current","Active",Table2[[#This Row],[DPD_Bucket]]="31-60","Overdue")</f>
        <v>Active</v>
      </c>
    </row>
    <row r="284" spans="1:14" ht="28.8" customHeight="1" x14ac:dyDescent="0.45">
      <c r="A284" s="3" t="s">
        <v>1099</v>
      </c>
      <c r="B284" s="3" t="str">
        <f>_xlfn.XLOOKUP(Table2[[#This Row],[Customer_ID]],Table1[Customer_ID],Table1[Customer_Name],,0,)</f>
        <v>Kavita Agarwal</v>
      </c>
      <c r="C284" s="3" t="str">
        <f>_xlfn.XLOOKUP(Table2[[#This Row],[Customer_ID]],Table1[Customer_ID],Table1[Branch_Name],,)</f>
        <v>Indore</v>
      </c>
      <c r="D284" s="3" t="str">
        <f>_xlfn.XLOOKUP(Table2[[#This Row],[Customer_ID]],Table1[Customer_ID],Table1[Vehicle_Make],,0)</f>
        <v>Honda</v>
      </c>
      <c r="E284" s="3" t="str">
        <f>_xlfn.XLOOKUP(Table2[[#This Row],[Customer_ID]],Table1[Customer_ID],Table1[Vehicle_Model],,)</f>
        <v>City</v>
      </c>
      <c r="F284" s="4">
        <f>_xlfn.XLOOKUP(Table2[[#This Row],[Customer_ID]],Table1[Customer_ID],Table1[Amount_Disbursed],,)</f>
        <v>979235</v>
      </c>
      <c r="G284" s="4">
        <f>_xlfn.XLOOKUP(Table2[[#This Row],[Customer_ID]],Table1[Customer_ID],Table1[EMI_Amount],,0)</f>
        <v>21081.552082005008</v>
      </c>
      <c r="H284" s="4">
        <f>Table2[[#This Row],[EMI_Amount]]</f>
        <v>21081.552082005008</v>
      </c>
      <c r="I284" s="4">
        <v>21082</v>
      </c>
      <c r="J284" s="4">
        <f>Table2[[#This Row],[EMI_Due_May26]]-Table2[[#This Row],[Amount_Received_May26]]</f>
        <v>-0.44791799499216722</v>
      </c>
      <c r="K284" s="5">
        <f>DATE(2026,5,DAY(Table1[[#This Row],[Maturity_Date]]))</f>
        <v>46155</v>
      </c>
      <c r="L284" s="10" t="str">
        <f ca="1">IF(Table2[[#This Row],[Overdue_Amount]]&lt;1,"",MAX(0,TODAY()-Table2[[#This Row],[EMI_Due_Date]]))</f>
        <v/>
      </c>
      <c r="M28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84" s="3" t="str" cm="1">
        <f t="array" aca="1" ref="N284" ca="1">_xlfn.IFS(Table2[[#This Row],[DPD_Bucket]]="1-30","Overdue",Table2[[#This Row],[DPD_Bucket]]="90+","NPA",Table2[[#This Row],[DPD_Bucket]]="Current","Active",Table2[[#This Row],[DPD_Bucket]]="31-60","Overdue")</f>
        <v>Active</v>
      </c>
    </row>
    <row r="285" spans="1:14" ht="28.8" customHeight="1" x14ac:dyDescent="0.45">
      <c r="A285" s="3" t="s">
        <v>1100</v>
      </c>
      <c r="B285" s="3" t="str">
        <f>_xlfn.XLOOKUP(Table2[[#This Row],[Customer_ID]],Table1[Customer_ID],Table1[Customer_Name],,0,)</f>
        <v>Deepak Joshi</v>
      </c>
      <c r="C285" s="3" t="str">
        <f>_xlfn.XLOOKUP(Table2[[#This Row],[Customer_ID]],Table1[Customer_ID],Table1[Branch_Name],,)</f>
        <v>Gwalior</v>
      </c>
      <c r="D285" s="3" t="str">
        <f>_xlfn.XLOOKUP(Table2[[#This Row],[Customer_ID]],Table1[Customer_ID],Table1[Vehicle_Make],,0)</f>
        <v>Maruti</v>
      </c>
      <c r="E285" s="3" t="str">
        <f>_xlfn.XLOOKUP(Table2[[#This Row],[Customer_ID]],Table1[Customer_ID],Table1[Vehicle_Model],,)</f>
        <v>Dzire</v>
      </c>
      <c r="F285" s="4">
        <f>_xlfn.XLOOKUP(Table2[[#This Row],[Customer_ID]],Table1[Customer_ID],Table1[Amount_Disbursed],,)</f>
        <v>609947</v>
      </c>
      <c r="G285" s="4">
        <f>_xlfn.XLOOKUP(Table2[[#This Row],[Customer_ID]],Table1[Customer_ID],Table1[EMI_Amount],,0)</f>
        <v>17348.610187111175</v>
      </c>
      <c r="H285" s="4">
        <f>Table2[[#This Row],[EMI_Amount]]</f>
        <v>17348.610187111175</v>
      </c>
      <c r="I285" s="4">
        <v>17349</v>
      </c>
      <c r="J285" s="4">
        <f>Table2[[#This Row],[EMI_Due_May26]]-Table2[[#This Row],[Amount_Received_May26]]</f>
        <v>-0.38981288882496301</v>
      </c>
      <c r="K285" s="5">
        <f>DATE(2026,5,DAY(Table1[[#This Row],[Maturity_Date]]))</f>
        <v>46152</v>
      </c>
      <c r="L285" s="10" t="str">
        <f ca="1">IF(Table2[[#This Row],[Overdue_Amount]]&lt;1,"",MAX(0,TODAY()-Table2[[#This Row],[EMI_Due_Date]]))</f>
        <v/>
      </c>
      <c r="M28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85" s="3" t="str" cm="1">
        <f t="array" aca="1" ref="N285" ca="1">_xlfn.IFS(Table2[[#This Row],[DPD_Bucket]]="1-30","Overdue",Table2[[#This Row],[DPD_Bucket]]="90+","NPA",Table2[[#This Row],[DPD_Bucket]]="Current","Active",Table2[[#This Row],[DPD_Bucket]]="31-60","Overdue")</f>
        <v>Active</v>
      </c>
    </row>
    <row r="286" spans="1:14" ht="28.8" customHeight="1" x14ac:dyDescent="0.45">
      <c r="A286" s="3" t="s">
        <v>1101</v>
      </c>
      <c r="B286" s="3" t="str">
        <f>_xlfn.XLOOKUP(Table2[[#This Row],[Customer_ID]],Table1[Customer_ID],Table1[Customer_Name],,0,)</f>
        <v>Rekha Joshi</v>
      </c>
      <c r="C286" s="3" t="str">
        <f>_xlfn.XLOOKUP(Table2[[#This Row],[Customer_ID]],Table1[Customer_ID],Table1[Branch_Name],,)</f>
        <v>Indore</v>
      </c>
      <c r="D286" s="3" t="str">
        <f>_xlfn.XLOOKUP(Table2[[#This Row],[Customer_ID]],Table1[Customer_ID],Table1[Vehicle_Make],,0)</f>
        <v>Maruti</v>
      </c>
      <c r="E286" s="3" t="str">
        <f>_xlfn.XLOOKUP(Table2[[#This Row],[Customer_ID]],Table1[Customer_ID],Table1[Vehicle_Model],,)</f>
        <v>Swift</v>
      </c>
      <c r="F286" s="4">
        <f>_xlfn.XLOOKUP(Table2[[#This Row],[Customer_ID]],Table1[Customer_ID],Table1[Amount_Disbursed],,)</f>
        <v>529199</v>
      </c>
      <c r="G286" s="4">
        <f>_xlfn.XLOOKUP(Table2[[#This Row],[Customer_ID]],Table1[Customer_ID],Table1[EMI_Amount],,0)</f>
        <v>46806.050715150297</v>
      </c>
      <c r="H286" s="4">
        <f>Table2[[#This Row],[EMI_Amount]]</f>
        <v>46806.050715150297</v>
      </c>
      <c r="I286" s="4">
        <v>46806</v>
      </c>
      <c r="J286" s="4">
        <f>Table2[[#This Row],[EMI_Due_May26]]-Table2[[#This Row],[Amount_Received_May26]]</f>
        <v>5.0715150297037326E-2</v>
      </c>
      <c r="K286" s="5">
        <f>DATE(2026,5,DAY(Table1[[#This Row],[Maturity_Date]]))</f>
        <v>46172</v>
      </c>
      <c r="L286" s="10" t="str">
        <f ca="1">IF(Table2[[#This Row],[Overdue_Amount]]&lt;1,"",MAX(0,TODAY()-Table2[[#This Row],[EMI_Due_Date]]))</f>
        <v/>
      </c>
      <c r="M28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86" s="3" t="str" cm="1">
        <f t="array" aca="1" ref="N286" ca="1">_xlfn.IFS(Table2[[#This Row],[DPD_Bucket]]="1-30","Overdue",Table2[[#This Row],[DPD_Bucket]]="90+","NPA",Table2[[#This Row],[DPD_Bucket]]="Current","Active",Table2[[#This Row],[DPD_Bucket]]="31-60","Overdue")</f>
        <v>Active</v>
      </c>
    </row>
    <row r="287" spans="1:14" ht="28.8" customHeight="1" x14ac:dyDescent="0.45">
      <c r="A287" s="3" t="s">
        <v>1102</v>
      </c>
      <c r="B287" s="3" t="str">
        <f>_xlfn.XLOOKUP(Table2[[#This Row],[Customer_ID]],Table1[Customer_ID],Table1[Customer_Name],,0,)</f>
        <v>Asha Rajput</v>
      </c>
      <c r="C287" s="3" t="str">
        <f>_xlfn.XLOOKUP(Table2[[#This Row],[Customer_ID]],Table1[Customer_ID],Table1[Branch_Name],,)</f>
        <v>Bhopal</v>
      </c>
      <c r="D287" s="3" t="str">
        <f>_xlfn.XLOOKUP(Table2[[#This Row],[Customer_ID]],Table1[Customer_ID],Table1[Vehicle_Make],,0)</f>
        <v>TVS</v>
      </c>
      <c r="E287" s="3" t="str">
        <f>_xlfn.XLOOKUP(Table2[[#This Row],[Customer_ID]],Table1[Customer_ID],Table1[Vehicle_Model],,)</f>
        <v>Jupiter</v>
      </c>
      <c r="F287" s="4">
        <f>_xlfn.XLOOKUP(Table2[[#This Row],[Customer_ID]],Table1[Customer_ID],Table1[Amount_Disbursed],,)</f>
        <v>65825</v>
      </c>
      <c r="G287" s="4">
        <f>_xlfn.XLOOKUP(Table2[[#This Row],[Customer_ID]],Table1[Customer_ID],Table1[EMI_Amount],,0)</f>
        <v>3212.9412503178755</v>
      </c>
      <c r="H287" s="4">
        <f>Table2[[#This Row],[EMI_Amount]]</f>
        <v>3212.9412503178755</v>
      </c>
      <c r="I287" s="4">
        <v>3213</v>
      </c>
      <c r="J287" s="4">
        <f>Table2[[#This Row],[EMI_Due_May26]]-Table2[[#This Row],[Amount_Received_May26]]</f>
        <v>-5.8749682124471292E-2</v>
      </c>
      <c r="K287" s="5">
        <f>DATE(2026,5,DAY(Table1[[#This Row],[Maturity_Date]]))</f>
        <v>46147</v>
      </c>
      <c r="L287" s="10" t="str">
        <f ca="1">IF(Table2[[#This Row],[Overdue_Amount]]&lt;1,"",MAX(0,TODAY()-Table2[[#This Row],[EMI_Due_Date]]))</f>
        <v/>
      </c>
      <c r="M28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87" s="3" t="str" cm="1">
        <f t="array" aca="1" ref="N287" ca="1">_xlfn.IFS(Table2[[#This Row],[DPD_Bucket]]="1-30","Overdue",Table2[[#This Row],[DPD_Bucket]]="90+","NPA",Table2[[#This Row],[DPD_Bucket]]="Current","Active",Table2[[#This Row],[DPD_Bucket]]="31-60","Overdue")</f>
        <v>Active</v>
      </c>
    </row>
    <row r="288" spans="1:14" ht="28.8" customHeight="1" x14ac:dyDescent="0.45">
      <c r="A288" s="3" t="s">
        <v>1103</v>
      </c>
      <c r="B288" s="3" t="str">
        <f>_xlfn.XLOOKUP(Table2[[#This Row],[Customer_ID]],Table1[Customer_ID],Table1[Customer_Name],,0,)</f>
        <v>Shanta Verma</v>
      </c>
      <c r="C288" s="3" t="str">
        <f>_xlfn.XLOOKUP(Table2[[#This Row],[Customer_ID]],Table1[Customer_ID],Table1[Branch_Name],,)</f>
        <v>Indore</v>
      </c>
      <c r="D288" s="3" t="str">
        <f>_xlfn.XLOOKUP(Table2[[#This Row],[Customer_ID]],Table1[Customer_ID],Table1[Vehicle_Make],,0)</f>
        <v>Maruti</v>
      </c>
      <c r="E288" s="3" t="str">
        <f>_xlfn.XLOOKUP(Table2[[#This Row],[Customer_ID]],Table1[Customer_ID],Table1[Vehicle_Model],,)</f>
        <v>Swift</v>
      </c>
      <c r="F288" s="4">
        <f>_xlfn.XLOOKUP(Table2[[#This Row],[Customer_ID]],Table1[Customer_ID],Table1[Amount_Disbursed],,)</f>
        <v>548105</v>
      </c>
      <c r="G288" s="4">
        <f>_xlfn.XLOOKUP(Table2[[#This Row],[Customer_ID]],Table1[Customer_ID],Table1[EMI_Amount],,0)</f>
        <v>49282.426401984972</v>
      </c>
      <c r="H288" s="4">
        <f>Table2[[#This Row],[EMI_Amount]]</f>
        <v>49282.426401984972</v>
      </c>
      <c r="I288" s="4">
        <v>49282</v>
      </c>
      <c r="J288" s="4">
        <f>Table2[[#This Row],[EMI_Due_May26]]-Table2[[#This Row],[Amount_Received_May26]]</f>
        <v>0.42640198497247184</v>
      </c>
      <c r="K288" s="5">
        <f>DATE(2026,5,DAY(Table1[[#This Row],[Maturity_Date]]))</f>
        <v>46149</v>
      </c>
      <c r="L288" s="10" t="str">
        <f ca="1">IF(Table2[[#This Row],[Overdue_Amount]]&lt;1,"",MAX(0,TODAY()-Table2[[#This Row],[EMI_Due_Date]]))</f>
        <v/>
      </c>
      <c r="M28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88" s="3" t="str" cm="1">
        <f t="array" aca="1" ref="N288" ca="1">_xlfn.IFS(Table2[[#This Row],[DPD_Bucket]]="1-30","Overdue",Table2[[#This Row],[DPD_Bucket]]="90+","NPA",Table2[[#This Row],[DPD_Bucket]]="Current","Active",Table2[[#This Row],[DPD_Bucket]]="31-60","Overdue")</f>
        <v>Active</v>
      </c>
    </row>
    <row r="289" spans="1:14" ht="28.8" customHeight="1" x14ac:dyDescent="0.45">
      <c r="A289" s="3" t="s">
        <v>1104</v>
      </c>
      <c r="B289" s="3" t="str">
        <f>_xlfn.XLOOKUP(Table2[[#This Row],[Customer_ID]],Table1[Customer_ID],Table1[Customer_Name],,0,)</f>
        <v>Mahesh Sharma</v>
      </c>
      <c r="C289" s="3" t="str">
        <f>_xlfn.XLOOKUP(Table2[[#This Row],[Customer_ID]],Table1[Customer_ID],Table1[Branch_Name],,)</f>
        <v>Rewa</v>
      </c>
      <c r="D289" s="3" t="str">
        <f>_xlfn.XLOOKUP(Table2[[#This Row],[Customer_ID]],Table1[Customer_ID],Table1[Vehicle_Make],,0)</f>
        <v>Maruti</v>
      </c>
      <c r="E289" s="3" t="str">
        <f>_xlfn.XLOOKUP(Table2[[#This Row],[Customer_ID]],Table1[Customer_ID],Table1[Vehicle_Model],,)</f>
        <v>Brezza</v>
      </c>
      <c r="F289" s="4">
        <f>_xlfn.XLOOKUP(Table2[[#This Row],[Customer_ID]],Table1[Customer_ID],Table1[Amount_Disbursed],,)</f>
        <v>942296</v>
      </c>
      <c r="G289" s="4">
        <f>_xlfn.XLOOKUP(Table2[[#This Row],[Customer_ID]],Table1[Customer_ID],Table1[EMI_Amount],,0)</f>
        <v>57231.417737833472</v>
      </c>
      <c r="H289" s="4">
        <f>Table2[[#This Row],[EMI_Amount]]</f>
        <v>57231.417737833472</v>
      </c>
      <c r="I289" s="4">
        <v>57231</v>
      </c>
      <c r="J289" s="4">
        <f>Table2[[#This Row],[EMI_Due_May26]]-Table2[[#This Row],[Amount_Received_May26]]</f>
        <v>0.41773783347161952</v>
      </c>
      <c r="K289" s="5">
        <f>DATE(2026,5,DAY(Table1[[#This Row],[Maturity_Date]]))</f>
        <v>46148</v>
      </c>
      <c r="L289" s="10" t="str">
        <f ca="1">IF(Table2[[#This Row],[Overdue_Amount]]&lt;1,"",MAX(0,TODAY()-Table2[[#This Row],[EMI_Due_Date]]))</f>
        <v/>
      </c>
      <c r="M28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89" s="3" t="str" cm="1">
        <f t="array" aca="1" ref="N289" ca="1">_xlfn.IFS(Table2[[#This Row],[DPD_Bucket]]="1-30","Overdue",Table2[[#This Row],[DPD_Bucket]]="90+","NPA",Table2[[#This Row],[DPD_Bucket]]="Current","Active",Table2[[#This Row],[DPD_Bucket]]="31-60","Overdue")</f>
        <v>Active</v>
      </c>
    </row>
    <row r="290" spans="1:14" ht="28.8" customHeight="1" x14ac:dyDescent="0.45">
      <c r="A290" s="3" t="s">
        <v>1105</v>
      </c>
      <c r="B290" s="3" t="str">
        <f>_xlfn.XLOOKUP(Table2[[#This Row],[Customer_ID]],Table1[Customer_ID],Table1[Customer_Name],,0,)</f>
        <v>Lata Chauhan</v>
      </c>
      <c r="C290" s="3" t="str">
        <f>_xlfn.XLOOKUP(Table2[[#This Row],[Customer_ID]],Table1[Customer_ID],Table1[Branch_Name],,)</f>
        <v>Gwalior</v>
      </c>
      <c r="D290" s="3" t="str">
        <f>_xlfn.XLOOKUP(Table2[[#This Row],[Customer_ID]],Table1[Customer_ID],Table1[Vehicle_Make],,0)</f>
        <v>Hyundai</v>
      </c>
      <c r="E290" s="3" t="str">
        <f>_xlfn.XLOOKUP(Table2[[#This Row],[Customer_ID]],Table1[Customer_ID],Table1[Vehicle_Model],,)</f>
        <v>Creta</v>
      </c>
      <c r="F290" s="4">
        <f>_xlfn.XLOOKUP(Table2[[#This Row],[Customer_ID]],Table1[Customer_ID],Table1[Amount_Disbursed],,)</f>
        <v>1044951</v>
      </c>
      <c r="G290" s="4">
        <f>_xlfn.XLOOKUP(Table2[[#This Row],[Customer_ID]],Table1[Customer_ID],Table1[EMI_Amount],,0)</f>
        <v>63132.642842604611</v>
      </c>
      <c r="H290" s="4">
        <f>Table2[[#This Row],[EMI_Amount]]</f>
        <v>63132.642842604611</v>
      </c>
      <c r="I290" s="4">
        <v>63133</v>
      </c>
      <c r="J290" s="4">
        <f>Table2[[#This Row],[EMI_Due_May26]]-Table2[[#This Row],[Amount_Received_May26]]</f>
        <v>-0.35715739538864</v>
      </c>
      <c r="K290" s="5">
        <f>DATE(2026,5,DAY(Table1[[#This Row],[Maturity_Date]]))</f>
        <v>46168</v>
      </c>
      <c r="L290" s="10" t="str">
        <f ca="1">IF(Table2[[#This Row],[Overdue_Amount]]&lt;1,"",MAX(0,TODAY()-Table2[[#This Row],[EMI_Due_Date]]))</f>
        <v/>
      </c>
      <c r="M29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90" s="3" t="str" cm="1">
        <f t="array" aca="1" ref="N290" ca="1">_xlfn.IFS(Table2[[#This Row],[DPD_Bucket]]="1-30","Overdue",Table2[[#This Row],[DPD_Bucket]]="90+","NPA",Table2[[#This Row],[DPD_Bucket]]="Current","Active",Table2[[#This Row],[DPD_Bucket]]="31-60","Overdue")</f>
        <v>Active</v>
      </c>
    </row>
    <row r="291" spans="1:14" ht="28.8" customHeight="1" x14ac:dyDescent="0.45">
      <c r="A291" s="3" t="s">
        <v>1106</v>
      </c>
      <c r="B291" s="3" t="str">
        <f>_xlfn.XLOOKUP(Table2[[#This Row],[Customer_ID]],Table1[Customer_ID],Table1[Customer_Name],,0,)</f>
        <v>Renu Agarwal</v>
      </c>
      <c r="C291" s="3" t="str">
        <f>_xlfn.XLOOKUP(Table2[[#This Row],[Customer_ID]],Table1[Customer_ID],Table1[Branch_Name],,)</f>
        <v>Jabalpur</v>
      </c>
      <c r="D291" s="3" t="str">
        <f>_xlfn.XLOOKUP(Table2[[#This Row],[Customer_ID]],Table1[Customer_ID],Table1[Vehicle_Make],,0)</f>
        <v>Hero</v>
      </c>
      <c r="E291" s="3" t="str">
        <f>_xlfn.XLOOKUP(Table2[[#This Row],[Customer_ID]],Table1[Customer_ID],Table1[Vehicle_Model],,)</f>
        <v>Splendor</v>
      </c>
      <c r="F291" s="4">
        <f>_xlfn.XLOOKUP(Table2[[#This Row],[Customer_ID]],Table1[Customer_ID],Table1[Amount_Disbursed],,)</f>
        <v>74315</v>
      </c>
      <c r="G291" s="4">
        <f>_xlfn.XLOOKUP(Table2[[#This Row],[Customer_ID]],Table1[Customer_ID],Table1[EMI_Amount],,0)</f>
        <v>3536.911450728634</v>
      </c>
      <c r="H291" s="4">
        <f>Table2[[#This Row],[EMI_Amount]]</f>
        <v>3536.911450728634</v>
      </c>
      <c r="I291" s="4">
        <v>3537</v>
      </c>
      <c r="J291" s="4">
        <f>Table2[[#This Row],[EMI_Due_May26]]-Table2[[#This Row],[Amount_Received_May26]]</f>
        <v>-8.8549271365991444E-2</v>
      </c>
      <c r="K291" s="5">
        <f>DATE(2026,5,DAY(Table1[[#This Row],[Maturity_Date]]))</f>
        <v>46169</v>
      </c>
      <c r="L291" s="10" t="str">
        <f ca="1">IF(Table2[[#This Row],[Overdue_Amount]]&lt;1,"",MAX(0,TODAY()-Table2[[#This Row],[EMI_Due_Date]]))</f>
        <v/>
      </c>
      <c r="M29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91" s="3" t="str" cm="1">
        <f t="array" aca="1" ref="N291" ca="1">_xlfn.IFS(Table2[[#This Row],[DPD_Bucket]]="1-30","Overdue",Table2[[#This Row],[DPD_Bucket]]="90+","NPA",Table2[[#This Row],[DPD_Bucket]]="Current","Active",Table2[[#This Row],[DPD_Bucket]]="31-60","Overdue")</f>
        <v>Active</v>
      </c>
    </row>
    <row r="292" spans="1:14" ht="28.8" customHeight="1" x14ac:dyDescent="0.45">
      <c r="A292" s="3" t="s">
        <v>1107</v>
      </c>
      <c r="B292" s="3" t="str">
        <f>_xlfn.XLOOKUP(Table2[[#This Row],[Customer_ID]],Table1[Customer_ID],Table1[Customer_Name],,0,)</f>
        <v>Ramesh Chauhan</v>
      </c>
      <c r="C292" s="3" t="str">
        <f>_xlfn.XLOOKUP(Table2[[#This Row],[Customer_ID]],Table1[Customer_ID],Table1[Branch_Name],,)</f>
        <v>Indore</v>
      </c>
      <c r="D292" s="3" t="str">
        <f>_xlfn.XLOOKUP(Table2[[#This Row],[Customer_ID]],Table1[Customer_ID],Table1[Vehicle_Make],,0)</f>
        <v>Bajaj</v>
      </c>
      <c r="E292" s="3" t="str">
        <f>_xlfn.XLOOKUP(Table2[[#This Row],[Customer_ID]],Table1[Customer_ID],Table1[Vehicle_Model],,)</f>
        <v>Pulsar</v>
      </c>
      <c r="F292" s="4">
        <f>_xlfn.XLOOKUP(Table2[[#This Row],[Customer_ID]],Table1[Customer_ID],Table1[Amount_Disbursed],,)</f>
        <v>83832</v>
      </c>
      <c r="G292" s="4">
        <f>_xlfn.XLOOKUP(Table2[[#This Row],[Customer_ID]],Table1[Customer_ID],Table1[EMI_Amount],,0)</f>
        <v>5224.3196355590471</v>
      </c>
      <c r="H292" s="4">
        <f>Table2[[#This Row],[EMI_Amount]]</f>
        <v>5224.3196355590471</v>
      </c>
      <c r="I292" s="4">
        <v>5224</v>
      </c>
      <c r="J292" s="4">
        <f>Table2[[#This Row],[EMI_Due_May26]]-Table2[[#This Row],[Amount_Received_May26]]</f>
        <v>0.31963555904712848</v>
      </c>
      <c r="K292" s="5">
        <f>DATE(2026,5,DAY(Table1[[#This Row],[Maturity_Date]]))</f>
        <v>46143</v>
      </c>
      <c r="L292" s="10" t="str">
        <f ca="1">IF(Table2[[#This Row],[Overdue_Amount]]&lt;1,"",MAX(0,TODAY()-Table2[[#This Row],[EMI_Due_Date]]))</f>
        <v/>
      </c>
      <c r="M29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92" s="3" t="str" cm="1">
        <f t="array" aca="1" ref="N292" ca="1">_xlfn.IFS(Table2[[#This Row],[DPD_Bucket]]="1-30","Overdue",Table2[[#This Row],[DPD_Bucket]]="90+","NPA",Table2[[#This Row],[DPD_Bucket]]="Current","Active",Table2[[#This Row],[DPD_Bucket]]="31-60","Overdue")</f>
        <v>Active</v>
      </c>
    </row>
    <row r="293" spans="1:14" ht="28.8" customHeight="1" x14ac:dyDescent="0.45">
      <c r="A293" s="3" t="s">
        <v>1108</v>
      </c>
      <c r="B293" s="3" t="str">
        <f>_xlfn.XLOOKUP(Table2[[#This Row],[Customer_ID]],Table1[Customer_ID],Table1[Customer_Name],,0,)</f>
        <v>Sumit Jain</v>
      </c>
      <c r="C293" s="3" t="str">
        <f>_xlfn.XLOOKUP(Table2[[#This Row],[Customer_ID]],Table1[Customer_ID],Table1[Branch_Name],,)</f>
        <v>Bhopal</v>
      </c>
      <c r="D293" s="3" t="str">
        <f>_xlfn.XLOOKUP(Table2[[#This Row],[Customer_ID]],Table1[Customer_ID],Table1[Vehicle_Make],,0)</f>
        <v>Renault</v>
      </c>
      <c r="E293" s="3" t="str">
        <f>_xlfn.XLOOKUP(Table2[[#This Row],[Customer_ID]],Table1[Customer_ID],Table1[Vehicle_Model],,)</f>
        <v>Kwid</v>
      </c>
      <c r="F293" s="4">
        <f>_xlfn.XLOOKUP(Table2[[#This Row],[Customer_ID]],Table1[Customer_ID],Table1[Amount_Disbursed],,)</f>
        <v>426926</v>
      </c>
      <c r="G293" s="4">
        <f>_xlfn.XLOOKUP(Table2[[#This Row],[Customer_ID]],Table1[Customer_ID],Table1[EMI_Amount],,0)</f>
        <v>25809.305238630142</v>
      </c>
      <c r="H293" s="4">
        <f>Table2[[#This Row],[EMI_Amount]]</f>
        <v>25809.305238630142</v>
      </c>
      <c r="I293" s="4">
        <v>9601</v>
      </c>
      <c r="J293" s="4">
        <f>Table2[[#This Row],[EMI_Due_May26]]-Table2[[#This Row],[Amount_Received_May26]]</f>
        <v>16208.305238630142</v>
      </c>
      <c r="K293" s="5">
        <f>DATE(2026,5,DAY(Table1[[#This Row],[Maturity_Date]]))</f>
        <v>46169</v>
      </c>
      <c r="L293" s="10">
        <f ca="1">IF(Table2[[#This Row],[Overdue_Amount]]&lt;1,"",MAX(0,TODAY()-Table2[[#This Row],[EMI_Due_Date]]))</f>
        <v>11</v>
      </c>
      <c r="M29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93" s="3" t="str" cm="1">
        <f t="array" aca="1" ref="N29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94" spans="1:14" ht="28.8" customHeight="1" x14ac:dyDescent="0.45">
      <c r="A294" s="3" t="s">
        <v>1109</v>
      </c>
      <c r="B294" s="3" t="str">
        <f>_xlfn.XLOOKUP(Table2[[#This Row],[Customer_ID]],Table1[Customer_ID],Table1[Customer_Name],,0,)</f>
        <v>Deepak Soni</v>
      </c>
      <c r="C294" s="3" t="str">
        <f>_xlfn.XLOOKUP(Table2[[#This Row],[Customer_ID]],Table1[Customer_ID],Table1[Branch_Name],,)</f>
        <v>Indore</v>
      </c>
      <c r="D294" s="3" t="str">
        <f>_xlfn.XLOOKUP(Table2[[#This Row],[Customer_ID]],Table1[Customer_ID],Table1[Vehicle_Make],,0)</f>
        <v>Hyundai</v>
      </c>
      <c r="E294" s="3" t="str">
        <f>_xlfn.XLOOKUP(Table2[[#This Row],[Customer_ID]],Table1[Customer_ID],Table1[Vehicle_Model],,)</f>
        <v>i20</v>
      </c>
      <c r="F294" s="4">
        <f>_xlfn.XLOOKUP(Table2[[#This Row],[Customer_ID]],Table1[Customer_ID],Table1[Amount_Disbursed],,)</f>
        <v>689843</v>
      </c>
      <c r="G294" s="4">
        <f>_xlfn.XLOOKUP(Table2[[#This Row],[Customer_ID]],Table1[Customer_ID],Table1[EMI_Amount],,0)</f>
        <v>33121.351432514668</v>
      </c>
      <c r="H294" s="4">
        <f>Table2[[#This Row],[EMI_Amount]]</f>
        <v>33121.351432514668</v>
      </c>
      <c r="I294" s="4">
        <v>33121</v>
      </c>
      <c r="J294" s="4">
        <f>Table2[[#This Row],[EMI_Due_May26]]-Table2[[#This Row],[Amount_Received_May26]]</f>
        <v>0.35143251466797665</v>
      </c>
      <c r="K294" s="5">
        <f>DATE(2026,5,DAY(Table1[[#This Row],[Maturity_Date]]))</f>
        <v>46145</v>
      </c>
      <c r="L294" s="10" t="str">
        <f ca="1">IF(Table2[[#This Row],[Overdue_Amount]]&lt;1,"",MAX(0,TODAY()-Table2[[#This Row],[EMI_Due_Date]]))</f>
        <v/>
      </c>
      <c r="M29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94" s="3" t="str" cm="1">
        <f t="array" aca="1" ref="N294" ca="1">_xlfn.IFS(Table2[[#This Row],[DPD_Bucket]]="1-30","Overdue",Table2[[#This Row],[DPD_Bucket]]="90+","NPA",Table2[[#This Row],[DPD_Bucket]]="Current","Active",Table2[[#This Row],[DPD_Bucket]]="31-60","Overdue")</f>
        <v>Active</v>
      </c>
    </row>
    <row r="295" spans="1:14" ht="28.8" customHeight="1" x14ac:dyDescent="0.45">
      <c r="A295" s="3" t="s">
        <v>1110</v>
      </c>
      <c r="B295" s="3" t="str">
        <f>_xlfn.XLOOKUP(Table2[[#This Row],[Customer_ID]],Table1[Customer_ID],Table1[Customer_Name],,0,)</f>
        <v>Dinesh Sharma</v>
      </c>
      <c r="C295" s="3" t="str">
        <f>_xlfn.XLOOKUP(Table2[[#This Row],[Customer_ID]],Table1[Customer_ID],Table1[Branch_Name],,)</f>
        <v>Rewa</v>
      </c>
      <c r="D295" s="3" t="str">
        <f>_xlfn.XLOOKUP(Table2[[#This Row],[Customer_ID]],Table1[Customer_ID],Table1[Vehicle_Make],,0)</f>
        <v>Tata</v>
      </c>
      <c r="E295" s="3" t="str">
        <f>_xlfn.XLOOKUP(Table2[[#This Row],[Customer_ID]],Table1[Customer_ID],Table1[Vehicle_Model],,)</f>
        <v>Tiago</v>
      </c>
      <c r="F295" s="4">
        <f>_xlfn.XLOOKUP(Table2[[#This Row],[Customer_ID]],Table1[Customer_ID],Table1[Amount_Disbursed],,)</f>
        <v>432188</v>
      </c>
      <c r="G295" s="4">
        <f>_xlfn.XLOOKUP(Table2[[#This Row],[Customer_ID]],Table1[Customer_ID],Table1[EMI_Amount],,0)</f>
        <v>39188.249781803635</v>
      </c>
      <c r="H295" s="4">
        <f>Table2[[#This Row],[EMI_Amount]]</f>
        <v>39188.249781803635</v>
      </c>
      <c r="I295" s="4">
        <v>12554</v>
      </c>
      <c r="J295" s="4">
        <f>Table2[[#This Row],[EMI_Due_May26]]-Table2[[#This Row],[Amount_Received_May26]]</f>
        <v>26634.249781803635</v>
      </c>
      <c r="K295" s="5">
        <f>DATE(2026,5,DAY(Table1[[#This Row],[Maturity_Date]]))</f>
        <v>46160</v>
      </c>
      <c r="L295" s="10">
        <f ca="1">IF(Table2[[#This Row],[Overdue_Amount]]&lt;1,"",MAX(0,TODAY()-Table2[[#This Row],[EMI_Due_Date]]))</f>
        <v>20</v>
      </c>
      <c r="M29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95" s="3" t="str" cm="1">
        <f t="array" aca="1" ref="N29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96" spans="1:14" ht="28.8" customHeight="1" x14ac:dyDescent="0.45">
      <c r="A296" s="3" t="s">
        <v>1111</v>
      </c>
      <c r="B296" s="3" t="str">
        <f>_xlfn.XLOOKUP(Table2[[#This Row],[Customer_ID]],Table1[Customer_ID],Table1[Customer_Name],,0,)</f>
        <v>Rajesh Shukla</v>
      </c>
      <c r="C296" s="3" t="str">
        <f>_xlfn.XLOOKUP(Table2[[#This Row],[Customer_ID]],Table1[Customer_ID],Table1[Branch_Name],,)</f>
        <v>Bhopal</v>
      </c>
      <c r="D296" s="3" t="str">
        <f>_xlfn.XLOOKUP(Table2[[#This Row],[Customer_ID]],Table1[Customer_ID],Table1[Vehicle_Make],,0)</f>
        <v>Hyundai</v>
      </c>
      <c r="E296" s="3" t="str">
        <f>_xlfn.XLOOKUP(Table2[[#This Row],[Customer_ID]],Table1[Customer_ID],Table1[Vehicle_Model],,)</f>
        <v>Creta</v>
      </c>
      <c r="F296" s="4">
        <f>_xlfn.XLOOKUP(Table2[[#This Row],[Customer_ID]],Table1[Customer_ID],Table1[Amount_Disbursed],,)</f>
        <v>1195953</v>
      </c>
      <c r="G296" s="4">
        <f>_xlfn.XLOOKUP(Table2[[#This Row],[Customer_ID]],Table1[Customer_ID],Table1[EMI_Amount],,0)</f>
        <v>75326.046565016542</v>
      </c>
      <c r="H296" s="4">
        <f>Table2[[#This Row],[EMI_Amount]]</f>
        <v>75326.046565016542</v>
      </c>
      <c r="I296" s="4">
        <v>75326</v>
      </c>
      <c r="J296" s="4">
        <f>Table2[[#This Row],[EMI_Due_May26]]-Table2[[#This Row],[Amount_Received_May26]]</f>
        <v>4.6565016542444937E-2</v>
      </c>
      <c r="K296" s="5">
        <f>DATE(2026,5,DAY(Table1[[#This Row],[Maturity_Date]]))</f>
        <v>46167</v>
      </c>
      <c r="L296" s="10" t="str">
        <f ca="1">IF(Table2[[#This Row],[Overdue_Amount]]&lt;1,"",MAX(0,TODAY()-Table2[[#This Row],[EMI_Due_Date]]))</f>
        <v/>
      </c>
      <c r="M29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296" s="3" t="str" cm="1">
        <f t="array" aca="1" ref="N296" ca="1">_xlfn.IFS(Table2[[#This Row],[DPD_Bucket]]="1-30","Overdue",Table2[[#This Row],[DPD_Bucket]]="90+","NPA",Table2[[#This Row],[DPD_Bucket]]="Current","Active",Table2[[#This Row],[DPD_Bucket]]="31-60","Overdue")</f>
        <v>Active</v>
      </c>
    </row>
    <row r="297" spans="1:14" ht="28.8" customHeight="1" x14ac:dyDescent="0.45">
      <c r="A297" s="3" t="s">
        <v>1112</v>
      </c>
      <c r="B297" s="3" t="str">
        <f>_xlfn.XLOOKUP(Table2[[#This Row],[Customer_ID]],Table1[Customer_ID],Table1[Customer_Name],,0,)</f>
        <v>Ajay Shukla</v>
      </c>
      <c r="C297" s="3" t="str">
        <f>_xlfn.XLOOKUP(Table2[[#This Row],[Customer_ID]],Table1[Customer_ID],Table1[Branch_Name],,)</f>
        <v>Jabalpur</v>
      </c>
      <c r="D297" s="3" t="str">
        <f>_xlfn.XLOOKUP(Table2[[#This Row],[Customer_ID]],Table1[Customer_ID],Table1[Vehicle_Make],,0)</f>
        <v>Hero</v>
      </c>
      <c r="E297" s="3" t="str">
        <f>_xlfn.XLOOKUP(Table2[[#This Row],[Customer_ID]],Table1[Customer_ID],Table1[Vehicle_Model],,)</f>
        <v>Splendor</v>
      </c>
      <c r="F297" s="4">
        <f>_xlfn.XLOOKUP(Table2[[#This Row],[Customer_ID]],Table1[Customer_ID],Table1[Amount_Disbursed],,)</f>
        <v>49563</v>
      </c>
      <c r="G297" s="4">
        <f>_xlfn.XLOOKUP(Table2[[#This Row],[Customer_ID]],Table1[Customer_ID],Table1[EMI_Amount],,0)</f>
        <v>1735.6443619598447</v>
      </c>
      <c r="H297" s="4">
        <f>Table2[[#This Row],[EMI_Amount]]</f>
        <v>1735.6443619598447</v>
      </c>
      <c r="I297" s="4">
        <v>738</v>
      </c>
      <c r="J297" s="4">
        <f>Table2[[#This Row],[EMI_Due_May26]]-Table2[[#This Row],[Amount_Received_May26]]</f>
        <v>997.64436195984467</v>
      </c>
      <c r="K297" s="5">
        <f>DATE(2026,5,DAY(Table1[[#This Row],[Maturity_Date]]))</f>
        <v>46153</v>
      </c>
      <c r="L297" s="10">
        <f ca="1">IF(Table2[[#This Row],[Overdue_Amount]]&lt;1,"",MAX(0,TODAY()-Table2[[#This Row],[EMI_Due_Date]]))</f>
        <v>27</v>
      </c>
      <c r="M29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97" s="3" t="str" cm="1">
        <f t="array" aca="1" ref="N29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98" spans="1:14" ht="28.8" customHeight="1" x14ac:dyDescent="0.45">
      <c r="A298" s="3" t="s">
        <v>1113</v>
      </c>
      <c r="B298" s="3" t="str">
        <f>_xlfn.XLOOKUP(Table2[[#This Row],[Customer_ID]],Table1[Customer_ID],Table1[Customer_Name],,0,)</f>
        <v>Sanjay Chauhan</v>
      </c>
      <c r="C298" s="3" t="str">
        <f>_xlfn.XLOOKUP(Table2[[#This Row],[Customer_ID]],Table1[Customer_ID],Table1[Branch_Name],,)</f>
        <v>Rewa</v>
      </c>
      <c r="D298" s="3" t="str">
        <f>_xlfn.XLOOKUP(Table2[[#This Row],[Customer_ID]],Table1[Customer_ID],Table1[Vehicle_Make],,0)</f>
        <v>Maruti</v>
      </c>
      <c r="E298" s="3" t="str">
        <f>_xlfn.XLOOKUP(Table2[[#This Row],[Customer_ID]],Table1[Customer_ID],Table1[Vehicle_Model],,)</f>
        <v>Brezza</v>
      </c>
      <c r="F298" s="4">
        <f>_xlfn.XLOOKUP(Table2[[#This Row],[Customer_ID]],Table1[Customer_ID],Table1[Amount_Disbursed],,)</f>
        <v>968168</v>
      </c>
      <c r="G298" s="4">
        <f>_xlfn.XLOOKUP(Table2[[#This Row],[Customer_ID]],Table1[Customer_ID],Table1[EMI_Amount],,0)</f>
        <v>33193.232283124904</v>
      </c>
      <c r="H298" s="4">
        <f>Table2[[#This Row],[EMI_Amount]]</f>
        <v>33193.232283124904</v>
      </c>
      <c r="I298" s="4">
        <v>4972</v>
      </c>
      <c r="J298" s="4">
        <f>Table2[[#This Row],[EMI_Due_May26]]-Table2[[#This Row],[Amount_Received_May26]]</f>
        <v>28221.232283124904</v>
      </c>
      <c r="K298" s="5">
        <f>DATE(2026,5,DAY(Table1[[#This Row],[Maturity_Date]]))</f>
        <v>46164</v>
      </c>
      <c r="L298" s="10">
        <f ca="1">IF(Table2[[#This Row],[Overdue_Amount]]&lt;1,"",MAX(0,TODAY()-Table2[[#This Row],[EMI_Due_Date]]))</f>
        <v>16</v>
      </c>
      <c r="M29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98" s="3" t="str" cm="1">
        <f t="array" aca="1" ref="N29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299" spans="1:14" ht="28.8" customHeight="1" x14ac:dyDescent="0.45">
      <c r="A299" s="3" t="s">
        <v>1114</v>
      </c>
      <c r="B299" s="3" t="str">
        <f>_xlfn.XLOOKUP(Table2[[#This Row],[Customer_ID]],Table1[Customer_ID],Table1[Customer_Name],,0,)</f>
        <v>Pooja Chauhan</v>
      </c>
      <c r="C299" s="3" t="str">
        <f>_xlfn.XLOOKUP(Table2[[#This Row],[Customer_ID]],Table1[Customer_ID],Table1[Branch_Name],,)</f>
        <v>Jabalpur</v>
      </c>
      <c r="D299" s="3" t="str">
        <f>_xlfn.XLOOKUP(Table2[[#This Row],[Customer_ID]],Table1[Customer_ID],Table1[Vehicle_Make],,0)</f>
        <v>TVS</v>
      </c>
      <c r="E299" s="3" t="str">
        <f>_xlfn.XLOOKUP(Table2[[#This Row],[Customer_ID]],Table1[Customer_ID],Table1[Vehicle_Model],,)</f>
        <v>Jupiter</v>
      </c>
      <c r="F299" s="4">
        <f>_xlfn.XLOOKUP(Table2[[#This Row],[Customer_ID]],Table1[Customer_ID],Table1[Amount_Disbursed],,)</f>
        <v>56101</v>
      </c>
      <c r="G299" s="4">
        <f>_xlfn.XLOOKUP(Table2[[#This Row],[Customer_ID]],Table1[Customer_ID],Table1[EMI_Amount],,0)</f>
        <v>2707.6385915148239</v>
      </c>
      <c r="H299" s="4">
        <f>Table2[[#This Row],[EMI_Amount]]</f>
        <v>2707.6385915148239</v>
      </c>
      <c r="I299" s="4">
        <v>0</v>
      </c>
      <c r="J299" s="4">
        <f>Table2[[#This Row],[EMI_Due_May26]]-Table2[[#This Row],[Amount_Received_May26]]</f>
        <v>2707.6385915148239</v>
      </c>
      <c r="K299" s="5">
        <f>DATE(2026,5,DAY(Table1[[#This Row],[Maturity_Date]]))</f>
        <v>46155</v>
      </c>
      <c r="L299" s="10">
        <f ca="1">IF(Table2[[#This Row],[Overdue_Amount]]&lt;1,"",MAX(0,TODAY()-Table2[[#This Row],[EMI_Due_Date]]))</f>
        <v>25</v>
      </c>
      <c r="M29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299" s="3" t="str" cm="1">
        <f t="array" aca="1" ref="N29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00" spans="1:14" ht="28.8" customHeight="1" x14ac:dyDescent="0.45">
      <c r="A300" s="3" t="s">
        <v>1115</v>
      </c>
      <c r="B300" s="3" t="str">
        <f>_xlfn.XLOOKUP(Table2[[#This Row],[Customer_ID]],Table1[Customer_ID],Table1[Customer_Name],,0,)</f>
        <v>Geeta Yadav</v>
      </c>
      <c r="C300" s="3" t="str">
        <f>_xlfn.XLOOKUP(Table2[[#This Row],[Customer_ID]],Table1[Customer_ID],Table1[Branch_Name],,)</f>
        <v>Indore</v>
      </c>
      <c r="D300" s="3" t="str">
        <f>_xlfn.XLOOKUP(Table2[[#This Row],[Customer_ID]],Table1[Customer_ID],Table1[Vehicle_Make],,0)</f>
        <v>Hyundai</v>
      </c>
      <c r="E300" s="3" t="str">
        <f>_xlfn.XLOOKUP(Table2[[#This Row],[Customer_ID]],Table1[Customer_ID],Table1[Vehicle_Model],,)</f>
        <v>i20</v>
      </c>
      <c r="F300" s="4">
        <f>_xlfn.XLOOKUP(Table2[[#This Row],[Customer_ID]],Table1[Customer_ID],Table1[Amount_Disbursed],,)</f>
        <v>630869</v>
      </c>
      <c r="G300" s="4">
        <f>_xlfn.XLOOKUP(Table2[[#This Row],[Customer_ID]],Table1[Customer_ID],Table1[EMI_Amount],,0)</f>
        <v>17908.097067489278</v>
      </c>
      <c r="H300" s="4">
        <f>Table2[[#This Row],[EMI_Amount]]</f>
        <v>17908.097067489278</v>
      </c>
      <c r="I300" s="4">
        <v>14163</v>
      </c>
      <c r="J300" s="4">
        <f>Table2[[#This Row],[EMI_Due_May26]]-Table2[[#This Row],[Amount_Received_May26]]</f>
        <v>3745.0970674892778</v>
      </c>
      <c r="K300" s="5">
        <f>DATE(2026,5,DAY(Table1[[#This Row],[Maturity_Date]]))</f>
        <v>46173</v>
      </c>
      <c r="L300" s="10">
        <f ca="1">IF(Table2[[#This Row],[Overdue_Amount]]&lt;1,"",MAX(0,TODAY()-Table2[[#This Row],[EMI_Due_Date]]))</f>
        <v>7</v>
      </c>
      <c r="M30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00" s="3" t="str" cm="1">
        <f t="array" aca="1" ref="N30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01" spans="1:14" ht="28.8" customHeight="1" x14ac:dyDescent="0.45">
      <c r="A301" s="3" t="s">
        <v>1116</v>
      </c>
      <c r="B301" s="3" t="str">
        <f>_xlfn.XLOOKUP(Table2[[#This Row],[Customer_ID]],Table1[Customer_ID],Table1[Customer_Name],,0,)</f>
        <v>Seema Malviya</v>
      </c>
      <c r="C301" s="3" t="str">
        <f>_xlfn.XLOOKUP(Table2[[#This Row],[Customer_ID]],Table1[Customer_ID],Table1[Branch_Name],,)</f>
        <v>Indore</v>
      </c>
      <c r="D301" s="3" t="str">
        <f>_xlfn.XLOOKUP(Table2[[#This Row],[Customer_ID]],Table1[Customer_ID],Table1[Vehicle_Make],,0)</f>
        <v>Maruti</v>
      </c>
      <c r="E301" s="3" t="str">
        <f>_xlfn.XLOOKUP(Table2[[#This Row],[Customer_ID]],Table1[Customer_ID],Table1[Vehicle_Model],,)</f>
        <v>Brezza</v>
      </c>
      <c r="F301" s="4">
        <f>_xlfn.XLOOKUP(Table2[[#This Row],[Customer_ID]],Table1[Customer_ID],Table1[Amount_Disbursed],,)</f>
        <v>908875</v>
      </c>
      <c r="G301" s="4">
        <f>_xlfn.XLOOKUP(Table2[[#This Row],[Customer_ID]],Table1[Customer_ID],Table1[EMI_Amount],,0)</f>
        <v>19933.820865947746</v>
      </c>
      <c r="H301" s="4">
        <f>Table2[[#This Row],[EMI_Amount]]</f>
        <v>19933.820865947746</v>
      </c>
      <c r="I301" s="4">
        <v>13049</v>
      </c>
      <c r="J301" s="4">
        <f>Table2[[#This Row],[EMI_Due_May26]]-Table2[[#This Row],[Amount_Received_May26]]</f>
        <v>6884.8208659477459</v>
      </c>
      <c r="K301" s="5">
        <f>DATE(2026,5,DAY(Table1[[#This Row],[Maturity_Date]]))</f>
        <v>46146</v>
      </c>
      <c r="L301" s="10">
        <f ca="1">IF(Table2[[#This Row],[Overdue_Amount]]&lt;1,"",MAX(0,TODAY()-Table2[[#This Row],[EMI_Due_Date]]))</f>
        <v>34</v>
      </c>
      <c r="M30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01" s="3" t="str" cm="1">
        <f t="array" aca="1" ref="N301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02" spans="1:14" ht="28.8" customHeight="1" x14ac:dyDescent="0.45">
      <c r="A302" s="3" t="s">
        <v>1117</v>
      </c>
      <c r="B302" s="3" t="str">
        <f>_xlfn.XLOOKUP(Table2[[#This Row],[Customer_ID]],Table1[Customer_ID],Table1[Customer_Name],,0,)</f>
        <v>Pankaj Agarwal</v>
      </c>
      <c r="C302" s="3" t="str">
        <f>_xlfn.XLOOKUP(Table2[[#This Row],[Customer_ID]],Table1[Customer_ID],Table1[Branch_Name],,)</f>
        <v>Rewa</v>
      </c>
      <c r="D302" s="3" t="str">
        <f>_xlfn.XLOOKUP(Table2[[#This Row],[Customer_ID]],Table1[Customer_ID],Table1[Vehicle_Make],,0)</f>
        <v>Bajaj</v>
      </c>
      <c r="E302" s="3" t="str">
        <f>_xlfn.XLOOKUP(Table2[[#This Row],[Customer_ID]],Table1[Customer_ID],Table1[Vehicle_Model],,)</f>
        <v>Pulsar</v>
      </c>
      <c r="F302" s="4">
        <f>_xlfn.XLOOKUP(Table2[[#This Row],[Customer_ID]],Table1[Customer_ID],Table1[Amount_Disbursed],,)</f>
        <v>55496</v>
      </c>
      <c r="G302" s="4">
        <f>_xlfn.XLOOKUP(Table2[[#This Row],[Customer_ID]],Table1[Customer_ID],Table1[EMI_Amount],,0)</f>
        <v>1529.3469002518757</v>
      </c>
      <c r="H302" s="4">
        <f>Table2[[#This Row],[EMI_Amount]]</f>
        <v>1529.3469002518757</v>
      </c>
      <c r="I302" s="4">
        <v>1529</v>
      </c>
      <c r="J302" s="4">
        <f>Table2[[#This Row],[EMI_Due_May26]]-Table2[[#This Row],[Amount_Received_May26]]</f>
        <v>0.34690025187569518</v>
      </c>
      <c r="K302" s="5">
        <f>DATE(2026,5,DAY(Table1[[#This Row],[Maturity_Date]]))</f>
        <v>46167</v>
      </c>
      <c r="L302" s="10" t="str">
        <f ca="1">IF(Table2[[#This Row],[Overdue_Amount]]&lt;1,"",MAX(0,TODAY()-Table2[[#This Row],[EMI_Due_Date]]))</f>
        <v/>
      </c>
      <c r="M30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02" s="3" t="str" cm="1">
        <f t="array" aca="1" ref="N302" ca="1">_xlfn.IFS(Table2[[#This Row],[DPD_Bucket]]="1-30","Overdue",Table2[[#This Row],[DPD_Bucket]]="90+","NPA",Table2[[#This Row],[DPD_Bucket]]="Current","Active",Table2[[#This Row],[DPD_Bucket]]="31-60","Overdue")</f>
        <v>Active</v>
      </c>
    </row>
    <row r="303" spans="1:14" ht="28.8" customHeight="1" x14ac:dyDescent="0.45">
      <c r="A303" s="3" t="s">
        <v>1118</v>
      </c>
      <c r="B303" s="3" t="str">
        <f>_xlfn.XLOOKUP(Table2[[#This Row],[Customer_ID]],Table1[Customer_ID],Table1[Customer_Name],,0,)</f>
        <v>Vikas Malviya</v>
      </c>
      <c r="C303" s="3" t="str">
        <f>_xlfn.XLOOKUP(Table2[[#This Row],[Customer_ID]],Table1[Customer_ID],Table1[Branch_Name],,)</f>
        <v>Indore</v>
      </c>
      <c r="D303" s="3" t="str">
        <f>_xlfn.XLOOKUP(Table2[[#This Row],[Customer_ID]],Table1[Customer_ID],Table1[Vehicle_Make],,0)</f>
        <v>Honda</v>
      </c>
      <c r="E303" s="3" t="str">
        <f>_xlfn.XLOOKUP(Table2[[#This Row],[Customer_ID]],Table1[Customer_ID],Table1[Vehicle_Model],,)</f>
        <v>Activa</v>
      </c>
      <c r="F303" s="4">
        <f>_xlfn.XLOOKUP(Table2[[#This Row],[Customer_ID]],Table1[Customer_ID],Table1[Amount_Disbursed],,)</f>
        <v>56455</v>
      </c>
      <c r="G303" s="4">
        <f>_xlfn.XLOOKUP(Table2[[#This Row],[Customer_ID]],Table1[Customer_ID],Table1[EMI_Amount],,0)</f>
        <v>2708.434203860309</v>
      </c>
      <c r="H303" s="4">
        <f>Table2[[#This Row],[EMI_Amount]]</f>
        <v>2708.434203860309</v>
      </c>
      <c r="I303" s="4">
        <v>1606</v>
      </c>
      <c r="J303" s="4">
        <f>Table2[[#This Row],[EMI_Due_May26]]-Table2[[#This Row],[Amount_Received_May26]]</f>
        <v>1102.434203860309</v>
      </c>
      <c r="K303" s="5">
        <f>DATE(2026,5,DAY(Table1[[#This Row],[Maturity_Date]]))</f>
        <v>46151</v>
      </c>
      <c r="L303" s="10">
        <f ca="1">IF(Table2[[#This Row],[Overdue_Amount]]&lt;1,"",MAX(0,TODAY()-Table2[[#This Row],[EMI_Due_Date]]))</f>
        <v>29</v>
      </c>
      <c r="M30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03" s="3" t="str" cm="1">
        <f t="array" aca="1" ref="N30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04" spans="1:14" ht="28.8" customHeight="1" x14ac:dyDescent="0.45">
      <c r="A304" s="3" t="s">
        <v>1119</v>
      </c>
      <c r="B304" s="3" t="str">
        <f>_xlfn.XLOOKUP(Table2[[#This Row],[Customer_ID]],Table1[Customer_ID],Table1[Customer_Name],,0,)</f>
        <v>Dinesh Pandey</v>
      </c>
      <c r="C304" s="3" t="str">
        <f>_xlfn.XLOOKUP(Table2[[#This Row],[Customer_ID]],Table1[Customer_ID],Table1[Branch_Name],,)</f>
        <v>Gwalior</v>
      </c>
      <c r="D304" s="3" t="str">
        <f>_xlfn.XLOOKUP(Table2[[#This Row],[Customer_ID]],Table1[Customer_ID],Table1[Vehicle_Make],,0)</f>
        <v>Hero</v>
      </c>
      <c r="E304" s="3" t="str">
        <f>_xlfn.XLOOKUP(Table2[[#This Row],[Customer_ID]],Table1[Customer_ID],Table1[Vehicle_Model],,)</f>
        <v>Splendor</v>
      </c>
      <c r="F304" s="4">
        <f>_xlfn.XLOOKUP(Table2[[#This Row],[Customer_ID]],Table1[Customer_ID],Table1[Amount_Disbursed],,)</f>
        <v>78043</v>
      </c>
      <c r="G304" s="4">
        <f>_xlfn.XLOOKUP(Table2[[#This Row],[Customer_ID]],Table1[Customer_ID],Table1[EMI_Amount],,0)</f>
        <v>3659.9209941575805</v>
      </c>
      <c r="H304" s="4">
        <f>Table2[[#This Row],[EMI_Amount]]</f>
        <v>3659.9209941575805</v>
      </c>
      <c r="I304" s="4">
        <v>3660</v>
      </c>
      <c r="J304" s="4">
        <f>Table2[[#This Row],[EMI_Due_May26]]-Table2[[#This Row],[Amount_Received_May26]]</f>
        <v>-7.9005842419519468E-2</v>
      </c>
      <c r="K304" s="5">
        <f>DATE(2026,5,DAY(Table1[[#This Row],[Maturity_Date]]))</f>
        <v>46152</v>
      </c>
      <c r="L304" s="10" t="str">
        <f ca="1">IF(Table2[[#This Row],[Overdue_Amount]]&lt;1,"",MAX(0,TODAY()-Table2[[#This Row],[EMI_Due_Date]]))</f>
        <v/>
      </c>
      <c r="M30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04" s="3" t="str" cm="1">
        <f t="array" aca="1" ref="N304" ca="1">_xlfn.IFS(Table2[[#This Row],[DPD_Bucket]]="1-30","Overdue",Table2[[#This Row],[DPD_Bucket]]="90+","NPA",Table2[[#This Row],[DPD_Bucket]]="Current","Active",Table2[[#This Row],[DPD_Bucket]]="31-60","Overdue")</f>
        <v>Active</v>
      </c>
    </row>
    <row r="305" spans="1:14" ht="28.8" customHeight="1" x14ac:dyDescent="0.45">
      <c r="A305" s="3" t="s">
        <v>1120</v>
      </c>
      <c r="B305" s="3" t="str">
        <f>_xlfn.XLOOKUP(Table2[[#This Row],[Customer_ID]],Table1[Customer_ID],Table1[Customer_Name],,0,)</f>
        <v>Ajay Shukla</v>
      </c>
      <c r="C305" s="3" t="str">
        <f>_xlfn.XLOOKUP(Table2[[#This Row],[Customer_ID]],Table1[Customer_ID],Table1[Branch_Name],,)</f>
        <v>Bhopal</v>
      </c>
      <c r="D305" s="3" t="str">
        <f>_xlfn.XLOOKUP(Table2[[#This Row],[Customer_ID]],Table1[Customer_ID],Table1[Vehicle_Make],,0)</f>
        <v>Hyundai</v>
      </c>
      <c r="E305" s="3" t="str">
        <f>_xlfn.XLOOKUP(Table2[[#This Row],[Customer_ID]],Table1[Customer_ID],Table1[Vehicle_Model],,)</f>
        <v>Creta</v>
      </c>
      <c r="F305" s="4">
        <f>_xlfn.XLOOKUP(Table2[[#This Row],[Customer_ID]],Table1[Customer_ID],Table1[Amount_Disbursed],,)</f>
        <v>1074124</v>
      </c>
      <c r="G305" s="4">
        <f>_xlfn.XLOOKUP(Table2[[#This Row],[Customer_ID]],Table1[Customer_ID],Table1[EMI_Amount],,0)</f>
        <v>50552.714690160195</v>
      </c>
      <c r="H305" s="4">
        <f>Table2[[#This Row],[EMI_Amount]]</f>
        <v>50552.714690160195</v>
      </c>
      <c r="I305" s="4">
        <v>50553</v>
      </c>
      <c r="J305" s="4">
        <f>Table2[[#This Row],[EMI_Due_May26]]-Table2[[#This Row],[Amount_Received_May26]]</f>
        <v>-0.28530983980454039</v>
      </c>
      <c r="K305" s="5">
        <f>DATE(2026,5,DAY(Table1[[#This Row],[Maturity_Date]]))</f>
        <v>46148</v>
      </c>
      <c r="L305" s="10" t="str">
        <f ca="1">IF(Table2[[#This Row],[Overdue_Amount]]&lt;1,"",MAX(0,TODAY()-Table2[[#This Row],[EMI_Due_Date]]))</f>
        <v/>
      </c>
      <c r="M30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05" s="3" t="str" cm="1">
        <f t="array" aca="1" ref="N305" ca="1">_xlfn.IFS(Table2[[#This Row],[DPD_Bucket]]="1-30","Overdue",Table2[[#This Row],[DPD_Bucket]]="90+","NPA",Table2[[#This Row],[DPD_Bucket]]="Current","Active",Table2[[#This Row],[DPD_Bucket]]="31-60","Overdue")</f>
        <v>Active</v>
      </c>
    </row>
    <row r="306" spans="1:14" ht="28.8" customHeight="1" x14ac:dyDescent="0.45">
      <c r="A306" s="3" t="s">
        <v>1121</v>
      </c>
      <c r="B306" s="3" t="str">
        <f>_xlfn.XLOOKUP(Table2[[#This Row],[Customer_ID]],Table1[Customer_ID],Table1[Customer_Name],,0,)</f>
        <v>Naresh Joshi</v>
      </c>
      <c r="C306" s="3" t="str">
        <f>_xlfn.XLOOKUP(Table2[[#This Row],[Customer_ID]],Table1[Customer_ID],Table1[Branch_Name],,)</f>
        <v>Rewa</v>
      </c>
      <c r="D306" s="3" t="str">
        <f>_xlfn.XLOOKUP(Table2[[#This Row],[Customer_ID]],Table1[Customer_ID],Table1[Vehicle_Make],,0)</f>
        <v>Tata</v>
      </c>
      <c r="E306" s="3" t="str">
        <f>_xlfn.XLOOKUP(Table2[[#This Row],[Customer_ID]],Table1[Customer_ID],Table1[Vehicle_Model],,)</f>
        <v>Nexon</v>
      </c>
      <c r="F306" s="4">
        <f>_xlfn.XLOOKUP(Table2[[#This Row],[Customer_ID]],Table1[Customer_ID],Table1[Amount_Disbursed],,)</f>
        <v>757311</v>
      </c>
      <c r="G306" s="4">
        <f>_xlfn.XLOOKUP(Table2[[#This Row],[Customer_ID]],Table1[Customer_ID],Table1[EMI_Amount],,0)</f>
        <v>25233.21184151146</v>
      </c>
      <c r="H306" s="4">
        <f>Table2[[#This Row],[EMI_Amount]]</f>
        <v>25233.21184151146</v>
      </c>
      <c r="I306" s="4">
        <v>25233</v>
      </c>
      <c r="J306" s="4">
        <f>Table2[[#This Row],[EMI_Due_May26]]-Table2[[#This Row],[Amount_Received_May26]]</f>
        <v>0.21184151146007935</v>
      </c>
      <c r="K306" s="5">
        <f>DATE(2026,5,DAY(Table1[[#This Row],[Maturity_Date]]))</f>
        <v>46143</v>
      </c>
      <c r="L306" s="10" t="str">
        <f ca="1">IF(Table2[[#This Row],[Overdue_Amount]]&lt;1,"",MAX(0,TODAY()-Table2[[#This Row],[EMI_Due_Date]]))</f>
        <v/>
      </c>
      <c r="M30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06" s="3" t="str" cm="1">
        <f t="array" aca="1" ref="N30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07" spans="1:14" ht="28.8" customHeight="1" x14ac:dyDescent="0.45">
      <c r="A307" s="3" t="s">
        <v>1122</v>
      </c>
      <c r="B307" s="3" t="str">
        <f>_xlfn.XLOOKUP(Table2[[#This Row],[Customer_ID]],Table1[Customer_ID],Table1[Customer_Name],,0,)</f>
        <v>Santosh Singh</v>
      </c>
      <c r="C307" s="3" t="str">
        <f>_xlfn.XLOOKUP(Table2[[#This Row],[Customer_ID]],Table1[Customer_ID],Table1[Branch_Name],,)</f>
        <v>Indore</v>
      </c>
      <c r="D307" s="3" t="str">
        <f>_xlfn.XLOOKUP(Table2[[#This Row],[Customer_ID]],Table1[Customer_ID],Table1[Vehicle_Make],,0)</f>
        <v>Renault</v>
      </c>
      <c r="E307" s="3" t="str">
        <f>_xlfn.XLOOKUP(Table2[[#This Row],[Customer_ID]],Table1[Customer_ID],Table1[Vehicle_Model],,)</f>
        <v>Kwid</v>
      </c>
      <c r="F307" s="4">
        <f>_xlfn.XLOOKUP(Table2[[#This Row],[Customer_ID]],Table1[Customer_ID],Table1[Amount_Disbursed],,)</f>
        <v>376557</v>
      </c>
      <c r="G307" s="4">
        <f>_xlfn.XLOOKUP(Table2[[#This Row],[Customer_ID]],Table1[Customer_ID],Table1[EMI_Amount],,0)</f>
        <v>18207.932383149935</v>
      </c>
      <c r="H307" s="4">
        <f>Table2[[#This Row],[EMI_Amount]]</f>
        <v>18207.932383149935</v>
      </c>
      <c r="I307" s="4">
        <v>6828</v>
      </c>
      <c r="J307" s="4">
        <f>Table2[[#This Row],[EMI_Due_May26]]-Table2[[#This Row],[Amount_Received_May26]]</f>
        <v>11379.932383149935</v>
      </c>
      <c r="K307" s="5">
        <f>DATE(2026,5,DAY(Table1[[#This Row],[Maturity_Date]]))</f>
        <v>46150</v>
      </c>
      <c r="L307" s="10">
        <f ca="1">IF(Table2[[#This Row],[Overdue_Amount]]&lt;1,"",MAX(0,TODAY()-Table2[[#This Row],[EMI_Due_Date]]))</f>
        <v>30</v>
      </c>
      <c r="M30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07" s="3" t="str" cm="1">
        <f t="array" aca="1" ref="N30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08" spans="1:14" ht="28.8" customHeight="1" x14ac:dyDescent="0.45">
      <c r="A308" s="3" t="s">
        <v>1123</v>
      </c>
      <c r="B308" s="3" t="str">
        <f>_xlfn.XLOOKUP(Table2[[#This Row],[Customer_ID]],Table1[Customer_ID],Table1[Customer_Name],,0,)</f>
        <v>Mohit Pandey</v>
      </c>
      <c r="C308" s="3" t="str">
        <f>_xlfn.XLOOKUP(Table2[[#This Row],[Customer_ID]],Table1[Customer_ID],Table1[Branch_Name],,)</f>
        <v>Gwalior</v>
      </c>
      <c r="D308" s="3" t="str">
        <f>_xlfn.XLOOKUP(Table2[[#This Row],[Customer_ID]],Table1[Customer_ID],Table1[Vehicle_Make],,0)</f>
        <v>Honda</v>
      </c>
      <c r="E308" s="3" t="str">
        <f>_xlfn.XLOOKUP(Table2[[#This Row],[Customer_ID]],Table1[Customer_ID],Table1[Vehicle_Model],,)</f>
        <v>Activa</v>
      </c>
      <c r="F308" s="4">
        <f>_xlfn.XLOOKUP(Table2[[#This Row],[Customer_ID]],Table1[Customer_ID],Table1[Amount_Disbursed],,)</f>
        <v>41232</v>
      </c>
      <c r="G308" s="4">
        <f>_xlfn.XLOOKUP(Table2[[#This Row],[Customer_ID]],Table1[Customer_ID],Table1[EMI_Amount],,0)</f>
        <v>1107.7891711393324</v>
      </c>
      <c r="H308" s="4">
        <f>Table2[[#This Row],[EMI_Amount]]</f>
        <v>1107.7891711393324</v>
      </c>
      <c r="I308" s="4">
        <v>1108</v>
      </c>
      <c r="J308" s="4">
        <f>Table2[[#This Row],[EMI_Due_May26]]-Table2[[#This Row],[Amount_Received_May26]]</f>
        <v>-0.21082886066756146</v>
      </c>
      <c r="K308" s="5">
        <f>DATE(2026,5,DAY(Table1[[#This Row],[Maturity_Date]]))</f>
        <v>46172</v>
      </c>
      <c r="L308" s="10" t="str">
        <f ca="1">IF(Table2[[#This Row],[Overdue_Amount]]&lt;1,"",MAX(0,TODAY()-Table2[[#This Row],[EMI_Due_Date]]))</f>
        <v/>
      </c>
      <c r="M30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08" s="3" t="str" cm="1">
        <f t="array" aca="1" ref="N308" ca="1">_xlfn.IFS(Table2[[#This Row],[DPD_Bucket]]="1-30","Overdue",Table2[[#This Row],[DPD_Bucket]]="90+","NPA",Table2[[#This Row],[DPD_Bucket]]="Current","Active",Table2[[#This Row],[DPD_Bucket]]="31-60","Overdue")</f>
        <v>Active</v>
      </c>
    </row>
    <row r="309" spans="1:14" ht="28.8" customHeight="1" x14ac:dyDescent="0.45">
      <c r="A309" s="3" t="s">
        <v>1124</v>
      </c>
      <c r="B309" s="3" t="str">
        <f>_xlfn.XLOOKUP(Table2[[#This Row],[Customer_ID]],Table1[Customer_ID],Table1[Customer_Name],,0,)</f>
        <v>Vijay Shukla</v>
      </c>
      <c r="C309" s="3" t="str">
        <f>_xlfn.XLOOKUP(Table2[[#This Row],[Customer_ID]],Table1[Customer_ID],Table1[Branch_Name],,)</f>
        <v>Jabalpur</v>
      </c>
      <c r="D309" s="3" t="str">
        <f>_xlfn.XLOOKUP(Table2[[#This Row],[Customer_ID]],Table1[Customer_ID],Table1[Vehicle_Make],,0)</f>
        <v>Bajaj</v>
      </c>
      <c r="E309" s="3" t="str">
        <f>_xlfn.XLOOKUP(Table2[[#This Row],[Customer_ID]],Table1[Customer_ID],Table1[Vehicle_Model],,)</f>
        <v>Pulsar</v>
      </c>
      <c r="F309" s="4">
        <f>_xlfn.XLOOKUP(Table2[[#This Row],[Customer_ID]],Table1[Customer_ID],Table1[Amount_Disbursed],,)</f>
        <v>80901</v>
      </c>
      <c r="G309" s="4">
        <f>_xlfn.XLOOKUP(Table2[[#This Row],[Customer_ID]],Table1[Customer_ID],Table1[EMI_Amount],,0)</f>
        <v>5031.3950149826742</v>
      </c>
      <c r="H309" s="4">
        <f>Table2[[#This Row],[EMI_Amount]]</f>
        <v>5031.3950149826742</v>
      </c>
      <c r="I309" s="4">
        <v>5031</v>
      </c>
      <c r="J309" s="4">
        <f>Table2[[#This Row],[EMI_Due_May26]]-Table2[[#This Row],[Amount_Received_May26]]</f>
        <v>0.39501498267418356</v>
      </c>
      <c r="K309" s="5">
        <f>DATE(2026,5,DAY(Table1[[#This Row],[Maturity_Date]]))</f>
        <v>46161</v>
      </c>
      <c r="L309" s="10" t="str">
        <f ca="1">IF(Table2[[#This Row],[Overdue_Amount]]&lt;1,"",MAX(0,TODAY()-Table2[[#This Row],[EMI_Due_Date]]))</f>
        <v/>
      </c>
      <c r="M30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09" s="3" t="str" cm="1">
        <f t="array" aca="1" ref="N309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0" spans="1:14" ht="28.8" customHeight="1" x14ac:dyDescent="0.45">
      <c r="A310" s="3" t="s">
        <v>1125</v>
      </c>
      <c r="B310" s="3" t="str">
        <f>_xlfn.XLOOKUP(Table2[[#This Row],[Customer_ID]],Table1[Customer_ID],Table1[Customer_Name],,0,)</f>
        <v>Pradeep Patel</v>
      </c>
      <c r="C310" s="3" t="str">
        <f>_xlfn.XLOOKUP(Table2[[#This Row],[Customer_ID]],Table1[Customer_ID],Table1[Branch_Name],,)</f>
        <v>Bhopal</v>
      </c>
      <c r="D310" s="3" t="str">
        <f>_xlfn.XLOOKUP(Table2[[#This Row],[Customer_ID]],Table1[Customer_ID],Table1[Vehicle_Make],,0)</f>
        <v>Maruti</v>
      </c>
      <c r="E310" s="3" t="str">
        <f>_xlfn.XLOOKUP(Table2[[#This Row],[Customer_ID]],Table1[Customer_ID],Table1[Vehicle_Model],,)</f>
        <v>Brezza</v>
      </c>
      <c r="F310" s="4">
        <f>_xlfn.XLOOKUP(Table2[[#This Row],[Customer_ID]],Table1[Customer_ID],Table1[Amount_Disbursed],,)</f>
        <v>810959</v>
      </c>
      <c r="G310" s="4">
        <f>_xlfn.XLOOKUP(Table2[[#This Row],[Customer_ID]],Table1[Customer_ID],Table1[EMI_Amount],,0)</f>
        <v>38733.740575378841</v>
      </c>
      <c r="H310" s="4">
        <f>Table2[[#This Row],[EMI_Amount]]</f>
        <v>38733.740575378841</v>
      </c>
      <c r="I310" s="4">
        <v>38734</v>
      </c>
      <c r="J310" s="4">
        <f>Table2[[#This Row],[EMI_Due_May26]]-Table2[[#This Row],[Amount_Received_May26]]</f>
        <v>-0.25942462115926901</v>
      </c>
      <c r="K310" s="5">
        <f>DATE(2026,5,DAY(Table1[[#This Row],[Maturity_Date]]))</f>
        <v>46167</v>
      </c>
      <c r="L310" s="10" t="str">
        <f ca="1">IF(Table2[[#This Row],[Overdue_Amount]]&lt;1,"",MAX(0,TODAY()-Table2[[#This Row],[EMI_Due_Date]]))</f>
        <v/>
      </c>
      <c r="M31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0" s="3" t="str" cm="1">
        <f t="array" aca="1" ref="N310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1" spans="1:14" ht="28.8" customHeight="1" x14ac:dyDescent="0.45">
      <c r="A311" s="3" t="s">
        <v>1126</v>
      </c>
      <c r="B311" s="3" t="str">
        <f>_xlfn.XLOOKUP(Table2[[#This Row],[Customer_ID]],Table1[Customer_ID],Table1[Customer_Name],,0,)</f>
        <v>Manoj Gupta</v>
      </c>
      <c r="C311" s="3" t="str">
        <f>_xlfn.XLOOKUP(Table2[[#This Row],[Customer_ID]],Table1[Customer_ID],Table1[Branch_Name],,)</f>
        <v>Gwalior</v>
      </c>
      <c r="D311" s="3" t="str">
        <f>_xlfn.XLOOKUP(Table2[[#This Row],[Customer_ID]],Table1[Customer_ID],Table1[Vehicle_Make],,0)</f>
        <v>Maruti</v>
      </c>
      <c r="E311" s="3" t="str">
        <f>_xlfn.XLOOKUP(Table2[[#This Row],[Customer_ID]],Table1[Customer_ID],Table1[Vehicle_Model],,)</f>
        <v>Brezza</v>
      </c>
      <c r="F311" s="4">
        <f>_xlfn.XLOOKUP(Table2[[#This Row],[Customer_ID]],Table1[Customer_ID],Table1[Amount_Disbursed],,)</f>
        <v>971915</v>
      </c>
      <c r="G311" s="4">
        <f>_xlfn.XLOOKUP(Table2[[#This Row],[Customer_ID]],Table1[Customer_ID],Table1[EMI_Amount],,0)</f>
        <v>87421.005805959838</v>
      </c>
      <c r="H311" s="4">
        <f>Table2[[#This Row],[EMI_Amount]]</f>
        <v>87421.005805959838</v>
      </c>
      <c r="I311" s="4">
        <v>87421</v>
      </c>
      <c r="J311" s="4">
        <f>Table2[[#This Row],[EMI_Due_May26]]-Table2[[#This Row],[Amount_Received_May26]]</f>
        <v>5.8059598377440125E-3</v>
      </c>
      <c r="K311" s="5">
        <f>DATE(2026,5,DAY(Table1[[#This Row],[Maturity_Date]]))</f>
        <v>46143</v>
      </c>
      <c r="L311" s="10" t="str">
        <f ca="1">IF(Table2[[#This Row],[Overdue_Amount]]&lt;1,"",MAX(0,TODAY()-Table2[[#This Row],[EMI_Due_Date]]))</f>
        <v/>
      </c>
      <c r="M31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1" s="3" t="str" cm="1">
        <f t="array" aca="1" ref="N31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2" spans="1:14" ht="28.8" customHeight="1" x14ac:dyDescent="0.45">
      <c r="A312" s="3" t="s">
        <v>1127</v>
      </c>
      <c r="B312" s="3" t="str">
        <f>_xlfn.XLOOKUP(Table2[[#This Row],[Customer_ID]],Table1[Customer_ID],Table1[Customer_Name],,0,)</f>
        <v>Pushpa Rajput</v>
      </c>
      <c r="C312" s="3" t="str">
        <f>_xlfn.XLOOKUP(Table2[[#This Row],[Customer_ID]],Table1[Customer_ID],Table1[Branch_Name],,)</f>
        <v>Indore</v>
      </c>
      <c r="D312" s="3" t="str">
        <f>_xlfn.XLOOKUP(Table2[[#This Row],[Customer_ID]],Table1[Customer_ID],Table1[Vehicle_Make],,0)</f>
        <v>Hyundai</v>
      </c>
      <c r="E312" s="3" t="str">
        <f>_xlfn.XLOOKUP(Table2[[#This Row],[Customer_ID]],Table1[Customer_ID],Table1[Vehicle_Model],,)</f>
        <v>Creta</v>
      </c>
      <c r="F312" s="4">
        <f>_xlfn.XLOOKUP(Table2[[#This Row],[Customer_ID]],Table1[Customer_ID],Table1[Amount_Disbursed],,)</f>
        <v>1218561</v>
      </c>
      <c r="G312" s="4">
        <f>_xlfn.XLOOKUP(Table2[[#This Row],[Customer_ID]],Table1[Customer_ID],Table1[EMI_Amount],,0)</f>
        <v>40636.818406875202</v>
      </c>
      <c r="H312" s="4">
        <f>Table2[[#This Row],[EMI_Amount]]</f>
        <v>40636.818406875202</v>
      </c>
      <c r="I312" s="4">
        <v>40637</v>
      </c>
      <c r="J312" s="4">
        <f>Table2[[#This Row],[EMI_Due_May26]]-Table2[[#This Row],[Amount_Received_May26]]</f>
        <v>-0.18159312479838263</v>
      </c>
      <c r="K312" s="5">
        <f>DATE(2026,5,DAY(Table1[[#This Row],[Maturity_Date]]))</f>
        <v>46161</v>
      </c>
      <c r="L312" s="10" t="str">
        <f ca="1">IF(Table2[[#This Row],[Overdue_Amount]]&lt;1,"",MAX(0,TODAY()-Table2[[#This Row],[EMI_Due_Date]]))</f>
        <v/>
      </c>
      <c r="M31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2" s="3" t="str" cm="1">
        <f t="array" aca="1" ref="N312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3" spans="1:14" ht="28.8" customHeight="1" x14ac:dyDescent="0.45">
      <c r="A313" s="3" t="s">
        <v>1128</v>
      </c>
      <c r="B313" s="3" t="str">
        <f>_xlfn.XLOOKUP(Table2[[#This Row],[Customer_ID]],Table1[Customer_ID],Table1[Customer_Name],,0,)</f>
        <v>Dinesh Patel</v>
      </c>
      <c r="C313" s="3" t="str">
        <f>_xlfn.XLOOKUP(Table2[[#This Row],[Customer_ID]],Table1[Customer_ID],Table1[Branch_Name],,)</f>
        <v>Gwalior</v>
      </c>
      <c r="D313" s="3" t="str">
        <f>_xlfn.XLOOKUP(Table2[[#This Row],[Customer_ID]],Table1[Customer_ID],Table1[Vehicle_Make],,0)</f>
        <v>TVS</v>
      </c>
      <c r="E313" s="3" t="str">
        <f>_xlfn.XLOOKUP(Table2[[#This Row],[Customer_ID]],Table1[Customer_ID],Table1[Vehicle_Model],,)</f>
        <v>Jupiter</v>
      </c>
      <c r="F313" s="4">
        <f>_xlfn.XLOOKUP(Table2[[#This Row],[Customer_ID]],Table1[Customer_ID],Table1[Amount_Disbursed],,)</f>
        <v>60796</v>
      </c>
      <c r="G313" s="4">
        <f>_xlfn.XLOOKUP(Table2[[#This Row],[Customer_ID]],Table1[Customer_ID],Table1[EMI_Amount],,0)</f>
        <v>1490.7437214719378</v>
      </c>
      <c r="H313" s="4">
        <f>Table2[[#This Row],[EMI_Amount]]</f>
        <v>1490.7437214719378</v>
      </c>
      <c r="I313" s="4">
        <v>1491</v>
      </c>
      <c r="J313" s="4">
        <f>Table2[[#This Row],[EMI_Due_May26]]-Table2[[#This Row],[Amount_Received_May26]]</f>
        <v>-0.25627852806223927</v>
      </c>
      <c r="K313" s="5">
        <f>DATE(2026,5,DAY(Table1[[#This Row],[Maturity_Date]]))</f>
        <v>46151</v>
      </c>
      <c r="L313" s="10" t="str">
        <f ca="1">IF(Table2[[#This Row],[Overdue_Amount]]&lt;1,"",MAX(0,TODAY()-Table2[[#This Row],[EMI_Due_Date]]))</f>
        <v/>
      </c>
      <c r="M31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3" s="3" t="str" cm="1">
        <f t="array" aca="1" ref="N313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4" spans="1:14" ht="28.8" customHeight="1" x14ac:dyDescent="0.45">
      <c r="A314" s="3" t="s">
        <v>1129</v>
      </c>
      <c r="B314" s="3" t="str">
        <f>_xlfn.XLOOKUP(Table2[[#This Row],[Customer_ID]],Table1[Customer_ID],Table1[Customer_Name],,0,)</f>
        <v>Neha Shukla</v>
      </c>
      <c r="C314" s="3" t="str">
        <f>_xlfn.XLOOKUP(Table2[[#This Row],[Customer_ID]],Table1[Customer_ID],Table1[Branch_Name],,)</f>
        <v>Gwalior</v>
      </c>
      <c r="D314" s="3" t="str">
        <f>_xlfn.XLOOKUP(Table2[[#This Row],[Customer_ID]],Table1[Customer_ID],Table1[Vehicle_Make],,0)</f>
        <v>Tata</v>
      </c>
      <c r="E314" s="3" t="str">
        <f>_xlfn.XLOOKUP(Table2[[#This Row],[Customer_ID]],Table1[Customer_ID],Table1[Vehicle_Model],,)</f>
        <v>Tiago</v>
      </c>
      <c r="F314" s="4">
        <f>_xlfn.XLOOKUP(Table2[[#This Row],[Customer_ID]],Table1[Customer_ID],Table1[Amount_Disbursed],,)</f>
        <v>459926</v>
      </c>
      <c r="G314" s="4">
        <f>_xlfn.XLOOKUP(Table2[[#This Row],[Customer_ID]],Table1[Customer_ID],Table1[EMI_Amount],,0)</f>
        <v>21747.092276238101</v>
      </c>
      <c r="H314" s="4">
        <f>Table2[[#This Row],[EMI_Amount]]</f>
        <v>21747.092276238101</v>
      </c>
      <c r="I314" s="4">
        <v>21747</v>
      </c>
      <c r="J314" s="4">
        <f>Table2[[#This Row],[EMI_Due_May26]]-Table2[[#This Row],[Amount_Received_May26]]</f>
        <v>9.2276238101476338E-2</v>
      </c>
      <c r="K314" s="5">
        <f>DATE(2026,5,DAY(Table1[[#This Row],[Maturity_Date]]))</f>
        <v>46154</v>
      </c>
      <c r="L314" s="10" t="str">
        <f ca="1">IF(Table2[[#This Row],[Overdue_Amount]]&lt;1,"",MAX(0,TODAY()-Table2[[#This Row],[EMI_Due_Date]]))</f>
        <v/>
      </c>
      <c r="M31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4" s="3" t="str" cm="1">
        <f t="array" aca="1" ref="N314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5" spans="1:14" ht="28.8" customHeight="1" x14ac:dyDescent="0.45">
      <c r="A315" s="3" t="s">
        <v>1130</v>
      </c>
      <c r="B315" s="3" t="str">
        <f>_xlfn.XLOOKUP(Table2[[#This Row],[Customer_ID]],Table1[Customer_ID],Table1[Customer_Name],,0,)</f>
        <v>Kiran Rajput</v>
      </c>
      <c r="C315" s="3" t="str">
        <f>_xlfn.XLOOKUP(Table2[[#This Row],[Customer_ID]],Table1[Customer_ID],Table1[Branch_Name],,)</f>
        <v>Rewa</v>
      </c>
      <c r="D315" s="3" t="str">
        <f>_xlfn.XLOOKUP(Table2[[#This Row],[Customer_ID]],Table1[Customer_ID],Table1[Vehicle_Make],,0)</f>
        <v>Bajaj</v>
      </c>
      <c r="E315" s="3" t="str">
        <f>_xlfn.XLOOKUP(Table2[[#This Row],[Customer_ID]],Table1[Customer_ID],Table1[Vehicle_Model],,)</f>
        <v>Pulsar</v>
      </c>
      <c r="F315" s="4">
        <f>_xlfn.XLOOKUP(Table2[[#This Row],[Customer_ID]],Table1[Customer_ID],Table1[Amount_Disbursed],,)</f>
        <v>94378</v>
      </c>
      <c r="G315" s="4">
        <f>_xlfn.XLOOKUP(Table2[[#This Row],[Customer_ID]],Table1[Customer_ID],Table1[EMI_Amount],,0)</f>
        <v>2490.4350367311526</v>
      </c>
      <c r="H315" s="4">
        <f>Table2[[#This Row],[EMI_Amount]]</f>
        <v>2490.4350367311526</v>
      </c>
      <c r="I315" s="4">
        <v>2490</v>
      </c>
      <c r="J315" s="4">
        <f>Table2[[#This Row],[EMI_Due_May26]]-Table2[[#This Row],[Amount_Received_May26]]</f>
        <v>0.43503673115264974</v>
      </c>
      <c r="K315" s="5">
        <f>DATE(2026,5,DAY(Table1[[#This Row],[Maturity_Date]]))</f>
        <v>46147</v>
      </c>
      <c r="L315" s="10" t="str">
        <f ca="1">IF(Table2[[#This Row],[Overdue_Amount]]&lt;1,"",MAX(0,TODAY()-Table2[[#This Row],[EMI_Due_Date]]))</f>
        <v/>
      </c>
      <c r="M31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5" s="3" t="str" cm="1">
        <f t="array" aca="1" ref="N315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6" spans="1:14" ht="28.8" customHeight="1" x14ac:dyDescent="0.45">
      <c r="A316" s="3" t="s">
        <v>1131</v>
      </c>
      <c r="B316" s="3" t="str">
        <f>_xlfn.XLOOKUP(Table2[[#This Row],[Customer_ID]],Table1[Customer_ID],Table1[Customer_Name],,0,)</f>
        <v>Suresh Chauhan</v>
      </c>
      <c r="C316" s="3" t="str">
        <f>_xlfn.XLOOKUP(Table2[[#This Row],[Customer_ID]],Table1[Customer_ID],Table1[Branch_Name],,)</f>
        <v>Jabalpur</v>
      </c>
      <c r="D316" s="3" t="str">
        <f>_xlfn.XLOOKUP(Table2[[#This Row],[Customer_ID]],Table1[Customer_ID],Table1[Vehicle_Make],,0)</f>
        <v>Maruti</v>
      </c>
      <c r="E316" s="3" t="str">
        <f>_xlfn.XLOOKUP(Table2[[#This Row],[Customer_ID]],Table1[Customer_ID],Table1[Vehicle_Model],,)</f>
        <v>Swift</v>
      </c>
      <c r="F316" s="4">
        <f>_xlfn.XLOOKUP(Table2[[#This Row],[Customer_ID]],Table1[Customer_ID],Table1[Amount_Disbursed],,)</f>
        <v>527265</v>
      </c>
      <c r="G316" s="4">
        <f>_xlfn.XLOOKUP(Table2[[#This Row],[Customer_ID]],Table1[Customer_ID],Table1[EMI_Amount],,0)</f>
        <v>12170.349265116423</v>
      </c>
      <c r="H316" s="4">
        <f>Table2[[#This Row],[EMI_Amount]]</f>
        <v>12170.349265116423</v>
      </c>
      <c r="I316" s="4">
        <v>12170</v>
      </c>
      <c r="J316" s="4">
        <f>Table2[[#This Row],[EMI_Due_May26]]-Table2[[#This Row],[Amount_Received_May26]]</f>
        <v>0.34926511642333935</v>
      </c>
      <c r="K316" s="5">
        <f>DATE(2026,5,DAY(Table1[[#This Row],[Maturity_Date]]))</f>
        <v>46164</v>
      </c>
      <c r="L316" s="10" t="str">
        <f ca="1">IF(Table2[[#This Row],[Overdue_Amount]]&lt;1,"",MAX(0,TODAY()-Table2[[#This Row],[EMI_Due_Date]]))</f>
        <v/>
      </c>
      <c r="M31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6" s="3" t="str" cm="1">
        <f t="array" aca="1" ref="N31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7" spans="1:14" ht="28.8" customHeight="1" x14ac:dyDescent="0.45">
      <c r="A317" s="3" t="s">
        <v>1132</v>
      </c>
      <c r="B317" s="3" t="str">
        <f>_xlfn.XLOOKUP(Table2[[#This Row],[Customer_ID]],Table1[Customer_ID],Table1[Customer_Name],,0,)</f>
        <v>Sumit Dubey</v>
      </c>
      <c r="C317" s="3" t="str">
        <f>_xlfn.XLOOKUP(Table2[[#This Row],[Customer_ID]],Table1[Customer_ID],Table1[Branch_Name],,)</f>
        <v>Rewa</v>
      </c>
      <c r="D317" s="3" t="str">
        <f>_xlfn.XLOOKUP(Table2[[#This Row],[Customer_ID]],Table1[Customer_ID],Table1[Vehicle_Make],,0)</f>
        <v>TVS</v>
      </c>
      <c r="E317" s="3" t="str">
        <f>_xlfn.XLOOKUP(Table2[[#This Row],[Customer_ID]],Table1[Customer_ID],Table1[Vehicle_Model],,)</f>
        <v>Jupiter</v>
      </c>
      <c r="F317" s="4">
        <f>_xlfn.XLOOKUP(Table2[[#This Row],[Customer_ID]],Table1[Customer_ID],Table1[Amount_Disbursed],,)</f>
        <v>44806</v>
      </c>
      <c r="G317" s="4">
        <f>_xlfn.XLOOKUP(Table2[[#This Row],[Customer_ID]],Table1[Customer_ID],Table1[EMI_Amount],,0)</f>
        <v>2729.6566490421692</v>
      </c>
      <c r="H317" s="4">
        <f>Table2[[#This Row],[EMI_Amount]]</f>
        <v>2729.6566490421692</v>
      </c>
      <c r="I317" s="4">
        <v>2730</v>
      </c>
      <c r="J317" s="4">
        <f>Table2[[#This Row],[EMI_Due_May26]]-Table2[[#This Row],[Amount_Received_May26]]</f>
        <v>-0.3433509578308076</v>
      </c>
      <c r="K317" s="5">
        <f>DATE(2026,5,DAY(Table1[[#This Row],[Maturity_Date]]))</f>
        <v>46168</v>
      </c>
      <c r="L317" s="10" t="str">
        <f ca="1">IF(Table2[[#This Row],[Overdue_Amount]]&lt;1,"",MAX(0,TODAY()-Table2[[#This Row],[EMI_Due_Date]]))</f>
        <v/>
      </c>
      <c r="M31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7" s="3" t="str" cm="1">
        <f t="array" aca="1" ref="N317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8" spans="1:14" ht="28.8" customHeight="1" x14ac:dyDescent="0.45">
      <c r="A318" s="3" t="s">
        <v>1133</v>
      </c>
      <c r="B318" s="3" t="str">
        <f>_xlfn.XLOOKUP(Table2[[#This Row],[Customer_ID]],Table1[Customer_ID],Table1[Customer_Name],,0,)</f>
        <v>Nisha Verma</v>
      </c>
      <c r="C318" s="3" t="str">
        <f>_xlfn.XLOOKUP(Table2[[#This Row],[Customer_ID]],Table1[Customer_ID],Table1[Branch_Name],,)</f>
        <v>Rewa</v>
      </c>
      <c r="D318" s="3" t="str">
        <f>_xlfn.XLOOKUP(Table2[[#This Row],[Customer_ID]],Table1[Customer_ID],Table1[Vehicle_Make],,0)</f>
        <v>Honda</v>
      </c>
      <c r="E318" s="3" t="str">
        <f>_xlfn.XLOOKUP(Table2[[#This Row],[Customer_ID]],Table1[Customer_ID],Table1[Vehicle_Model],,)</f>
        <v>City</v>
      </c>
      <c r="F318" s="4">
        <f>_xlfn.XLOOKUP(Table2[[#This Row],[Customer_ID]],Table1[Customer_ID],Table1[Amount_Disbursed],,)</f>
        <v>1031919</v>
      </c>
      <c r="G318" s="4">
        <f>_xlfn.XLOOKUP(Table2[[#This Row],[Customer_ID]],Table1[Customer_ID],Table1[EMI_Amount],,0)</f>
        <v>29123.462058683908</v>
      </c>
      <c r="H318" s="4">
        <f>Table2[[#This Row],[EMI_Amount]]</f>
        <v>29123.462058683908</v>
      </c>
      <c r="I318" s="4">
        <v>29123</v>
      </c>
      <c r="J318" s="4">
        <f>Table2[[#This Row],[EMI_Due_May26]]-Table2[[#This Row],[Amount_Received_May26]]</f>
        <v>0.46205868390825344</v>
      </c>
      <c r="K318" s="5">
        <f>DATE(2026,5,DAY(Table1[[#This Row],[Maturity_Date]]))</f>
        <v>46166</v>
      </c>
      <c r="L318" s="10" t="str">
        <f ca="1">IF(Table2[[#This Row],[Overdue_Amount]]&lt;1,"",MAX(0,TODAY()-Table2[[#This Row],[EMI_Due_Date]]))</f>
        <v/>
      </c>
      <c r="M31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8" s="3" t="str" cm="1">
        <f t="array" aca="1" ref="N318" ca="1">_xlfn.IFS(Table2[[#This Row],[DPD_Bucket]]="1-30","Overdue",Table2[[#This Row],[DPD_Bucket]]="90+","NPA",Table2[[#This Row],[DPD_Bucket]]="Current","Active",Table2[[#This Row],[DPD_Bucket]]="31-60","Overdue")</f>
        <v>Active</v>
      </c>
    </row>
    <row r="319" spans="1:14" ht="28.8" customHeight="1" x14ac:dyDescent="0.45">
      <c r="A319" s="3" t="s">
        <v>1134</v>
      </c>
      <c r="B319" s="3" t="str">
        <f>_xlfn.XLOOKUP(Table2[[#This Row],[Customer_ID]],Table1[Customer_ID],Table1[Customer_Name],,0,)</f>
        <v>Rajesh Rajput</v>
      </c>
      <c r="C319" s="3" t="str">
        <f>_xlfn.XLOOKUP(Table2[[#This Row],[Customer_ID]],Table1[Customer_ID],Table1[Branch_Name],,)</f>
        <v>Rewa</v>
      </c>
      <c r="D319" s="3" t="str">
        <f>_xlfn.XLOOKUP(Table2[[#This Row],[Customer_ID]],Table1[Customer_ID],Table1[Vehicle_Make],,0)</f>
        <v>Honda</v>
      </c>
      <c r="E319" s="3" t="str">
        <f>_xlfn.XLOOKUP(Table2[[#This Row],[Customer_ID]],Table1[Customer_ID],Table1[Vehicle_Model],,)</f>
        <v>Activa</v>
      </c>
      <c r="F319" s="4">
        <f>_xlfn.XLOOKUP(Table2[[#This Row],[Customer_ID]],Table1[Customer_ID],Table1[Amount_Disbursed],,)</f>
        <v>77035</v>
      </c>
      <c r="G319" s="4">
        <f>_xlfn.XLOOKUP(Table2[[#This Row],[Customer_ID]],Table1[Customer_ID],Table1[EMI_Amount],,0)</f>
        <v>6867.5519391593662</v>
      </c>
      <c r="H319" s="4">
        <f>Table2[[#This Row],[EMI_Amount]]</f>
        <v>6867.5519391593662</v>
      </c>
      <c r="I319" s="4">
        <v>6868</v>
      </c>
      <c r="J319" s="4">
        <f>Table2[[#This Row],[EMI_Due_May26]]-Table2[[#This Row],[Amount_Received_May26]]</f>
        <v>-0.44806084063384333</v>
      </c>
      <c r="K319" s="5">
        <f>DATE(2026,5,DAY(Table1[[#This Row],[Maturity_Date]]))</f>
        <v>46153</v>
      </c>
      <c r="L319" s="10" t="str">
        <f ca="1">IF(Table2[[#This Row],[Overdue_Amount]]&lt;1,"",MAX(0,TODAY()-Table2[[#This Row],[EMI_Due_Date]]))</f>
        <v/>
      </c>
      <c r="M31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19" s="3" t="str" cm="1">
        <f t="array" aca="1" ref="N319" ca="1">_xlfn.IFS(Table2[[#This Row],[DPD_Bucket]]="1-30","Overdue",Table2[[#This Row],[DPD_Bucket]]="90+","NPA",Table2[[#This Row],[DPD_Bucket]]="Current","Active",Table2[[#This Row],[DPD_Bucket]]="31-60","Overdue")</f>
        <v>Active</v>
      </c>
    </row>
    <row r="320" spans="1:14" ht="28.8" customHeight="1" x14ac:dyDescent="0.45">
      <c r="A320" s="3" t="s">
        <v>1135</v>
      </c>
      <c r="B320" s="3" t="str">
        <f>_xlfn.XLOOKUP(Table2[[#This Row],[Customer_ID]],Table1[Customer_ID],Table1[Customer_Name],,0,)</f>
        <v>Suresh Pandey</v>
      </c>
      <c r="C320" s="3" t="str">
        <f>_xlfn.XLOOKUP(Table2[[#This Row],[Customer_ID]],Table1[Customer_ID],Table1[Branch_Name],,)</f>
        <v>Jabalpur</v>
      </c>
      <c r="D320" s="3" t="str">
        <f>_xlfn.XLOOKUP(Table2[[#This Row],[Customer_ID]],Table1[Customer_ID],Table1[Vehicle_Make],,0)</f>
        <v>Honda</v>
      </c>
      <c r="E320" s="3" t="str">
        <f>_xlfn.XLOOKUP(Table2[[#This Row],[Customer_ID]],Table1[Customer_ID],Table1[Vehicle_Model],,)</f>
        <v>City</v>
      </c>
      <c r="F320" s="4">
        <f>_xlfn.XLOOKUP(Table2[[#This Row],[Customer_ID]],Table1[Customer_ID],Table1[Amount_Disbursed],,)</f>
        <v>1005186</v>
      </c>
      <c r="G320" s="4">
        <f>_xlfn.XLOOKUP(Table2[[#This Row],[Customer_ID]],Table1[Customer_ID],Table1[EMI_Amount],,0)</f>
        <v>89822.924429304112</v>
      </c>
      <c r="H320" s="4">
        <f>Table2[[#This Row],[EMI_Amount]]</f>
        <v>89822.924429304112</v>
      </c>
      <c r="I320" s="4">
        <v>89823</v>
      </c>
      <c r="J320" s="4">
        <f>Table2[[#This Row],[EMI_Due_May26]]-Table2[[#This Row],[Amount_Received_May26]]</f>
        <v>-7.5570695888018236E-2</v>
      </c>
      <c r="K320" s="5">
        <f>DATE(2026,5,DAY(Table1[[#This Row],[Maturity_Date]]))</f>
        <v>46145</v>
      </c>
      <c r="L320" s="10" t="str">
        <f ca="1">IF(Table2[[#This Row],[Overdue_Amount]]&lt;1,"",MAX(0,TODAY()-Table2[[#This Row],[EMI_Due_Date]]))</f>
        <v/>
      </c>
      <c r="M32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20" s="3" t="str" cm="1">
        <f t="array" aca="1" ref="N320" ca="1">_xlfn.IFS(Table2[[#This Row],[DPD_Bucket]]="1-30","Overdue",Table2[[#This Row],[DPD_Bucket]]="90+","NPA",Table2[[#This Row],[DPD_Bucket]]="Current","Active",Table2[[#This Row],[DPD_Bucket]]="31-60","Overdue")</f>
        <v>Active</v>
      </c>
    </row>
    <row r="321" spans="1:14" ht="28.8" customHeight="1" x14ac:dyDescent="0.45">
      <c r="A321" s="3" t="s">
        <v>1136</v>
      </c>
      <c r="B321" s="3" t="str">
        <f>_xlfn.XLOOKUP(Table2[[#This Row],[Customer_ID]],Table1[Customer_ID],Table1[Customer_Name],,0,)</f>
        <v>Meena Patel</v>
      </c>
      <c r="C321" s="3" t="str">
        <f>_xlfn.XLOOKUP(Table2[[#This Row],[Customer_ID]],Table1[Customer_ID],Table1[Branch_Name],,)</f>
        <v>Rewa</v>
      </c>
      <c r="D321" s="3" t="str">
        <f>_xlfn.XLOOKUP(Table2[[#This Row],[Customer_ID]],Table1[Customer_ID],Table1[Vehicle_Make],,0)</f>
        <v>Honda</v>
      </c>
      <c r="E321" s="3" t="str">
        <f>_xlfn.XLOOKUP(Table2[[#This Row],[Customer_ID]],Table1[Customer_ID],Table1[Vehicle_Model],,)</f>
        <v>Activa</v>
      </c>
      <c r="F321" s="4">
        <f>_xlfn.XLOOKUP(Table2[[#This Row],[Customer_ID]],Table1[Customer_ID],Table1[Amount_Disbursed],,)</f>
        <v>47880</v>
      </c>
      <c r="G321" s="4">
        <f>_xlfn.XLOOKUP(Table2[[#This Row],[Customer_ID]],Table1[Customer_ID],Table1[EMI_Amount],,0)</f>
        <v>1241.9061405547263</v>
      </c>
      <c r="H321" s="4">
        <f>Table2[[#This Row],[EMI_Amount]]</f>
        <v>1241.9061405547263</v>
      </c>
      <c r="I321" s="4">
        <v>1242</v>
      </c>
      <c r="J321" s="4">
        <f>Table2[[#This Row],[EMI_Due_May26]]-Table2[[#This Row],[Amount_Received_May26]]</f>
        <v>-9.3859445273665187E-2</v>
      </c>
      <c r="K321" s="5">
        <f>DATE(2026,5,DAY(Table1[[#This Row],[Maturity_Date]]))</f>
        <v>46153</v>
      </c>
      <c r="L321" s="10" t="str">
        <f ca="1">IF(Table2[[#This Row],[Overdue_Amount]]&lt;1,"",MAX(0,TODAY()-Table2[[#This Row],[EMI_Due_Date]]))</f>
        <v/>
      </c>
      <c r="M32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21" s="3" t="str" cm="1">
        <f t="array" aca="1" ref="N32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22" spans="1:14" ht="28.8" customHeight="1" x14ac:dyDescent="0.45">
      <c r="A322" s="3" t="s">
        <v>1137</v>
      </c>
      <c r="B322" s="3" t="str">
        <f>_xlfn.XLOOKUP(Table2[[#This Row],[Customer_ID]],Table1[Customer_ID],Table1[Customer_Name],,0,)</f>
        <v>Umesh Shukla</v>
      </c>
      <c r="C322" s="3" t="str">
        <f>_xlfn.XLOOKUP(Table2[[#This Row],[Customer_ID]],Table1[Customer_ID],Table1[Branch_Name],,)</f>
        <v>Bhopal</v>
      </c>
      <c r="D322" s="3" t="str">
        <f>_xlfn.XLOOKUP(Table2[[#This Row],[Customer_ID]],Table1[Customer_ID],Table1[Vehicle_Make],,0)</f>
        <v>Renault</v>
      </c>
      <c r="E322" s="3" t="str">
        <f>_xlfn.XLOOKUP(Table2[[#This Row],[Customer_ID]],Table1[Customer_ID],Table1[Vehicle_Model],,)</f>
        <v>Kwid</v>
      </c>
      <c r="F322" s="4">
        <f>_xlfn.XLOOKUP(Table2[[#This Row],[Customer_ID]],Table1[Customer_ID],Table1[Amount_Disbursed],,)</f>
        <v>410300</v>
      </c>
      <c r="G322" s="4">
        <f>_xlfn.XLOOKUP(Table2[[#This Row],[Customer_ID]],Table1[Customer_ID],Table1[EMI_Amount],,0)</f>
        <v>19966.27507525836</v>
      </c>
      <c r="H322" s="4">
        <f>Table2[[#This Row],[EMI_Amount]]</f>
        <v>19966.27507525836</v>
      </c>
      <c r="I322" s="4">
        <v>2441</v>
      </c>
      <c r="J322" s="4">
        <f>Table2[[#This Row],[EMI_Due_May26]]-Table2[[#This Row],[Amount_Received_May26]]</f>
        <v>17525.27507525836</v>
      </c>
      <c r="K322" s="5">
        <f>DATE(2026,5,DAY(Table1[[#This Row],[Maturity_Date]]))</f>
        <v>46145</v>
      </c>
      <c r="L322" s="10">
        <f ca="1">IF(Table2[[#This Row],[Overdue_Amount]]&lt;1,"",MAX(0,TODAY()-Table2[[#This Row],[EMI_Due_Date]]))</f>
        <v>35</v>
      </c>
      <c r="M32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22" s="3" t="str" cm="1">
        <f t="array" aca="1" ref="N32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23" spans="1:14" ht="28.8" customHeight="1" x14ac:dyDescent="0.45">
      <c r="A323" s="3" t="s">
        <v>1138</v>
      </c>
      <c r="B323" s="3" t="str">
        <f>_xlfn.XLOOKUP(Table2[[#This Row],[Customer_ID]],Table1[Customer_ID],Table1[Customer_Name],,0,)</f>
        <v>Amit Joshi</v>
      </c>
      <c r="C323" s="3" t="str">
        <f>_xlfn.XLOOKUP(Table2[[#This Row],[Customer_ID]],Table1[Customer_ID],Table1[Branch_Name],,)</f>
        <v>Jabalpur</v>
      </c>
      <c r="D323" s="3" t="str">
        <f>_xlfn.XLOOKUP(Table2[[#This Row],[Customer_ID]],Table1[Customer_ID],Table1[Vehicle_Make],,0)</f>
        <v>Hyundai</v>
      </c>
      <c r="E323" s="3" t="str">
        <f>_xlfn.XLOOKUP(Table2[[#This Row],[Customer_ID]],Table1[Customer_ID],Table1[Vehicle_Model],,)</f>
        <v>Creta</v>
      </c>
      <c r="F323" s="4">
        <f>_xlfn.XLOOKUP(Table2[[#This Row],[Customer_ID]],Table1[Customer_ID],Table1[Amount_Disbursed],,)</f>
        <v>1003687</v>
      </c>
      <c r="G323" s="4">
        <f>_xlfn.XLOOKUP(Table2[[#This Row],[Customer_ID]],Table1[Customer_ID],Table1[EMI_Amount],,0)</f>
        <v>62138.752120060111</v>
      </c>
      <c r="H323" s="4">
        <f>Table2[[#This Row],[EMI_Amount]]</f>
        <v>62138.752120060111</v>
      </c>
      <c r="I323" s="4">
        <v>45767</v>
      </c>
      <c r="J323" s="4">
        <f>Table2[[#This Row],[EMI_Due_May26]]-Table2[[#This Row],[Amount_Received_May26]]</f>
        <v>16371.752120060111</v>
      </c>
      <c r="K323" s="5">
        <f>DATE(2026,5,DAY(Table1[[#This Row],[Maturity_Date]]))</f>
        <v>46168</v>
      </c>
      <c r="L323" s="10">
        <f ca="1">IF(Table2[[#This Row],[Overdue_Amount]]&lt;1,"",MAX(0,TODAY()-Table2[[#This Row],[EMI_Due_Date]]))</f>
        <v>12</v>
      </c>
      <c r="M32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23" s="3" t="str" cm="1">
        <f t="array" aca="1" ref="N32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24" spans="1:14" ht="28.8" customHeight="1" x14ac:dyDescent="0.45">
      <c r="A324" s="3" t="s">
        <v>1139</v>
      </c>
      <c r="B324" s="3" t="str">
        <f>_xlfn.XLOOKUP(Table2[[#This Row],[Customer_ID]],Table1[Customer_ID],Table1[Customer_Name],,0,)</f>
        <v>Lata Yadav</v>
      </c>
      <c r="C324" s="3" t="str">
        <f>_xlfn.XLOOKUP(Table2[[#This Row],[Customer_ID]],Table1[Customer_ID],Table1[Branch_Name],,)</f>
        <v>Rewa</v>
      </c>
      <c r="D324" s="3" t="str">
        <f>_xlfn.XLOOKUP(Table2[[#This Row],[Customer_ID]],Table1[Customer_ID],Table1[Vehicle_Make],,0)</f>
        <v>Maruti</v>
      </c>
      <c r="E324" s="3" t="str">
        <f>_xlfn.XLOOKUP(Table2[[#This Row],[Customer_ID]],Table1[Customer_ID],Table1[Vehicle_Model],,)</f>
        <v>Swift</v>
      </c>
      <c r="F324" s="4">
        <f>_xlfn.XLOOKUP(Table2[[#This Row],[Customer_ID]],Table1[Customer_ID],Table1[Amount_Disbursed],,)</f>
        <v>497841</v>
      </c>
      <c r="G324" s="4">
        <f>_xlfn.XLOOKUP(Table2[[#This Row],[Customer_ID]],Table1[Customer_ID],Table1[EMI_Amount],,0)</f>
        <v>31236.062818366117</v>
      </c>
      <c r="H324" s="4">
        <f>Table2[[#This Row],[EMI_Amount]]</f>
        <v>31236.062818366117</v>
      </c>
      <c r="I324" s="4">
        <v>31236</v>
      </c>
      <c r="J324" s="4">
        <f>Table2[[#This Row],[EMI_Due_May26]]-Table2[[#This Row],[Amount_Received_May26]]</f>
        <v>6.2818366117426194E-2</v>
      </c>
      <c r="K324" s="5">
        <f>DATE(2026,5,DAY(Table1[[#This Row],[Maturity_Date]]))</f>
        <v>46148</v>
      </c>
      <c r="L324" s="10" t="str">
        <f ca="1">IF(Table2[[#This Row],[Overdue_Amount]]&lt;1,"",MAX(0,TODAY()-Table2[[#This Row],[EMI_Due_Date]]))</f>
        <v/>
      </c>
      <c r="M32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24" s="3" t="str" cm="1">
        <f t="array" aca="1" ref="N324" ca="1">_xlfn.IFS(Table2[[#This Row],[DPD_Bucket]]="1-30","Overdue",Table2[[#This Row],[DPD_Bucket]]="90+","NPA",Table2[[#This Row],[DPD_Bucket]]="Current","Active",Table2[[#This Row],[DPD_Bucket]]="31-60","Overdue")</f>
        <v>Active</v>
      </c>
    </row>
    <row r="325" spans="1:14" ht="28.8" customHeight="1" x14ac:dyDescent="0.45">
      <c r="A325" s="3" t="s">
        <v>1140</v>
      </c>
      <c r="B325" s="3" t="str">
        <f>_xlfn.XLOOKUP(Table2[[#This Row],[Customer_ID]],Table1[Customer_ID],Table1[Customer_Name],,0,)</f>
        <v>Ramesh Yadav</v>
      </c>
      <c r="C325" s="3" t="str">
        <f>_xlfn.XLOOKUP(Table2[[#This Row],[Customer_ID]],Table1[Customer_ID],Table1[Branch_Name],,)</f>
        <v>Jabalpur</v>
      </c>
      <c r="D325" s="3" t="str">
        <f>_xlfn.XLOOKUP(Table2[[#This Row],[Customer_ID]],Table1[Customer_ID],Table1[Vehicle_Make],,0)</f>
        <v>Honda</v>
      </c>
      <c r="E325" s="3" t="str">
        <f>_xlfn.XLOOKUP(Table2[[#This Row],[Customer_ID]],Table1[Customer_ID],Table1[Vehicle_Model],,)</f>
        <v>City</v>
      </c>
      <c r="F325" s="4">
        <f>_xlfn.XLOOKUP(Table2[[#This Row],[Customer_ID]],Table1[Customer_ID],Table1[Amount_Disbursed],,)</f>
        <v>954053</v>
      </c>
      <c r="G325" s="4">
        <f>_xlfn.XLOOKUP(Table2[[#This Row],[Customer_ID]],Table1[Customer_ID],Table1[EMI_Amount],,0)</f>
        <v>45779.797497723492</v>
      </c>
      <c r="H325" s="4">
        <f>Table2[[#This Row],[EMI_Amount]]</f>
        <v>45779.797497723492</v>
      </c>
      <c r="I325" s="4">
        <v>45780</v>
      </c>
      <c r="J325" s="4">
        <f>Table2[[#This Row],[EMI_Due_May26]]-Table2[[#This Row],[Amount_Received_May26]]</f>
        <v>-0.20250227650831221</v>
      </c>
      <c r="K325" s="5">
        <f>DATE(2026,5,DAY(Table1[[#This Row],[Maturity_Date]]))</f>
        <v>46172</v>
      </c>
      <c r="L325" s="10" t="str">
        <f ca="1">IF(Table2[[#This Row],[Overdue_Amount]]&lt;1,"",MAX(0,TODAY()-Table2[[#This Row],[EMI_Due_Date]]))</f>
        <v/>
      </c>
      <c r="M32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25" s="3" t="str" cm="1">
        <f t="array" aca="1" ref="N325" ca="1">_xlfn.IFS(Table2[[#This Row],[DPD_Bucket]]="1-30","Overdue",Table2[[#This Row],[DPD_Bucket]]="90+","NPA",Table2[[#This Row],[DPD_Bucket]]="Current","Active",Table2[[#This Row],[DPD_Bucket]]="31-60","Overdue")</f>
        <v>Active</v>
      </c>
    </row>
    <row r="326" spans="1:14" ht="28.8" customHeight="1" x14ac:dyDescent="0.45">
      <c r="A326" s="3" t="s">
        <v>1141</v>
      </c>
      <c r="B326" s="3" t="str">
        <f>_xlfn.XLOOKUP(Table2[[#This Row],[Customer_ID]],Table1[Customer_ID],Table1[Customer_Name],,0,)</f>
        <v>Deepak Agarwal</v>
      </c>
      <c r="C326" s="3" t="str">
        <f>_xlfn.XLOOKUP(Table2[[#This Row],[Customer_ID]],Table1[Customer_ID],Table1[Branch_Name],,)</f>
        <v>Rewa</v>
      </c>
      <c r="D326" s="3" t="str">
        <f>_xlfn.XLOOKUP(Table2[[#This Row],[Customer_ID]],Table1[Customer_ID],Table1[Vehicle_Make],,0)</f>
        <v>Hyundai</v>
      </c>
      <c r="E326" s="3" t="str">
        <f>_xlfn.XLOOKUP(Table2[[#This Row],[Customer_ID]],Table1[Customer_ID],Table1[Vehicle_Model],,)</f>
        <v>Creta</v>
      </c>
      <c r="F326" s="4">
        <f>_xlfn.XLOOKUP(Table2[[#This Row],[Customer_ID]],Table1[Customer_ID],Table1[Amount_Disbursed],,)</f>
        <v>1046537</v>
      </c>
      <c r="G326" s="4">
        <f>_xlfn.XLOOKUP(Table2[[#This Row],[Customer_ID]],Table1[Customer_ID],Table1[EMI_Amount],,0)</f>
        <v>63883.186155037809</v>
      </c>
      <c r="H326" s="4">
        <f>Table2[[#This Row],[EMI_Amount]]</f>
        <v>63883.186155037809</v>
      </c>
      <c r="I326" s="4">
        <v>63883</v>
      </c>
      <c r="J326" s="4">
        <f>Table2[[#This Row],[EMI_Due_May26]]-Table2[[#This Row],[Amount_Received_May26]]</f>
        <v>0.1861550378089305</v>
      </c>
      <c r="K326" s="5">
        <f>DATE(2026,5,DAY(Table1[[#This Row],[Maturity_Date]]))</f>
        <v>46152</v>
      </c>
      <c r="L326" s="10" t="str">
        <f ca="1">IF(Table2[[#This Row],[Overdue_Amount]]&lt;1,"",MAX(0,TODAY()-Table2[[#This Row],[EMI_Due_Date]]))</f>
        <v/>
      </c>
      <c r="M32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26" s="3" t="str" cm="1">
        <f t="array" aca="1" ref="N32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27" spans="1:14" ht="28.8" customHeight="1" x14ac:dyDescent="0.45">
      <c r="A327" s="3" t="s">
        <v>1142</v>
      </c>
      <c r="B327" s="3" t="str">
        <f>_xlfn.XLOOKUP(Table2[[#This Row],[Customer_ID]],Table1[Customer_ID],Table1[Customer_Name],,0,)</f>
        <v>Neha Malviya</v>
      </c>
      <c r="C327" s="3" t="str">
        <f>_xlfn.XLOOKUP(Table2[[#This Row],[Customer_ID]],Table1[Customer_ID],Table1[Branch_Name],,)</f>
        <v>Bhopal</v>
      </c>
      <c r="D327" s="3" t="str">
        <f>_xlfn.XLOOKUP(Table2[[#This Row],[Customer_ID]],Table1[Customer_ID],Table1[Vehicle_Make],,0)</f>
        <v>Honda</v>
      </c>
      <c r="E327" s="3" t="str">
        <f>_xlfn.XLOOKUP(Table2[[#This Row],[Customer_ID]],Table1[Customer_ID],Table1[Vehicle_Model],,)</f>
        <v>Activa</v>
      </c>
      <c r="F327" s="4">
        <f>_xlfn.XLOOKUP(Table2[[#This Row],[Customer_ID]],Table1[Customer_ID],Table1[Amount_Disbursed],,)</f>
        <v>92582</v>
      </c>
      <c r="G327" s="4">
        <f>_xlfn.XLOOKUP(Table2[[#This Row],[Customer_ID]],Table1[Customer_ID],Table1[EMI_Amount],,0)</f>
        <v>8271.3439875282711</v>
      </c>
      <c r="H327" s="4">
        <f>Table2[[#This Row],[EMI_Amount]]</f>
        <v>8271.3439875282711</v>
      </c>
      <c r="I327" s="4">
        <v>2258</v>
      </c>
      <c r="J327" s="4">
        <f>Table2[[#This Row],[EMI_Due_May26]]-Table2[[#This Row],[Amount_Received_May26]]</f>
        <v>6013.3439875282711</v>
      </c>
      <c r="K327" s="5">
        <f>DATE(2026,5,DAY(Table1[[#This Row],[Maturity_Date]]))</f>
        <v>46148</v>
      </c>
      <c r="L327" s="10">
        <f ca="1">IF(Table2[[#This Row],[Overdue_Amount]]&lt;1,"",MAX(0,TODAY()-Table2[[#This Row],[EMI_Due_Date]]))</f>
        <v>32</v>
      </c>
      <c r="M32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27" s="3" t="str" cm="1">
        <f t="array" aca="1" ref="N32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28" spans="1:14" ht="28.8" customHeight="1" x14ac:dyDescent="0.45">
      <c r="A328" s="3" t="s">
        <v>1143</v>
      </c>
      <c r="B328" s="3" t="str">
        <f>_xlfn.XLOOKUP(Table2[[#This Row],[Customer_ID]],Table1[Customer_ID],Table1[Customer_Name],,0,)</f>
        <v>Mohit Agarwal</v>
      </c>
      <c r="C328" s="3" t="str">
        <f>_xlfn.XLOOKUP(Table2[[#This Row],[Customer_ID]],Table1[Customer_ID],Table1[Branch_Name],,)</f>
        <v>Indore</v>
      </c>
      <c r="D328" s="3" t="str">
        <f>_xlfn.XLOOKUP(Table2[[#This Row],[Customer_ID]],Table1[Customer_ID],Table1[Vehicle_Make],,0)</f>
        <v>Bajaj</v>
      </c>
      <c r="E328" s="3" t="str">
        <f>_xlfn.XLOOKUP(Table2[[#This Row],[Customer_ID]],Table1[Customer_ID],Table1[Vehicle_Model],,)</f>
        <v>Pulsar</v>
      </c>
      <c r="F328" s="4">
        <f>_xlfn.XLOOKUP(Table2[[#This Row],[Customer_ID]],Table1[Customer_ID],Table1[Amount_Disbursed],,)</f>
        <v>133508</v>
      </c>
      <c r="G328" s="4">
        <f>_xlfn.XLOOKUP(Table2[[#This Row],[Customer_ID]],Table1[Customer_ID],Table1[EMI_Amount],,0)</f>
        <v>6254.8002055059469</v>
      </c>
      <c r="H328" s="4">
        <f>Table2[[#This Row],[EMI_Amount]]</f>
        <v>6254.8002055059469</v>
      </c>
      <c r="I328" s="4">
        <v>6255</v>
      </c>
      <c r="J328" s="4">
        <f>Table2[[#This Row],[EMI_Due_May26]]-Table2[[#This Row],[Amount_Received_May26]]</f>
        <v>-0.19979449405309424</v>
      </c>
      <c r="K328" s="5">
        <f>DATE(2026,5,DAY(Table1[[#This Row],[Maturity_Date]]))</f>
        <v>46149</v>
      </c>
      <c r="L328" s="10" t="str">
        <f ca="1">IF(Table2[[#This Row],[Overdue_Amount]]&lt;1,"",MAX(0,TODAY()-Table2[[#This Row],[EMI_Due_Date]]))</f>
        <v/>
      </c>
      <c r="M32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28" s="3" t="str" cm="1">
        <f t="array" aca="1" ref="N328" ca="1">_xlfn.IFS(Table2[[#This Row],[DPD_Bucket]]="1-30","Overdue",Table2[[#This Row],[DPD_Bucket]]="90+","NPA",Table2[[#This Row],[DPD_Bucket]]="Current","Active",Table2[[#This Row],[DPD_Bucket]]="31-60","Overdue")</f>
        <v>Active</v>
      </c>
    </row>
    <row r="329" spans="1:14" ht="28.8" customHeight="1" x14ac:dyDescent="0.45">
      <c r="A329" s="3" t="s">
        <v>1144</v>
      </c>
      <c r="B329" s="3" t="str">
        <f>_xlfn.XLOOKUP(Table2[[#This Row],[Customer_ID]],Table1[Customer_ID],Table1[Customer_Name],,0,)</f>
        <v>Manoj Tiwari</v>
      </c>
      <c r="C329" s="3" t="str">
        <f>_xlfn.XLOOKUP(Table2[[#This Row],[Customer_ID]],Table1[Customer_ID],Table1[Branch_Name],,)</f>
        <v>Bhopal</v>
      </c>
      <c r="D329" s="3" t="str">
        <f>_xlfn.XLOOKUP(Table2[[#This Row],[Customer_ID]],Table1[Customer_ID],Table1[Vehicle_Make],,0)</f>
        <v>Honda</v>
      </c>
      <c r="E329" s="3" t="str">
        <f>_xlfn.XLOOKUP(Table2[[#This Row],[Customer_ID]],Table1[Customer_ID],Table1[Vehicle_Model],,)</f>
        <v>City</v>
      </c>
      <c r="F329" s="4">
        <f>_xlfn.XLOOKUP(Table2[[#This Row],[Customer_ID]],Table1[Customer_ID],Table1[Amount_Disbursed],,)</f>
        <v>909963</v>
      </c>
      <c r="G329" s="4">
        <f>_xlfn.XLOOKUP(Table2[[#This Row],[Customer_ID]],Table1[Customer_ID],Table1[EMI_Amount],,0)</f>
        <v>29920.465126871233</v>
      </c>
      <c r="H329" s="4">
        <f>Table2[[#This Row],[EMI_Amount]]</f>
        <v>29920.465126871233</v>
      </c>
      <c r="I329" s="4">
        <v>1199</v>
      </c>
      <c r="J329" s="4">
        <f>Table2[[#This Row],[EMI_Due_May26]]-Table2[[#This Row],[Amount_Received_May26]]</f>
        <v>28721.465126871233</v>
      </c>
      <c r="K329" s="5">
        <f>DATE(2026,5,DAY(Table1[[#This Row],[Maturity_Date]]))</f>
        <v>46152</v>
      </c>
      <c r="L329" s="10">
        <f ca="1">IF(Table2[[#This Row],[Overdue_Amount]]&lt;1,"",MAX(0,TODAY()-Table2[[#This Row],[EMI_Due_Date]]))</f>
        <v>28</v>
      </c>
      <c r="M32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29" s="3" t="str" cm="1">
        <f t="array" aca="1" ref="N32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30" spans="1:14" ht="28.8" customHeight="1" x14ac:dyDescent="0.45">
      <c r="A330" s="3" t="s">
        <v>1145</v>
      </c>
      <c r="B330" s="3" t="str">
        <f>_xlfn.XLOOKUP(Table2[[#This Row],[Customer_ID]],Table1[Customer_ID],Table1[Customer_Name],,0,)</f>
        <v>Rajesh Verma</v>
      </c>
      <c r="C330" s="3" t="str">
        <f>_xlfn.XLOOKUP(Table2[[#This Row],[Customer_ID]],Table1[Customer_ID],Table1[Branch_Name],,)</f>
        <v>Indore</v>
      </c>
      <c r="D330" s="3" t="str">
        <f>_xlfn.XLOOKUP(Table2[[#This Row],[Customer_ID]],Table1[Customer_ID],Table1[Vehicle_Make],,0)</f>
        <v>Honda</v>
      </c>
      <c r="E330" s="3" t="str">
        <f>_xlfn.XLOOKUP(Table2[[#This Row],[Customer_ID]],Table1[Customer_ID],Table1[Vehicle_Model],,)</f>
        <v>Activa</v>
      </c>
      <c r="F330" s="4">
        <f>_xlfn.XLOOKUP(Table2[[#This Row],[Customer_ID]],Table1[Customer_ID],Table1[Amount_Disbursed],,)</f>
        <v>58003</v>
      </c>
      <c r="G330" s="4">
        <f>_xlfn.XLOOKUP(Table2[[#This Row],[Customer_ID]],Table1[Customer_ID],Table1[EMI_Amount],,0)</f>
        <v>5149.9694930278492</v>
      </c>
      <c r="H330" s="4">
        <f>Table2[[#This Row],[EMI_Amount]]</f>
        <v>5149.9694930278492</v>
      </c>
      <c r="I330" s="4">
        <v>5150</v>
      </c>
      <c r="J330" s="4">
        <f>Table2[[#This Row],[EMI_Due_May26]]-Table2[[#This Row],[Amount_Received_May26]]</f>
        <v>-3.0506972150760703E-2</v>
      </c>
      <c r="K330" s="5">
        <f>DATE(2026,5,DAY(Table1[[#This Row],[Maturity_Date]]))</f>
        <v>46170</v>
      </c>
      <c r="L330" s="10" t="str">
        <f ca="1">IF(Table2[[#This Row],[Overdue_Amount]]&lt;1,"",MAX(0,TODAY()-Table2[[#This Row],[EMI_Due_Date]]))</f>
        <v/>
      </c>
      <c r="M33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30" s="3" t="str" cm="1">
        <f t="array" aca="1" ref="N330" ca="1">_xlfn.IFS(Table2[[#This Row],[DPD_Bucket]]="1-30","Overdue",Table2[[#This Row],[DPD_Bucket]]="90+","NPA",Table2[[#This Row],[DPD_Bucket]]="Current","Active",Table2[[#This Row],[DPD_Bucket]]="31-60","Overdue")</f>
        <v>Active</v>
      </c>
    </row>
    <row r="331" spans="1:14" ht="28.8" customHeight="1" x14ac:dyDescent="0.45">
      <c r="A331" s="3" t="s">
        <v>1146</v>
      </c>
      <c r="B331" s="3" t="str">
        <f>_xlfn.XLOOKUP(Table2[[#This Row],[Customer_ID]],Table1[Customer_ID],Table1[Customer_Name],,0,)</f>
        <v>Rohit Joshi</v>
      </c>
      <c r="C331" s="3" t="str">
        <f>_xlfn.XLOOKUP(Table2[[#This Row],[Customer_ID]],Table1[Customer_ID],Table1[Branch_Name],,)</f>
        <v>Indore</v>
      </c>
      <c r="D331" s="3" t="str">
        <f>_xlfn.XLOOKUP(Table2[[#This Row],[Customer_ID]],Table1[Customer_ID],Table1[Vehicle_Make],,0)</f>
        <v>Maruti</v>
      </c>
      <c r="E331" s="3" t="str">
        <f>_xlfn.XLOOKUP(Table2[[#This Row],[Customer_ID]],Table1[Customer_ID],Table1[Vehicle_Model],,)</f>
        <v>Swift</v>
      </c>
      <c r="F331" s="4">
        <f>_xlfn.XLOOKUP(Table2[[#This Row],[Customer_ID]],Table1[Customer_ID],Table1[Amount_Disbursed],,)</f>
        <v>508806</v>
      </c>
      <c r="G331" s="4">
        <f>_xlfn.XLOOKUP(Table2[[#This Row],[Customer_ID]],Table1[Customer_ID],Table1[EMI_Amount],,0)</f>
        <v>31333.790768667946</v>
      </c>
      <c r="H331" s="4">
        <f>Table2[[#This Row],[EMI_Amount]]</f>
        <v>31333.790768667946</v>
      </c>
      <c r="I331" s="4">
        <v>31334</v>
      </c>
      <c r="J331" s="4">
        <f>Table2[[#This Row],[EMI_Due_May26]]-Table2[[#This Row],[Amount_Received_May26]]</f>
        <v>-0.209231332053605</v>
      </c>
      <c r="K331" s="5">
        <f>DATE(2026,5,DAY(Table1[[#This Row],[Maturity_Date]]))</f>
        <v>46167</v>
      </c>
      <c r="L331" s="10" t="str">
        <f ca="1">IF(Table2[[#This Row],[Overdue_Amount]]&lt;1,"",MAX(0,TODAY()-Table2[[#This Row],[EMI_Due_Date]]))</f>
        <v/>
      </c>
      <c r="M33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31" s="3" t="str" cm="1">
        <f t="array" aca="1" ref="N33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32" spans="1:14" ht="28.8" customHeight="1" x14ac:dyDescent="0.45">
      <c r="A332" s="3" t="s">
        <v>1147</v>
      </c>
      <c r="B332" s="3" t="str">
        <f>_xlfn.XLOOKUP(Table2[[#This Row],[Customer_ID]],Table1[Customer_ID],Table1[Customer_Name],,0,)</f>
        <v>Nisha Dubey</v>
      </c>
      <c r="C332" s="3" t="str">
        <f>_xlfn.XLOOKUP(Table2[[#This Row],[Customer_ID]],Table1[Customer_ID],Table1[Branch_Name],,)</f>
        <v>Rewa</v>
      </c>
      <c r="D332" s="3" t="str">
        <f>_xlfn.XLOOKUP(Table2[[#This Row],[Customer_ID]],Table1[Customer_ID],Table1[Vehicle_Make],,0)</f>
        <v>Honda</v>
      </c>
      <c r="E332" s="3" t="str">
        <f>_xlfn.XLOOKUP(Table2[[#This Row],[Customer_ID]],Table1[Customer_ID],Table1[Vehicle_Model],,)</f>
        <v>Activa</v>
      </c>
      <c r="F332" s="4">
        <f>_xlfn.XLOOKUP(Table2[[#This Row],[Customer_ID]],Table1[Customer_ID],Table1[Amount_Disbursed],,)</f>
        <v>42228</v>
      </c>
      <c r="G332" s="4">
        <f>_xlfn.XLOOKUP(Table2[[#This Row],[Customer_ID]],Table1[Customer_ID],Table1[EMI_Amount],,0)</f>
        <v>1157.7589862726716</v>
      </c>
      <c r="H332" s="4">
        <f>Table2[[#This Row],[EMI_Amount]]</f>
        <v>1157.7589862726716</v>
      </c>
      <c r="I332" s="4">
        <v>1158</v>
      </c>
      <c r="J332" s="4">
        <f>Table2[[#This Row],[EMI_Due_May26]]-Table2[[#This Row],[Amount_Received_May26]]</f>
        <v>-0.24101372732843629</v>
      </c>
      <c r="K332" s="5">
        <f>DATE(2026,5,DAY(Table1[[#This Row],[Maturity_Date]]))</f>
        <v>46167</v>
      </c>
      <c r="L332" s="10" t="str">
        <f ca="1">IF(Table2[[#This Row],[Overdue_Amount]]&lt;1,"",MAX(0,TODAY()-Table2[[#This Row],[EMI_Due_Date]]))</f>
        <v/>
      </c>
      <c r="M33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32" s="3" t="str" cm="1">
        <f t="array" aca="1" ref="N332" ca="1">_xlfn.IFS(Table2[[#This Row],[DPD_Bucket]]="1-30","Overdue",Table2[[#This Row],[DPD_Bucket]]="90+","NPA",Table2[[#This Row],[DPD_Bucket]]="Current","Active",Table2[[#This Row],[DPD_Bucket]]="31-60","Overdue")</f>
        <v>Active</v>
      </c>
    </row>
    <row r="333" spans="1:14" ht="28.8" customHeight="1" x14ac:dyDescent="0.45">
      <c r="A333" s="3" t="s">
        <v>1148</v>
      </c>
      <c r="B333" s="3" t="str">
        <f>_xlfn.XLOOKUP(Table2[[#This Row],[Customer_ID]],Table1[Customer_ID],Table1[Customer_Name],,0,)</f>
        <v>Rajesh Malviya</v>
      </c>
      <c r="C333" s="3" t="str">
        <f>_xlfn.XLOOKUP(Table2[[#This Row],[Customer_ID]],Table1[Customer_ID],Table1[Branch_Name],,)</f>
        <v>Bhopal</v>
      </c>
      <c r="D333" s="3" t="str">
        <f>_xlfn.XLOOKUP(Table2[[#This Row],[Customer_ID]],Table1[Customer_ID],Table1[Vehicle_Make],,0)</f>
        <v>Tata</v>
      </c>
      <c r="E333" s="3" t="str">
        <f>_xlfn.XLOOKUP(Table2[[#This Row],[Customer_ID]],Table1[Customer_ID],Table1[Vehicle_Model],,)</f>
        <v>Nexon</v>
      </c>
      <c r="F333" s="4">
        <f>_xlfn.XLOOKUP(Table2[[#This Row],[Customer_ID]],Table1[Customer_ID],Table1[Amount_Disbursed],,)</f>
        <v>771712</v>
      </c>
      <c r="G333" s="4">
        <f>_xlfn.XLOOKUP(Table2[[#This Row],[Customer_ID]],Table1[Customer_ID],Table1[EMI_Amount],,0)</f>
        <v>18036.505542180937</v>
      </c>
      <c r="H333" s="4">
        <f>Table2[[#This Row],[EMI_Amount]]</f>
        <v>18036.505542180937</v>
      </c>
      <c r="I333" s="4">
        <v>4940</v>
      </c>
      <c r="J333" s="4">
        <f>Table2[[#This Row],[EMI_Due_May26]]-Table2[[#This Row],[Amount_Received_May26]]</f>
        <v>13096.505542180937</v>
      </c>
      <c r="K333" s="5">
        <f>DATE(2026,5,DAY(Table1[[#This Row],[Maturity_Date]]))</f>
        <v>46147</v>
      </c>
      <c r="L333" s="10">
        <f ca="1">IF(Table2[[#This Row],[Overdue_Amount]]&lt;1,"",MAX(0,TODAY()-Table2[[#This Row],[EMI_Due_Date]]))</f>
        <v>33</v>
      </c>
      <c r="M33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33" s="3" t="str" cm="1">
        <f t="array" aca="1" ref="N33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34" spans="1:14" ht="28.8" customHeight="1" x14ac:dyDescent="0.45">
      <c r="A334" s="3" t="s">
        <v>1149</v>
      </c>
      <c r="B334" s="3" t="str">
        <f>_xlfn.XLOOKUP(Table2[[#This Row],[Customer_ID]],Table1[Customer_ID],Table1[Customer_Name],,0,)</f>
        <v>Geeta Singh</v>
      </c>
      <c r="C334" s="3" t="str">
        <f>_xlfn.XLOOKUP(Table2[[#This Row],[Customer_ID]],Table1[Customer_ID],Table1[Branch_Name],,)</f>
        <v>Bhopal</v>
      </c>
      <c r="D334" s="3" t="str">
        <f>_xlfn.XLOOKUP(Table2[[#This Row],[Customer_ID]],Table1[Customer_ID],Table1[Vehicle_Make],,0)</f>
        <v>Hyundai</v>
      </c>
      <c r="E334" s="3" t="str">
        <f>_xlfn.XLOOKUP(Table2[[#This Row],[Customer_ID]],Table1[Customer_ID],Table1[Vehicle_Model],,)</f>
        <v>i20</v>
      </c>
      <c r="F334" s="4">
        <f>_xlfn.XLOOKUP(Table2[[#This Row],[Customer_ID]],Table1[Customer_ID],Table1[Amount_Disbursed],,)</f>
        <v>603559</v>
      </c>
      <c r="G334" s="4">
        <f>_xlfn.XLOOKUP(Table2[[#This Row],[Customer_ID]],Table1[Customer_ID],Table1[EMI_Amount],,0)</f>
        <v>13480.800784073124</v>
      </c>
      <c r="H334" s="4">
        <f>Table2[[#This Row],[EMI_Amount]]</f>
        <v>13480.800784073124</v>
      </c>
      <c r="I334" s="4">
        <v>13481</v>
      </c>
      <c r="J334" s="4">
        <f>Table2[[#This Row],[EMI_Due_May26]]-Table2[[#This Row],[Amount_Received_May26]]</f>
        <v>-0.199215926875695</v>
      </c>
      <c r="K334" s="5">
        <f>DATE(2026,5,DAY(Table1[[#This Row],[Maturity_Date]]))</f>
        <v>46147</v>
      </c>
      <c r="L334" s="10" t="str">
        <f ca="1">IF(Table2[[#This Row],[Overdue_Amount]]&lt;1,"",MAX(0,TODAY()-Table2[[#This Row],[EMI_Due_Date]]))</f>
        <v/>
      </c>
      <c r="M33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34" s="3" t="str" cm="1">
        <f t="array" aca="1" ref="N334" ca="1">_xlfn.IFS(Table2[[#This Row],[DPD_Bucket]]="1-30","Overdue",Table2[[#This Row],[DPD_Bucket]]="90+","NPA",Table2[[#This Row],[DPD_Bucket]]="Current","Active",Table2[[#This Row],[DPD_Bucket]]="31-60","Overdue")</f>
        <v>Active</v>
      </c>
    </row>
    <row r="335" spans="1:14" ht="28.8" customHeight="1" x14ac:dyDescent="0.45">
      <c r="A335" s="3" t="s">
        <v>1150</v>
      </c>
      <c r="B335" s="3" t="str">
        <f>_xlfn.XLOOKUP(Table2[[#This Row],[Customer_ID]],Table1[Customer_ID],Table1[Customer_Name],,0,)</f>
        <v>Deepak Shukla</v>
      </c>
      <c r="C335" s="3" t="str">
        <f>_xlfn.XLOOKUP(Table2[[#This Row],[Customer_ID]],Table1[Customer_ID],Table1[Branch_Name],,)</f>
        <v>Jabalpur</v>
      </c>
      <c r="D335" s="3" t="str">
        <f>_xlfn.XLOOKUP(Table2[[#This Row],[Customer_ID]],Table1[Customer_ID],Table1[Vehicle_Make],,0)</f>
        <v>Hero</v>
      </c>
      <c r="E335" s="3" t="str">
        <f>_xlfn.XLOOKUP(Table2[[#This Row],[Customer_ID]],Table1[Customer_ID],Table1[Vehicle_Model],,)</f>
        <v>Splendor</v>
      </c>
      <c r="F335" s="4">
        <f>_xlfn.XLOOKUP(Table2[[#This Row],[Customer_ID]],Table1[Customer_ID],Table1[Amount_Disbursed],,)</f>
        <v>41764</v>
      </c>
      <c r="G335" s="4">
        <f>_xlfn.XLOOKUP(Table2[[#This Row],[Customer_ID]],Table1[Customer_ID],Table1[EMI_Amount],,0)</f>
        <v>2525.9514606538924</v>
      </c>
      <c r="H335" s="4">
        <f>Table2[[#This Row],[EMI_Amount]]</f>
        <v>2525.9514606538924</v>
      </c>
      <c r="I335" s="4">
        <v>2526</v>
      </c>
      <c r="J335" s="4">
        <f>Table2[[#This Row],[EMI_Due_May26]]-Table2[[#This Row],[Amount_Received_May26]]</f>
        <v>-4.8539346107645542E-2</v>
      </c>
      <c r="K335" s="5">
        <f>DATE(2026,5,DAY(Table1[[#This Row],[Maturity_Date]]))</f>
        <v>46164</v>
      </c>
      <c r="L335" s="10" t="str">
        <f ca="1">IF(Table2[[#This Row],[Overdue_Amount]]&lt;1,"",MAX(0,TODAY()-Table2[[#This Row],[EMI_Due_Date]]))</f>
        <v/>
      </c>
      <c r="M33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35" s="3" t="str" cm="1">
        <f t="array" aca="1" ref="N335" ca="1">_xlfn.IFS(Table2[[#This Row],[DPD_Bucket]]="1-30","Overdue",Table2[[#This Row],[DPD_Bucket]]="90+","NPA",Table2[[#This Row],[DPD_Bucket]]="Current","Active",Table2[[#This Row],[DPD_Bucket]]="31-60","Overdue")</f>
        <v>Active</v>
      </c>
    </row>
    <row r="336" spans="1:14" ht="28.8" customHeight="1" x14ac:dyDescent="0.45">
      <c r="A336" s="3" t="s">
        <v>1151</v>
      </c>
      <c r="B336" s="3" t="str">
        <f>_xlfn.XLOOKUP(Table2[[#This Row],[Customer_ID]],Table1[Customer_ID],Table1[Customer_Name],,0,)</f>
        <v>Pushpa Tiwari</v>
      </c>
      <c r="C336" s="3" t="str">
        <f>_xlfn.XLOOKUP(Table2[[#This Row],[Customer_ID]],Table1[Customer_ID],Table1[Branch_Name],,)</f>
        <v>Gwalior</v>
      </c>
      <c r="D336" s="3" t="str">
        <f>_xlfn.XLOOKUP(Table2[[#This Row],[Customer_ID]],Table1[Customer_ID],Table1[Vehicle_Make],,0)</f>
        <v>Renault</v>
      </c>
      <c r="E336" s="3" t="str">
        <f>_xlfn.XLOOKUP(Table2[[#This Row],[Customer_ID]],Table1[Customer_ID],Table1[Vehicle_Model],,)</f>
        <v>Kwid</v>
      </c>
      <c r="F336" s="4">
        <f>_xlfn.XLOOKUP(Table2[[#This Row],[Customer_ID]],Table1[Customer_ID],Table1[Amount_Disbursed],,)</f>
        <v>384102</v>
      </c>
      <c r="G336" s="4">
        <f>_xlfn.XLOOKUP(Table2[[#This Row],[Customer_ID]],Table1[Customer_ID],Table1[EMI_Amount],,0)</f>
        <v>9914.2647763132572</v>
      </c>
      <c r="H336" s="4">
        <f>Table2[[#This Row],[EMI_Amount]]</f>
        <v>9914.2647763132572</v>
      </c>
      <c r="I336" s="4">
        <v>6300</v>
      </c>
      <c r="J336" s="4">
        <f>Table2[[#This Row],[EMI_Due_May26]]-Table2[[#This Row],[Amount_Received_May26]]</f>
        <v>3614.2647763132572</v>
      </c>
      <c r="K336" s="5">
        <f>DATE(2026,5,DAY(Table1[[#This Row],[Maturity_Date]]))</f>
        <v>46171</v>
      </c>
      <c r="L336" s="10">
        <f ca="1">IF(Table2[[#This Row],[Overdue_Amount]]&lt;1,"",MAX(0,TODAY()-Table2[[#This Row],[EMI_Due_Date]]))</f>
        <v>9</v>
      </c>
      <c r="M33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36" s="3" t="str" cm="1">
        <f t="array" aca="1" ref="N33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37" spans="1:14" ht="28.8" customHeight="1" x14ac:dyDescent="0.45">
      <c r="A337" s="3" t="s">
        <v>1152</v>
      </c>
      <c r="B337" s="3" t="str">
        <f>_xlfn.XLOOKUP(Table2[[#This Row],[Customer_ID]],Table1[Customer_ID],Table1[Customer_Name],,0,)</f>
        <v>Santosh Sharma</v>
      </c>
      <c r="C337" s="3" t="str">
        <f>_xlfn.XLOOKUP(Table2[[#This Row],[Customer_ID]],Table1[Customer_ID],Table1[Branch_Name],,)</f>
        <v>Indore</v>
      </c>
      <c r="D337" s="3" t="str">
        <f>_xlfn.XLOOKUP(Table2[[#This Row],[Customer_ID]],Table1[Customer_ID],Table1[Vehicle_Make],,0)</f>
        <v>Tata</v>
      </c>
      <c r="E337" s="3" t="str">
        <f>_xlfn.XLOOKUP(Table2[[#This Row],[Customer_ID]],Table1[Customer_ID],Table1[Vehicle_Model],,)</f>
        <v>Nexon</v>
      </c>
      <c r="F337" s="4">
        <f>_xlfn.XLOOKUP(Table2[[#This Row],[Customer_ID]],Table1[Customer_ID],Table1[Amount_Disbursed],,)</f>
        <v>917593</v>
      </c>
      <c r="G337" s="4">
        <f>_xlfn.XLOOKUP(Table2[[#This Row],[Customer_ID]],Table1[Customer_ID],Table1[EMI_Amount],,0)</f>
        <v>21090.044849199108</v>
      </c>
      <c r="H337" s="4">
        <f>Table2[[#This Row],[EMI_Amount]]</f>
        <v>21090.044849199108</v>
      </c>
      <c r="I337" s="4">
        <v>21090</v>
      </c>
      <c r="J337" s="4">
        <f>Table2[[#This Row],[EMI_Due_May26]]-Table2[[#This Row],[Amount_Received_May26]]</f>
        <v>4.4849199108284665E-2</v>
      </c>
      <c r="K337" s="5">
        <f>DATE(2026,5,DAY(Table1[[#This Row],[Maturity_Date]]))</f>
        <v>46160</v>
      </c>
      <c r="L337" s="10" t="str">
        <f ca="1">IF(Table2[[#This Row],[Overdue_Amount]]&lt;1,"",MAX(0,TODAY()-Table2[[#This Row],[EMI_Due_Date]]))</f>
        <v/>
      </c>
      <c r="M33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37" s="3" t="str" cm="1">
        <f t="array" aca="1" ref="N337" ca="1">_xlfn.IFS(Table2[[#This Row],[DPD_Bucket]]="1-30","Overdue",Table2[[#This Row],[DPD_Bucket]]="90+","NPA",Table2[[#This Row],[DPD_Bucket]]="Current","Active",Table2[[#This Row],[DPD_Bucket]]="31-60","Overdue")</f>
        <v>Active</v>
      </c>
    </row>
    <row r="338" spans="1:14" ht="28.8" customHeight="1" x14ac:dyDescent="0.45">
      <c r="A338" s="3" t="s">
        <v>1153</v>
      </c>
      <c r="B338" s="3" t="str">
        <f>_xlfn.XLOOKUP(Table2[[#This Row],[Customer_ID]],Table1[Customer_ID],Table1[Customer_Name],,0,)</f>
        <v>Vijay Dubey</v>
      </c>
      <c r="C338" s="3" t="str">
        <f>_xlfn.XLOOKUP(Table2[[#This Row],[Customer_ID]],Table1[Customer_ID],Table1[Branch_Name],,)</f>
        <v>Rewa</v>
      </c>
      <c r="D338" s="3" t="str">
        <f>_xlfn.XLOOKUP(Table2[[#This Row],[Customer_ID]],Table1[Customer_ID],Table1[Vehicle_Make],,0)</f>
        <v>Honda</v>
      </c>
      <c r="E338" s="3" t="str">
        <f>_xlfn.XLOOKUP(Table2[[#This Row],[Customer_ID]],Table1[Customer_ID],Table1[Vehicle_Model],,)</f>
        <v>City</v>
      </c>
      <c r="F338" s="4">
        <f>_xlfn.XLOOKUP(Table2[[#This Row],[Customer_ID]],Table1[Customer_ID],Table1[Amount_Disbursed],,)</f>
        <v>912634</v>
      </c>
      <c r="G338" s="4">
        <f>_xlfn.XLOOKUP(Table2[[#This Row],[Customer_ID]],Table1[Customer_ID],Table1[EMI_Amount],,0)</f>
        <v>56732.812207887284</v>
      </c>
      <c r="H338" s="4">
        <f>Table2[[#This Row],[EMI_Amount]]</f>
        <v>56732.812207887284</v>
      </c>
      <c r="I338" s="4">
        <v>56733</v>
      </c>
      <c r="J338" s="4">
        <f>Table2[[#This Row],[EMI_Due_May26]]-Table2[[#This Row],[Amount_Received_May26]]</f>
        <v>-0.18779211271612439</v>
      </c>
      <c r="K338" s="5">
        <f>DATE(2026,5,DAY(Table1[[#This Row],[Maturity_Date]]))</f>
        <v>46143</v>
      </c>
      <c r="L338" s="10" t="str">
        <f ca="1">IF(Table2[[#This Row],[Overdue_Amount]]&lt;1,"",MAX(0,TODAY()-Table2[[#This Row],[EMI_Due_Date]]))</f>
        <v/>
      </c>
      <c r="M33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38" s="3" t="str" cm="1">
        <f t="array" aca="1" ref="N338" ca="1">_xlfn.IFS(Table2[[#This Row],[DPD_Bucket]]="1-30","Overdue",Table2[[#This Row],[DPD_Bucket]]="90+","NPA",Table2[[#This Row],[DPD_Bucket]]="Current","Active",Table2[[#This Row],[DPD_Bucket]]="31-60","Overdue")</f>
        <v>Active</v>
      </c>
    </row>
    <row r="339" spans="1:14" ht="28.8" customHeight="1" x14ac:dyDescent="0.45">
      <c r="A339" s="3" t="s">
        <v>1154</v>
      </c>
      <c r="B339" s="3" t="str">
        <f>_xlfn.XLOOKUP(Table2[[#This Row],[Customer_ID]],Table1[Customer_ID],Table1[Customer_Name],,0,)</f>
        <v>Rajesh Verma</v>
      </c>
      <c r="C339" s="3" t="str">
        <f>_xlfn.XLOOKUP(Table2[[#This Row],[Customer_ID]],Table1[Customer_ID],Table1[Branch_Name],,)</f>
        <v>Bhopal</v>
      </c>
      <c r="D339" s="3" t="str">
        <f>_xlfn.XLOOKUP(Table2[[#This Row],[Customer_ID]],Table1[Customer_ID],Table1[Vehicle_Make],,0)</f>
        <v>TVS</v>
      </c>
      <c r="E339" s="3" t="str">
        <f>_xlfn.XLOOKUP(Table2[[#This Row],[Customer_ID]],Table1[Customer_ID],Table1[Vehicle_Model],,)</f>
        <v>Jupiter</v>
      </c>
      <c r="F339" s="4">
        <f>_xlfn.XLOOKUP(Table2[[#This Row],[Customer_ID]],Table1[Customer_ID],Table1[Amount_Disbursed],,)</f>
        <v>53355</v>
      </c>
      <c r="G339" s="4">
        <f>_xlfn.XLOOKUP(Table2[[#This Row],[Customer_ID]],Table1[Customer_ID],Table1[EMI_Amount],,0)</f>
        <v>1479.2360969914228</v>
      </c>
      <c r="H339" s="4">
        <f>Table2[[#This Row],[EMI_Amount]]</f>
        <v>1479.2360969914228</v>
      </c>
      <c r="I339" s="4">
        <v>1479</v>
      </c>
      <c r="J339" s="4">
        <f>Table2[[#This Row],[EMI_Due_May26]]-Table2[[#This Row],[Amount_Received_May26]]</f>
        <v>0.23609699142275531</v>
      </c>
      <c r="K339" s="5">
        <f>DATE(2026,5,DAY(Table1[[#This Row],[Maturity_Date]]))</f>
        <v>46145</v>
      </c>
      <c r="L339" s="10" t="str">
        <f ca="1">IF(Table2[[#This Row],[Overdue_Amount]]&lt;1,"",MAX(0,TODAY()-Table2[[#This Row],[EMI_Due_Date]]))</f>
        <v/>
      </c>
      <c r="M33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39" s="3" t="str" cm="1">
        <f t="array" aca="1" ref="N339" ca="1">_xlfn.IFS(Table2[[#This Row],[DPD_Bucket]]="1-30","Overdue",Table2[[#This Row],[DPD_Bucket]]="90+","NPA",Table2[[#This Row],[DPD_Bucket]]="Current","Active",Table2[[#This Row],[DPD_Bucket]]="31-60","Overdue")</f>
        <v>Active</v>
      </c>
    </row>
    <row r="340" spans="1:14" ht="28.8" customHeight="1" x14ac:dyDescent="0.45">
      <c r="A340" s="3" t="s">
        <v>1155</v>
      </c>
      <c r="B340" s="3" t="str">
        <f>_xlfn.XLOOKUP(Table2[[#This Row],[Customer_ID]],Table1[Customer_ID],Table1[Customer_Name],,0,)</f>
        <v>Sunita Pandey</v>
      </c>
      <c r="C340" s="3" t="str">
        <f>_xlfn.XLOOKUP(Table2[[#This Row],[Customer_ID]],Table1[Customer_ID],Table1[Branch_Name],,)</f>
        <v>Rewa</v>
      </c>
      <c r="D340" s="3" t="str">
        <f>_xlfn.XLOOKUP(Table2[[#This Row],[Customer_ID]],Table1[Customer_ID],Table1[Vehicle_Make],,0)</f>
        <v>Honda</v>
      </c>
      <c r="E340" s="3" t="str">
        <f>_xlfn.XLOOKUP(Table2[[#This Row],[Customer_ID]],Table1[Customer_ID],Table1[Vehicle_Model],,)</f>
        <v>City</v>
      </c>
      <c r="F340" s="4">
        <f>_xlfn.XLOOKUP(Table2[[#This Row],[Customer_ID]],Table1[Customer_ID],Table1[Amount_Disbursed],,)</f>
        <v>859770</v>
      </c>
      <c r="G340" s="4">
        <f>_xlfn.XLOOKUP(Table2[[#This Row],[Customer_ID]],Table1[Customer_ID],Table1[EMI_Amount],,0)</f>
        <v>24396.957571635361</v>
      </c>
      <c r="H340" s="4">
        <f>Table2[[#This Row],[EMI_Amount]]</f>
        <v>24396.957571635361</v>
      </c>
      <c r="I340" s="4">
        <v>12153</v>
      </c>
      <c r="J340" s="4">
        <f>Table2[[#This Row],[EMI_Due_May26]]-Table2[[#This Row],[Amount_Received_May26]]</f>
        <v>12243.957571635361</v>
      </c>
      <c r="K340" s="5">
        <f>DATE(2026,5,DAY(Table1[[#This Row],[Maturity_Date]]))</f>
        <v>46160</v>
      </c>
      <c r="L340" s="10">
        <f ca="1">IF(Table2[[#This Row],[Overdue_Amount]]&lt;1,"",MAX(0,TODAY()-Table2[[#This Row],[EMI_Due_Date]]))</f>
        <v>20</v>
      </c>
      <c r="M34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40" s="3" t="str" cm="1">
        <f t="array" aca="1" ref="N34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41" spans="1:14" ht="28.8" customHeight="1" x14ac:dyDescent="0.45">
      <c r="A341" s="3" t="s">
        <v>1156</v>
      </c>
      <c r="B341" s="3" t="str">
        <f>_xlfn.XLOOKUP(Table2[[#This Row],[Customer_ID]],Table1[Customer_ID],Table1[Customer_Name],,0,)</f>
        <v>Pankaj Chauhan</v>
      </c>
      <c r="C341" s="3" t="str">
        <f>_xlfn.XLOOKUP(Table2[[#This Row],[Customer_ID]],Table1[Customer_ID],Table1[Branch_Name],,)</f>
        <v>Rewa</v>
      </c>
      <c r="D341" s="3" t="str">
        <f>_xlfn.XLOOKUP(Table2[[#This Row],[Customer_ID]],Table1[Customer_ID],Table1[Vehicle_Make],,0)</f>
        <v>Maruti</v>
      </c>
      <c r="E341" s="3" t="str">
        <f>_xlfn.XLOOKUP(Table2[[#This Row],[Customer_ID]],Table1[Customer_ID],Table1[Vehicle_Model],,)</f>
        <v>Dzire</v>
      </c>
      <c r="F341" s="4">
        <f>_xlfn.XLOOKUP(Table2[[#This Row],[Customer_ID]],Table1[Customer_ID],Table1[Amount_Disbursed],,)</f>
        <v>509893</v>
      </c>
      <c r="G341" s="4">
        <f>_xlfn.XLOOKUP(Table2[[#This Row],[Customer_ID]],Table1[Customer_ID],Table1[EMI_Amount],,0)</f>
        <v>13565.544504380117</v>
      </c>
      <c r="H341" s="4">
        <f>Table2[[#This Row],[EMI_Amount]]</f>
        <v>13565.544504380117</v>
      </c>
      <c r="I341" s="4">
        <v>13566</v>
      </c>
      <c r="J341" s="4">
        <f>Table2[[#This Row],[EMI_Due_May26]]-Table2[[#This Row],[Amount_Received_May26]]</f>
        <v>-0.45549561988264031</v>
      </c>
      <c r="K341" s="5">
        <f>DATE(2026,5,DAY(Table1[[#This Row],[Maturity_Date]]))</f>
        <v>46161</v>
      </c>
      <c r="L341" s="10" t="str">
        <f ca="1">IF(Table2[[#This Row],[Overdue_Amount]]&lt;1,"",MAX(0,TODAY()-Table2[[#This Row],[EMI_Due_Date]]))</f>
        <v/>
      </c>
      <c r="M34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41" s="3" t="str" cm="1">
        <f t="array" aca="1" ref="N34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42" spans="1:14" ht="28.8" customHeight="1" x14ac:dyDescent="0.45">
      <c r="A342" s="3" t="s">
        <v>1157</v>
      </c>
      <c r="B342" s="3" t="str">
        <f>_xlfn.XLOOKUP(Table2[[#This Row],[Customer_ID]],Table1[Customer_ID],Table1[Customer_Name],,0,)</f>
        <v>Pooja Dubey</v>
      </c>
      <c r="C342" s="3" t="str">
        <f>_xlfn.XLOOKUP(Table2[[#This Row],[Customer_ID]],Table1[Customer_ID],Table1[Branch_Name],,)</f>
        <v>Rewa</v>
      </c>
      <c r="D342" s="3" t="str">
        <f>_xlfn.XLOOKUP(Table2[[#This Row],[Customer_ID]],Table1[Customer_ID],Table1[Vehicle_Make],,0)</f>
        <v>TVS</v>
      </c>
      <c r="E342" s="3" t="str">
        <f>_xlfn.XLOOKUP(Table2[[#This Row],[Customer_ID]],Table1[Customer_ID],Table1[Vehicle_Model],,)</f>
        <v>Jupiter</v>
      </c>
      <c r="F342" s="4">
        <f>_xlfn.XLOOKUP(Table2[[#This Row],[Customer_ID]],Table1[Customer_ID],Table1[Amount_Disbursed],,)</f>
        <v>43884</v>
      </c>
      <c r="G342" s="4">
        <f>_xlfn.XLOOKUP(Table2[[#This Row],[Customer_ID]],Table1[Customer_ID],Table1[EMI_Amount],,0)</f>
        <v>3911.1629061398849</v>
      </c>
      <c r="H342" s="4">
        <f>Table2[[#This Row],[EMI_Amount]]</f>
        <v>3911.1629061398849</v>
      </c>
      <c r="I342" s="4">
        <v>2349</v>
      </c>
      <c r="J342" s="4">
        <f>Table2[[#This Row],[EMI_Due_May26]]-Table2[[#This Row],[Amount_Received_May26]]</f>
        <v>1562.1629061398849</v>
      </c>
      <c r="K342" s="5">
        <f>DATE(2026,5,DAY(Table1[[#This Row],[Maturity_Date]]))</f>
        <v>46159</v>
      </c>
      <c r="L342" s="10">
        <f ca="1">IF(Table2[[#This Row],[Overdue_Amount]]&lt;1,"",MAX(0,TODAY()-Table2[[#This Row],[EMI_Due_Date]]))</f>
        <v>21</v>
      </c>
      <c r="M34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42" s="3" t="str" cm="1">
        <f t="array" aca="1" ref="N34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43" spans="1:14" ht="28.8" customHeight="1" x14ac:dyDescent="0.45">
      <c r="A343" s="3" t="s">
        <v>1158</v>
      </c>
      <c r="B343" s="3" t="str">
        <f>_xlfn.XLOOKUP(Table2[[#This Row],[Customer_ID]],Table1[Customer_ID],Table1[Customer_Name],,0,)</f>
        <v>Pushpa Patel</v>
      </c>
      <c r="C343" s="3" t="str">
        <f>_xlfn.XLOOKUP(Table2[[#This Row],[Customer_ID]],Table1[Customer_ID],Table1[Branch_Name],,)</f>
        <v>Rewa</v>
      </c>
      <c r="D343" s="3" t="str">
        <f>_xlfn.XLOOKUP(Table2[[#This Row],[Customer_ID]],Table1[Customer_ID],Table1[Vehicle_Make],,0)</f>
        <v>Maruti</v>
      </c>
      <c r="E343" s="3" t="str">
        <f>_xlfn.XLOOKUP(Table2[[#This Row],[Customer_ID]],Table1[Customer_ID],Table1[Vehicle_Model],,)</f>
        <v>Swift</v>
      </c>
      <c r="F343" s="4">
        <f>_xlfn.XLOOKUP(Table2[[#This Row],[Customer_ID]],Table1[Customer_ID],Table1[Amount_Disbursed],,)</f>
        <v>481481</v>
      </c>
      <c r="G343" s="4">
        <f>_xlfn.XLOOKUP(Table2[[#This Row],[Customer_ID]],Table1[Customer_ID],Table1[EMI_Amount],,0)</f>
        <v>10487.78334836604</v>
      </c>
      <c r="H343" s="4">
        <f>Table2[[#This Row],[EMI_Amount]]</f>
        <v>10487.78334836604</v>
      </c>
      <c r="I343" s="4">
        <v>10488</v>
      </c>
      <c r="J343" s="4">
        <f>Table2[[#This Row],[EMI_Due_May26]]-Table2[[#This Row],[Amount_Received_May26]]</f>
        <v>-0.2166516339602822</v>
      </c>
      <c r="K343" s="5">
        <f>DATE(2026,5,DAY(Table1[[#This Row],[Maturity_Date]]))</f>
        <v>46164</v>
      </c>
      <c r="L343" s="10" t="str">
        <f ca="1">IF(Table2[[#This Row],[Overdue_Amount]]&lt;1,"",MAX(0,TODAY()-Table2[[#This Row],[EMI_Due_Date]]))</f>
        <v/>
      </c>
      <c r="M34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43" s="3" t="str" cm="1">
        <f t="array" aca="1" ref="N343" ca="1">_xlfn.IFS(Table2[[#This Row],[DPD_Bucket]]="1-30","Overdue",Table2[[#This Row],[DPD_Bucket]]="90+","NPA",Table2[[#This Row],[DPD_Bucket]]="Current","Active",Table2[[#This Row],[DPD_Bucket]]="31-60","Overdue")</f>
        <v>Active</v>
      </c>
    </row>
    <row r="344" spans="1:14" ht="28.8" customHeight="1" x14ac:dyDescent="0.45">
      <c r="A344" s="3" t="s">
        <v>1159</v>
      </c>
      <c r="B344" s="3" t="str">
        <f>_xlfn.XLOOKUP(Table2[[#This Row],[Customer_ID]],Table1[Customer_ID],Table1[Customer_Name],,0,)</f>
        <v>Sunita Singh</v>
      </c>
      <c r="C344" s="3" t="str">
        <f>_xlfn.XLOOKUP(Table2[[#This Row],[Customer_ID]],Table1[Customer_ID],Table1[Branch_Name],,)</f>
        <v>Indore</v>
      </c>
      <c r="D344" s="3" t="str">
        <f>_xlfn.XLOOKUP(Table2[[#This Row],[Customer_ID]],Table1[Customer_ID],Table1[Vehicle_Make],,0)</f>
        <v>Honda</v>
      </c>
      <c r="E344" s="3" t="str">
        <f>_xlfn.XLOOKUP(Table2[[#This Row],[Customer_ID]],Table1[Customer_ID],Table1[Vehicle_Model],,)</f>
        <v>City</v>
      </c>
      <c r="F344" s="4">
        <f>_xlfn.XLOOKUP(Table2[[#This Row],[Customer_ID]],Table1[Customer_ID],Table1[Amount_Disbursed],,)</f>
        <v>857949</v>
      </c>
      <c r="G344" s="4">
        <f>_xlfn.XLOOKUP(Table2[[#This Row],[Customer_ID]],Table1[Customer_ID],Table1[EMI_Amount],,0)</f>
        <v>77291.361242225656</v>
      </c>
      <c r="H344" s="4">
        <f>Table2[[#This Row],[EMI_Amount]]</f>
        <v>77291.361242225656</v>
      </c>
      <c r="I344" s="4">
        <v>0</v>
      </c>
      <c r="J344" s="4">
        <f>Table2[[#This Row],[EMI_Due_May26]]-Table2[[#This Row],[Amount_Received_May26]]</f>
        <v>77291.361242225656</v>
      </c>
      <c r="K344" s="5">
        <f>DATE(2026,5,DAY(Table1[[#This Row],[Maturity_Date]]))</f>
        <v>46159</v>
      </c>
      <c r="L344" s="10">
        <f ca="1">IF(Table2[[#This Row],[Overdue_Amount]]&lt;1,"",MAX(0,TODAY()-Table2[[#This Row],[EMI_Due_Date]]))</f>
        <v>21</v>
      </c>
      <c r="M34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44" s="3" t="str" cm="1">
        <f t="array" aca="1" ref="N34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45" spans="1:14" ht="28.8" customHeight="1" x14ac:dyDescent="0.45">
      <c r="A345" s="3" t="s">
        <v>1160</v>
      </c>
      <c r="B345" s="3" t="str">
        <f>_xlfn.XLOOKUP(Table2[[#This Row],[Customer_ID]],Table1[Customer_ID],Table1[Customer_Name],,0,)</f>
        <v>Santosh Agarwal</v>
      </c>
      <c r="C345" s="3" t="str">
        <f>_xlfn.XLOOKUP(Table2[[#This Row],[Customer_ID]],Table1[Customer_ID],Table1[Branch_Name],,)</f>
        <v>Indore</v>
      </c>
      <c r="D345" s="3" t="str">
        <f>_xlfn.XLOOKUP(Table2[[#This Row],[Customer_ID]],Table1[Customer_ID],Table1[Vehicle_Make],,0)</f>
        <v>Tata</v>
      </c>
      <c r="E345" s="3" t="str">
        <f>_xlfn.XLOOKUP(Table2[[#This Row],[Customer_ID]],Table1[Customer_ID],Table1[Vehicle_Model],,)</f>
        <v>Tiago</v>
      </c>
      <c r="F345" s="4">
        <f>_xlfn.XLOOKUP(Table2[[#This Row],[Customer_ID]],Table1[Customer_ID],Table1[Amount_Disbursed],,)</f>
        <v>446096</v>
      </c>
      <c r="G345" s="4">
        <f>_xlfn.XLOOKUP(Table2[[#This Row],[Customer_ID]],Table1[Customer_ID],Table1[EMI_Amount],,0)</f>
        <v>21574.634271373241</v>
      </c>
      <c r="H345" s="4">
        <f>Table2[[#This Row],[EMI_Amount]]</f>
        <v>21574.634271373241</v>
      </c>
      <c r="I345" s="4">
        <v>13698</v>
      </c>
      <c r="J345" s="4">
        <f>Table2[[#This Row],[EMI_Due_May26]]-Table2[[#This Row],[Amount_Received_May26]]</f>
        <v>7876.6342713732411</v>
      </c>
      <c r="K345" s="5">
        <f>DATE(2026,5,DAY(Table1[[#This Row],[Maturity_Date]]))</f>
        <v>46169</v>
      </c>
      <c r="L345" s="10">
        <f ca="1">IF(Table2[[#This Row],[Overdue_Amount]]&lt;1,"",MAX(0,TODAY()-Table2[[#This Row],[EMI_Due_Date]]))</f>
        <v>11</v>
      </c>
      <c r="M34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45" s="3" t="str" cm="1">
        <f t="array" aca="1" ref="N34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46" spans="1:14" ht="28.8" customHeight="1" x14ac:dyDescent="0.45">
      <c r="A346" s="3" t="s">
        <v>1161</v>
      </c>
      <c r="B346" s="3" t="str">
        <f>_xlfn.XLOOKUP(Table2[[#This Row],[Customer_ID]],Table1[Customer_ID],Table1[Customer_Name],,0,)</f>
        <v>Mohit Sharma</v>
      </c>
      <c r="C346" s="3" t="str">
        <f>_xlfn.XLOOKUP(Table2[[#This Row],[Customer_ID]],Table1[Customer_ID],Table1[Branch_Name],,)</f>
        <v>Gwalior</v>
      </c>
      <c r="D346" s="3" t="str">
        <f>_xlfn.XLOOKUP(Table2[[#This Row],[Customer_ID]],Table1[Customer_ID],Table1[Vehicle_Make],,0)</f>
        <v>Hyundai</v>
      </c>
      <c r="E346" s="3" t="str">
        <f>_xlfn.XLOOKUP(Table2[[#This Row],[Customer_ID]],Table1[Customer_ID],Table1[Vehicle_Model],,)</f>
        <v>i20</v>
      </c>
      <c r="F346" s="4">
        <f>_xlfn.XLOOKUP(Table2[[#This Row],[Customer_ID]],Table1[Customer_ID],Table1[Amount_Disbursed],,)</f>
        <v>616387</v>
      </c>
      <c r="G346" s="4">
        <f>_xlfn.XLOOKUP(Table2[[#This Row],[Customer_ID]],Table1[Customer_ID],Table1[EMI_Amount],,0)</f>
        <v>37901.385125699853</v>
      </c>
      <c r="H346" s="4">
        <f>Table2[[#This Row],[EMI_Amount]]</f>
        <v>37901.385125699853</v>
      </c>
      <c r="I346" s="4">
        <v>37901</v>
      </c>
      <c r="J346" s="4">
        <f>Table2[[#This Row],[EMI_Due_May26]]-Table2[[#This Row],[Amount_Received_May26]]</f>
        <v>0.38512569985323353</v>
      </c>
      <c r="K346" s="5">
        <f>DATE(2026,5,DAY(Table1[[#This Row],[Maturity_Date]]))</f>
        <v>46155</v>
      </c>
      <c r="L346" s="10" t="str">
        <f ca="1">IF(Table2[[#This Row],[Overdue_Amount]]&lt;1,"",MAX(0,TODAY()-Table2[[#This Row],[EMI_Due_Date]]))</f>
        <v/>
      </c>
      <c r="M34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46" s="3" t="str" cm="1">
        <f t="array" aca="1" ref="N34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47" spans="1:14" ht="28.8" customHeight="1" x14ac:dyDescent="0.45">
      <c r="A347" s="3" t="s">
        <v>1162</v>
      </c>
      <c r="B347" s="3" t="str">
        <f>_xlfn.XLOOKUP(Table2[[#This Row],[Customer_ID]],Table1[Customer_ID],Table1[Customer_Name],,0,)</f>
        <v>Rekha Chauhan</v>
      </c>
      <c r="C347" s="3" t="str">
        <f>_xlfn.XLOOKUP(Table2[[#This Row],[Customer_ID]],Table1[Customer_ID],Table1[Branch_Name],,)</f>
        <v>Gwalior</v>
      </c>
      <c r="D347" s="3" t="str">
        <f>_xlfn.XLOOKUP(Table2[[#This Row],[Customer_ID]],Table1[Customer_ID],Table1[Vehicle_Make],,0)</f>
        <v>Renault</v>
      </c>
      <c r="E347" s="3" t="str">
        <f>_xlfn.XLOOKUP(Table2[[#This Row],[Customer_ID]],Table1[Customer_ID],Table1[Vehicle_Model],,)</f>
        <v>Kwid</v>
      </c>
      <c r="F347" s="4">
        <f>_xlfn.XLOOKUP(Table2[[#This Row],[Customer_ID]],Table1[Customer_ID],Table1[Amount_Disbursed],,)</f>
        <v>468951</v>
      </c>
      <c r="G347" s="4">
        <f>_xlfn.XLOOKUP(Table2[[#This Row],[Customer_ID]],Table1[Customer_ID],Table1[EMI_Amount],,0)</f>
        <v>29043.973512775257</v>
      </c>
      <c r="H347" s="4">
        <f>Table2[[#This Row],[EMI_Amount]]</f>
        <v>29043.973512775257</v>
      </c>
      <c r="I347" s="4">
        <v>4924</v>
      </c>
      <c r="J347" s="4">
        <f>Table2[[#This Row],[EMI_Due_May26]]-Table2[[#This Row],[Amount_Received_May26]]</f>
        <v>24119.973512775257</v>
      </c>
      <c r="K347" s="5">
        <f>DATE(2026,5,DAY(Table1[[#This Row],[Maturity_Date]]))</f>
        <v>46164</v>
      </c>
      <c r="L347" s="10">
        <f ca="1">IF(Table2[[#This Row],[Overdue_Amount]]&lt;1,"",MAX(0,TODAY()-Table2[[#This Row],[EMI_Due_Date]]))</f>
        <v>16</v>
      </c>
      <c r="M34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47" s="3" t="str" cm="1">
        <f t="array" aca="1" ref="N34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48" spans="1:14" ht="28.8" customHeight="1" x14ac:dyDescent="0.45">
      <c r="A348" s="3" t="s">
        <v>1163</v>
      </c>
      <c r="B348" s="3" t="str">
        <f>_xlfn.XLOOKUP(Table2[[#This Row],[Customer_ID]],Table1[Customer_ID],Table1[Customer_Name],,0,)</f>
        <v>Pradeep Patel</v>
      </c>
      <c r="C348" s="3" t="str">
        <f>_xlfn.XLOOKUP(Table2[[#This Row],[Customer_ID]],Table1[Customer_ID],Table1[Branch_Name],,)</f>
        <v>Gwalior</v>
      </c>
      <c r="D348" s="3" t="str">
        <f>_xlfn.XLOOKUP(Table2[[#This Row],[Customer_ID]],Table1[Customer_ID],Table1[Vehicle_Make],,0)</f>
        <v>Bajaj</v>
      </c>
      <c r="E348" s="3" t="str">
        <f>_xlfn.XLOOKUP(Table2[[#This Row],[Customer_ID]],Table1[Customer_ID],Table1[Vehicle_Model],,)</f>
        <v>Pulsar</v>
      </c>
      <c r="F348" s="4">
        <f>_xlfn.XLOOKUP(Table2[[#This Row],[Customer_ID]],Table1[Customer_ID],Table1[Amount_Disbursed],,)</f>
        <v>73274</v>
      </c>
      <c r="G348" s="4">
        <f>_xlfn.XLOOKUP(Table2[[#This Row],[Customer_ID]],Table1[Customer_ID],Table1[EMI_Amount],,0)</f>
        <v>6653.0683105092039</v>
      </c>
      <c r="H348" s="4">
        <f>Table2[[#This Row],[EMI_Amount]]</f>
        <v>6653.0683105092039</v>
      </c>
      <c r="I348" s="4">
        <v>4916</v>
      </c>
      <c r="J348" s="4">
        <f>Table2[[#This Row],[EMI_Due_May26]]-Table2[[#This Row],[Amount_Received_May26]]</f>
        <v>1737.0683105092039</v>
      </c>
      <c r="K348" s="5">
        <f>DATE(2026,5,DAY(Table1[[#This Row],[Maturity_Date]]))</f>
        <v>46161</v>
      </c>
      <c r="L348" s="10">
        <f ca="1">IF(Table2[[#This Row],[Overdue_Amount]]&lt;1,"",MAX(0,TODAY()-Table2[[#This Row],[EMI_Due_Date]]))</f>
        <v>19</v>
      </c>
      <c r="M34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48" s="3" t="str" cm="1">
        <f t="array" aca="1" ref="N34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49" spans="1:14" ht="28.8" customHeight="1" x14ac:dyDescent="0.45">
      <c r="A349" s="3" t="s">
        <v>1164</v>
      </c>
      <c r="B349" s="3" t="str">
        <f>_xlfn.XLOOKUP(Table2[[#This Row],[Customer_ID]],Table1[Customer_ID],Table1[Customer_Name],,0,)</f>
        <v>Anil Mishra</v>
      </c>
      <c r="C349" s="3" t="str">
        <f>_xlfn.XLOOKUP(Table2[[#This Row],[Customer_ID]],Table1[Customer_ID],Table1[Branch_Name],,)</f>
        <v>Rewa</v>
      </c>
      <c r="D349" s="3" t="str">
        <f>_xlfn.XLOOKUP(Table2[[#This Row],[Customer_ID]],Table1[Customer_ID],Table1[Vehicle_Make],,0)</f>
        <v>Hyundai</v>
      </c>
      <c r="E349" s="3" t="str">
        <f>_xlfn.XLOOKUP(Table2[[#This Row],[Customer_ID]],Table1[Customer_ID],Table1[Vehicle_Model],,)</f>
        <v>Creta</v>
      </c>
      <c r="F349" s="4">
        <f>_xlfn.XLOOKUP(Table2[[#This Row],[Customer_ID]],Table1[Customer_ID],Table1[Amount_Disbursed],,)</f>
        <v>1123997</v>
      </c>
      <c r="G349" s="4">
        <f>_xlfn.XLOOKUP(Table2[[#This Row],[Customer_ID]],Table1[Customer_ID],Table1[EMI_Amount],,0)</f>
        <v>68246.399763154346</v>
      </c>
      <c r="H349" s="4">
        <f>Table2[[#This Row],[EMI_Amount]]</f>
        <v>68246.399763154346</v>
      </c>
      <c r="I349" s="4">
        <v>23912</v>
      </c>
      <c r="J349" s="4">
        <f>Table2[[#This Row],[EMI_Due_May26]]-Table2[[#This Row],[Amount_Received_May26]]</f>
        <v>44334.399763154346</v>
      </c>
      <c r="K349" s="5">
        <f>DATE(2026,5,DAY(Table1[[#This Row],[Maturity_Date]]))</f>
        <v>46143</v>
      </c>
      <c r="L349" s="10">
        <f ca="1">IF(Table2[[#This Row],[Overdue_Amount]]&lt;1,"",MAX(0,TODAY()-Table2[[#This Row],[EMI_Due_Date]]))</f>
        <v>37</v>
      </c>
      <c r="M34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49" s="3" t="str" cm="1">
        <f t="array" aca="1" ref="N34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50" spans="1:14" ht="28.8" customHeight="1" x14ac:dyDescent="0.45">
      <c r="A350" s="3" t="s">
        <v>1165</v>
      </c>
      <c r="B350" s="3" t="str">
        <f>_xlfn.XLOOKUP(Table2[[#This Row],[Customer_ID]],Table1[Customer_ID],Table1[Customer_Name],,0,)</f>
        <v>Sanjay Yadav</v>
      </c>
      <c r="C350" s="3" t="str">
        <f>_xlfn.XLOOKUP(Table2[[#This Row],[Customer_ID]],Table1[Customer_ID],Table1[Branch_Name],,)</f>
        <v>Rewa</v>
      </c>
      <c r="D350" s="3" t="str">
        <f>_xlfn.XLOOKUP(Table2[[#This Row],[Customer_ID]],Table1[Customer_ID],Table1[Vehicle_Make],,0)</f>
        <v>Tata</v>
      </c>
      <c r="E350" s="3" t="str">
        <f>_xlfn.XLOOKUP(Table2[[#This Row],[Customer_ID]],Table1[Customer_ID],Table1[Vehicle_Model],,)</f>
        <v>Tiago</v>
      </c>
      <c r="F350" s="4">
        <f>_xlfn.XLOOKUP(Table2[[#This Row],[Customer_ID]],Table1[Customer_ID],Table1[Amount_Disbursed],,)</f>
        <v>432221</v>
      </c>
      <c r="G350" s="4">
        <f>_xlfn.XLOOKUP(Table2[[#This Row],[Customer_ID]],Table1[Customer_ID],Table1[EMI_Amount],,0)</f>
        <v>26888.811486481154</v>
      </c>
      <c r="H350" s="4">
        <f>Table2[[#This Row],[EMI_Amount]]</f>
        <v>26888.811486481154</v>
      </c>
      <c r="I350" s="4">
        <v>26889</v>
      </c>
      <c r="J350" s="4">
        <f>Table2[[#This Row],[EMI_Due_May26]]-Table2[[#This Row],[Amount_Received_May26]]</f>
        <v>-0.1885135188458662</v>
      </c>
      <c r="K350" s="5">
        <f>DATE(2026,5,DAY(Table1[[#This Row],[Maturity_Date]]))</f>
        <v>46152</v>
      </c>
      <c r="L350" s="10" t="str">
        <f ca="1">IF(Table2[[#This Row],[Overdue_Amount]]&lt;1,"",MAX(0,TODAY()-Table2[[#This Row],[EMI_Due_Date]]))</f>
        <v/>
      </c>
      <c r="M35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0" s="3" t="str" cm="1">
        <f t="array" aca="1" ref="N350" ca="1">_xlfn.IFS(Table2[[#This Row],[DPD_Bucket]]="1-30","Overdue",Table2[[#This Row],[DPD_Bucket]]="90+","NPA",Table2[[#This Row],[DPD_Bucket]]="Current","Active",Table2[[#This Row],[DPD_Bucket]]="31-60","Overdue")</f>
        <v>Active</v>
      </c>
    </row>
    <row r="351" spans="1:14" ht="28.8" customHeight="1" x14ac:dyDescent="0.45">
      <c r="A351" s="3" t="s">
        <v>1166</v>
      </c>
      <c r="B351" s="3" t="str">
        <f>_xlfn.XLOOKUP(Table2[[#This Row],[Customer_ID]],Table1[Customer_ID],Table1[Customer_Name],,0,)</f>
        <v>Dinesh Rajput</v>
      </c>
      <c r="C351" s="3" t="str">
        <f>_xlfn.XLOOKUP(Table2[[#This Row],[Customer_ID]],Table1[Customer_ID],Table1[Branch_Name],,)</f>
        <v>Indore</v>
      </c>
      <c r="D351" s="3" t="str">
        <f>_xlfn.XLOOKUP(Table2[[#This Row],[Customer_ID]],Table1[Customer_ID],Table1[Vehicle_Make],,0)</f>
        <v>Maruti</v>
      </c>
      <c r="E351" s="3" t="str">
        <f>_xlfn.XLOOKUP(Table2[[#This Row],[Customer_ID]],Table1[Customer_ID],Table1[Vehicle_Model],,)</f>
        <v>Brezza</v>
      </c>
      <c r="F351" s="4">
        <f>_xlfn.XLOOKUP(Table2[[#This Row],[Customer_ID]],Table1[Customer_ID],Table1[Amount_Disbursed],,)</f>
        <v>1014186</v>
      </c>
      <c r="G351" s="4">
        <f>_xlfn.XLOOKUP(Table2[[#This Row],[Customer_ID]],Table1[Customer_ID],Table1[EMI_Amount],,0)</f>
        <v>24042.320386897474</v>
      </c>
      <c r="H351" s="4">
        <f>Table2[[#This Row],[EMI_Amount]]</f>
        <v>24042.320386897474</v>
      </c>
      <c r="I351" s="4">
        <v>24042</v>
      </c>
      <c r="J351" s="4">
        <f>Table2[[#This Row],[EMI_Due_May26]]-Table2[[#This Row],[Amount_Received_May26]]</f>
        <v>0.32038689747423632</v>
      </c>
      <c r="K351" s="5">
        <f>DATE(2026,5,DAY(Table1[[#This Row],[Maturity_Date]]))</f>
        <v>46163</v>
      </c>
      <c r="L351" s="10" t="str">
        <f ca="1">IF(Table2[[#This Row],[Overdue_Amount]]&lt;1,"",MAX(0,TODAY()-Table2[[#This Row],[EMI_Due_Date]]))</f>
        <v/>
      </c>
      <c r="M35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1" s="3" t="str" cm="1">
        <f t="array" aca="1" ref="N35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52" spans="1:14" ht="28.8" customHeight="1" x14ac:dyDescent="0.45">
      <c r="A352" s="3" t="s">
        <v>1167</v>
      </c>
      <c r="B352" s="3" t="str">
        <f>_xlfn.XLOOKUP(Table2[[#This Row],[Customer_ID]],Table1[Customer_ID],Table1[Customer_Name],,0,)</f>
        <v>Sumit Malviya</v>
      </c>
      <c r="C352" s="3" t="str">
        <f>_xlfn.XLOOKUP(Table2[[#This Row],[Customer_ID]],Table1[Customer_ID],Table1[Branch_Name],,)</f>
        <v>Jabalpur</v>
      </c>
      <c r="D352" s="3" t="str">
        <f>_xlfn.XLOOKUP(Table2[[#This Row],[Customer_ID]],Table1[Customer_ID],Table1[Vehicle_Make],,0)</f>
        <v>Honda</v>
      </c>
      <c r="E352" s="3" t="str">
        <f>_xlfn.XLOOKUP(Table2[[#This Row],[Customer_ID]],Table1[Customer_ID],Table1[Vehicle_Model],,)</f>
        <v>City</v>
      </c>
      <c r="F352" s="4">
        <f>_xlfn.XLOOKUP(Table2[[#This Row],[Customer_ID]],Table1[Customer_ID],Table1[Amount_Disbursed],,)</f>
        <v>841979</v>
      </c>
      <c r="G352" s="4">
        <f>_xlfn.XLOOKUP(Table2[[#This Row],[Customer_ID]],Table1[Customer_ID],Table1[EMI_Amount],,0)</f>
        <v>52368.313877248118</v>
      </c>
      <c r="H352" s="4">
        <f>Table2[[#This Row],[EMI_Amount]]</f>
        <v>52368.313877248118</v>
      </c>
      <c r="I352" s="4">
        <v>52368</v>
      </c>
      <c r="J352" s="4">
        <f>Table2[[#This Row],[EMI_Due_May26]]-Table2[[#This Row],[Amount_Received_May26]]</f>
        <v>0.31387724811793305</v>
      </c>
      <c r="K352" s="5">
        <f>DATE(2026,5,DAY(Table1[[#This Row],[Maturity_Date]]))</f>
        <v>46165</v>
      </c>
      <c r="L352" s="10" t="str">
        <f ca="1">IF(Table2[[#This Row],[Overdue_Amount]]&lt;1,"",MAX(0,TODAY()-Table2[[#This Row],[EMI_Due_Date]]))</f>
        <v/>
      </c>
      <c r="M35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2" s="3" t="str" cm="1">
        <f t="array" aca="1" ref="N352" ca="1">_xlfn.IFS(Table2[[#This Row],[DPD_Bucket]]="1-30","Overdue",Table2[[#This Row],[DPD_Bucket]]="90+","NPA",Table2[[#This Row],[DPD_Bucket]]="Current","Active",Table2[[#This Row],[DPD_Bucket]]="31-60","Overdue")</f>
        <v>Active</v>
      </c>
    </row>
    <row r="353" spans="1:14" ht="28.8" customHeight="1" x14ac:dyDescent="0.45">
      <c r="A353" s="3" t="s">
        <v>1168</v>
      </c>
      <c r="B353" s="3" t="str">
        <f>_xlfn.XLOOKUP(Table2[[#This Row],[Customer_ID]],Table1[Customer_ID],Table1[Customer_Name],,0,)</f>
        <v>Rohit Yadav</v>
      </c>
      <c r="C353" s="3" t="str">
        <f>_xlfn.XLOOKUP(Table2[[#This Row],[Customer_ID]],Table1[Customer_ID],Table1[Branch_Name],,)</f>
        <v>Indore</v>
      </c>
      <c r="D353" s="3" t="str">
        <f>_xlfn.XLOOKUP(Table2[[#This Row],[Customer_ID]],Table1[Customer_ID],Table1[Vehicle_Make],,0)</f>
        <v>Honda</v>
      </c>
      <c r="E353" s="3" t="str">
        <f>_xlfn.XLOOKUP(Table2[[#This Row],[Customer_ID]],Table1[Customer_ID],Table1[Vehicle_Model],,)</f>
        <v>Activa</v>
      </c>
      <c r="F353" s="4">
        <f>_xlfn.XLOOKUP(Table2[[#This Row],[Customer_ID]],Table1[Customer_ID],Table1[Amount_Disbursed],,)</f>
        <v>78918</v>
      </c>
      <c r="G353" s="4">
        <f>_xlfn.XLOOKUP(Table2[[#This Row],[Customer_ID]],Table1[Customer_ID],Table1[EMI_Amount],,0)</f>
        <v>6994.0601420818139</v>
      </c>
      <c r="H353" s="4">
        <f>Table2[[#This Row],[EMI_Amount]]</f>
        <v>6994.0601420818139</v>
      </c>
      <c r="I353" s="4">
        <v>6994</v>
      </c>
      <c r="J353" s="4">
        <f>Table2[[#This Row],[EMI_Due_May26]]-Table2[[#This Row],[Amount_Received_May26]]</f>
        <v>6.0142081813864934E-2</v>
      </c>
      <c r="K353" s="5">
        <f>DATE(2026,5,DAY(Table1[[#This Row],[Maturity_Date]]))</f>
        <v>46151</v>
      </c>
      <c r="L353" s="10" t="str">
        <f ca="1">IF(Table2[[#This Row],[Overdue_Amount]]&lt;1,"",MAX(0,TODAY()-Table2[[#This Row],[EMI_Due_Date]]))</f>
        <v/>
      </c>
      <c r="M35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3" s="3" t="str" cm="1">
        <f t="array" aca="1" ref="N353" ca="1">_xlfn.IFS(Table2[[#This Row],[DPD_Bucket]]="1-30","Overdue",Table2[[#This Row],[DPD_Bucket]]="90+","NPA",Table2[[#This Row],[DPD_Bucket]]="Current","Active",Table2[[#This Row],[DPD_Bucket]]="31-60","Overdue")</f>
        <v>Active</v>
      </c>
    </row>
    <row r="354" spans="1:14" ht="28.8" customHeight="1" x14ac:dyDescent="0.45">
      <c r="A354" s="3" t="s">
        <v>1169</v>
      </c>
      <c r="B354" s="3" t="str">
        <f>_xlfn.XLOOKUP(Table2[[#This Row],[Customer_ID]],Table1[Customer_ID],Table1[Customer_Name],,0,)</f>
        <v>Sunita Dubey</v>
      </c>
      <c r="C354" s="3" t="str">
        <f>_xlfn.XLOOKUP(Table2[[#This Row],[Customer_ID]],Table1[Customer_ID],Table1[Branch_Name],,)</f>
        <v>Bhopal</v>
      </c>
      <c r="D354" s="3" t="str">
        <f>_xlfn.XLOOKUP(Table2[[#This Row],[Customer_ID]],Table1[Customer_ID],Table1[Vehicle_Make],,0)</f>
        <v>Honda</v>
      </c>
      <c r="E354" s="3" t="str">
        <f>_xlfn.XLOOKUP(Table2[[#This Row],[Customer_ID]],Table1[Customer_ID],Table1[Vehicle_Model],,)</f>
        <v>City</v>
      </c>
      <c r="F354" s="4">
        <f>_xlfn.XLOOKUP(Table2[[#This Row],[Customer_ID]],Table1[Customer_ID],Table1[Amount_Disbursed],,)</f>
        <v>1053089</v>
      </c>
      <c r="G354" s="4">
        <f>_xlfn.XLOOKUP(Table2[[#This Row],[Customer_ID]],Table1[Customer_ID],Table1[EMI_Amount],,0)</f>
        <v>23842.578963179854</v>
      </c>
      <c r="H354" s="4">
        <f>Table2[[#This Row],[EMI_Amount]]</f>
        <v>23842.578963179854</v>
      </c>
      <c r="I354" s="4">
        <v>23843</v>
      </c>
      <c r="J354" s="4">
        <f>Table2[[#This Row],[EMI_Due_May26]]-Table2[[#This Row],[Amount_Received_May26]]</f>
        <v>-0.42103682014567312</v>
      </c>
      <c r="K354" s="5">
        <f>DATE(2026,5,DAY(Table1[[#This Row],[Maturity_Date]]))</f>
        <v>46168</v>
      </c>
      <c r="L354" s="10" t="str">
        <f ca="1">IF(Table2[[#This Row],[Overdue_Amount]]&lt;1,"",MAX(0,TODAY()-Table2[[#This Row],[EMI_Due_Date]]))</f>
        <v/>
      </c>
      <c r="M35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4" s="3" t="str" cm="1">
        <f t="array" aca="1" ref="N354" ca="1">_xlfn.IFS(Table2[[#This Row],[DPD_Bucket]]="1-30","Overdue",Table2[[#This Row],[DPD_Bucket]]="90+","NPA",Table2[[#This Row],[DPD_Bucket]]="Current","Active",Table2[[#This Row],[DPD_Bucket]]="31-60","Overdue")</f>
        <v>Active</v>
      </c>
    </row>
    <row r="355" spans="1:14" ht="28.8" customHeight="1" x14ac:dyDescent="0.45">
      <c r="A355" s="3" t="s">
        <v>1170</v>
      </c>
      <c r="B355" s="3" t="str">
        <f>_xlfn.XLOOKUP(Table2[[#This Row],[Customer_ID]],Table1[Customer_ID],Table1[Customer_Name],,0,)</f>
        <v>Amit Verma</v>
      </c>
      <c r="C355" s="3" t="str">
        <f>_xlfn.XLOOKUP(Table2[[#This Row],[Customer_ID]],Table1[Customer_ID],Table1[Branch_Name],,)</f>
        <v>Gwalior</v>
      </c>
      <c r="D355" s="3" t="str">
        <f>_xlfn.XLOOKUP(Table2[[#This Row],[Customer_ID]],Table1[Customer_ID],Table1[Vehicle_Make],,0)</f>
        <v>Honda</v>
      </c>
      <c r="E355" s="3" t="str">
        <f>_xlfn.XLOOKUP(Table2[[#This Row],[Customer_ID]],Table1[Customer_ID],Table1[Vehicle_Model],,)</f>
        <v>City</v>
      </c>
      <c r="F355" s="4">
        <f>_xlfn.XLOOKUP(Table2[[#This Row],[Customer_ID]],Table1[Customer_ID],Table1[Amount_Disbursed],,)</f>
        <v>830113</v>
      </c>
      <c r="G355" s="4">
        <f>_xlfn.XLOOKUP(Table2[[#This Row],[Customer_ID]],Table1[Customer_ID],Table1[EMI_Amount],,0)</f>
        <v>18849.398886000519</v>
      </c>
      <c r="H355" s="4">
        <f>Table2[[#This Row],[EMI_Amount]]</f>
        <v>18849.398886000519</v>
      </c>
      <c r="I355" s="4">
        <v>18849</v>
      </c>
      <c r="J355" s="4">
        <f>Table2[[#This Row],[EMI_Due_May26]]-Table2[[#This Row],[Amount_Received_May26]]</f>
        <v>0.39888600051926915</v>
      </c>
      <c r="K355" s="5">
        <f>DATE(2026,5,DAY(Table1[[#This Row],[Maturity_Date]]))</f>
        <v>46162</v>
      </c>
      <c r="L355" s="10" t="str">
        <f ca="1">IF(Table2[[#This Row],[Overdue_Amount]]&lt;1,"",MAX(0,TODAY()-Table2[[#This Row],[EMI_Due_Date]]))</f>
        <v/>
      </c>
      <c r="M35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5" s="3" t="str" cm="1">
        <f t="array" aca="1" ref="N355" ca="1">_xlfn.IFS(Table2[[#This Row],[DPD_Bucket]]="1-30","Overdue",Table2[[#This Row],[DPD_Bucket]]="90+","NPA",Table2[[#This Row],[DPD_Bucket]]="Current","Active",Table2[[#This Row],[DPD_Bucket]]="31-60","Overdue")</f>
        <v>Active</v>
      </c>
    </row>
    <row r="356" spans="1:14" ht="28.8" customHeight="1" x14ac:dyDescent="0.45">
      <c r="A356" s="3" t="s">
        <v>1171</v>
      </c>
      <c r="B356" s="3" t="str">
        <f>_xlfn.XLOOKUP(Table2[[#This Row],[Customer_ID]],Table1[Customer_ID],Table1[Customer_Name],,0,)</f>
        <v>Rohit Chauhan</v>
      </c>
      <c r="C356" s="3" t="str">
        <f>_xlfn.XLOOKUP(Table2[[#This Row],[Customer_ID]],Table1[Customer_ID],Table1[Branch_Name],,)</f>
        <v>Jabalpur</v>
      </c>
      <c r="D356" s="3" t="str">
        <f>_xlfn.XLOOKUP(Table2[[#This Row],[Customer_ID]],Table1[Customer_ID],Table1[Vehicle_Make],,0)</f>
        <v>Honda</v>
      </c>
      <c r="E356" s="3" t="str">
        <f>_xlfn.XLOOKUP(Table2[[#This Row],[Customer_ID]],Table1[Customer_ID],Table1[Vehicle_Model],,)</f>
        <v>City</v>
      </c>
      <c r="F356" s="4">
        <f>_xlfn.XLOOKUP(Table2[[#This Row],[Customer_ID]],Table1[Customer_ID],Table1[Amount_Disbursed],,)</f>
        <v>934925</v>
      </c>
      <c r="G356" s="4">
        <f>_xlfn.XLOOKUP(Table2[[#This Row],[Customer_ID]],Table1[Customer_ID],Table1[EMI_Amount],,0)</f>
        <v>26105.047636966599</v>
      </c>
      <c r="H356" s="4">
        <f>Table2[[#This Row],[EMI_Amount]]</f>
        <v>26105.047636966599</v>
      </c>
      <c r="I356" s="4">
        <v>26105</v>
      </c>
      <c r="J356" s="4">
        <f>Table2[[#This Row],[EMI_Due_May26]]-Table2[[#This Row],[Amount_Received_May26]]</f>
        <v>4.7636966599384323E-2</v>
      </c>
      <c r="K356" s="5">
        <f>DATE(2026,5,DAY(Table1[[#This Row],[Maturity_Date]]))</f>
        <v>46160</v>
      </c>
      <c r="L356" s="10" t="str">
        <f ca="1">IF(Table2[[#This Row],[Overdue_Amount]]&lt;1,"",MAX(0,TODAY()-Table2[[#This Row],[EMI_Due_Date]]))</f>
        <v/>
      </c>
      <c r="M35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6" s="3" t="str" cm="1">
        <f t="array" aca="1" ref="N35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57" spans="1:14" ht="28.8" customHeight="1" x14ac:dyDescent="0.45">
      <c r="A357" s="3" t="s">
        <v>1172</v>
      </c>
      <c r="B357" s="3" t="str">
        <f>_xlfn.XLOOKUP(Table2[[#This Row],[Customer_ID]],Table1[Customer_ID],Table1[Customer_Name],,0,)</f>
        <v>Kiran Mishra</v>
      </c>
      <c r="C357" s="3" t="str">
        <f>_xlfn.XLOOKUP(Table2[[#This Row],[Customer_ID]],Table1[Customer_ID],Table1[Branch_Name],,)</f>
        <v>Gwalior</v>
      </c>
      <c r="D357" s="3" t="str">
        <f>_xlfn.XLOOKUP(Table2[[#This Row],[Customer_ID]],Table1[Customer_ID],Table1[Vehicle_Make],,0)</f>
        <v>Renault</v>
      </c>
      <c r="E357" s="3" t="str">
        <f>_xlfn.XLOOKUP(Table2[[#This Row],[Customer_ID]],Table1[Customer_ID],Table1[Vehicle_Model],,)</f>
        <v>Kwid</v>
      </c>
      <c r="F357" s="4">
        <f>_xlfn.XLOOKUP(Table2[[#This Row],[Customer_ID]],Table1[Customer_ID],Table1[Amount_Disbursed],,)</f>
        <v>338550</v>
      </c>
      <c r="G357" s="4">
        <f>_xlfn.XLOOKUP(Table2[[#This Row],[Customer_ID]],Table1[Customer_ID],Table1[EMI_Amount],,0)</f>
        <v>20510.479679737447</v>
      </c>
      <c r="H357" s="4">
        <f>Table2[[#This Row],[EMI_Amount]]</f>
        <v>20510.479679737447</v>
      </c>
      <c r="I357" s="4">
        <v>20510</v>
      </c>
      <c r="J357" s="4">
        <f>Table2[[#This Row],[EMI_Due_May26]]-Table2[[#This Row],[Amount_Received_May26]]</f>
        <v>0.47967973744744086</v>
      </c>
      <c r="K357" s="5">
        <f>DATE(2026,5,DAY(Table1[[#This Row],[Maturity_Date]]))</f>
        <v>46154</v>
      </c>
      <c r="L357" s="10" t="str">
        <f ca="1">IF(Table2[[#This Row],[Overdue_Amount]]&lt;1,"",MAX(0,TODAY()-Table2[[#This Row],[EMI_Due_Date]]))</f>
        <v/>
      </c>
      <c r="M35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7" s="3" t="str" cm="1">
        <f t="array" aca="1" ref="N357" ca="1">_xlfn.IFS(Table2[[#This Row],[DPD_Bucket]]="1-30","Overdue",Table2[[#This Row],[DPD_Bucket]]="90+","NPA",Table2[[#This Row],[DPD_Bucket]]="Current","Active",Table2[[#This Row],[DPD_Bucket]]="31-60","Overdue")</f>
        <v>Active</v>
      </c>
    </row>
    <row r="358" spans="1:14" ht="28.8" customHeight="1" x14ac:dyDescent="0.45">
      <c r="A358" s="3" t="s">
        <v>1173</v>
      </c>
      <c r="B358" s="3" t="str">
        <f>_xlfn.XLOOKUP(Table2[[#This Row],[Customer_ID]],Table1[Customer_ID],Table1[Customer_Name],,0,)</f>
        <v>Anita Malviya</v>
      </c>
      <c r="C358" s="3" t="str">
        <f>_xlfn.XLOOKUP(Table2[[#This Row],[Customer_ID]],Table1[Customer_ID],Table1[Branch_Name],,)</f>
        <v>Jabalpur</v>
      </c>
      <c r="D358" s="3" t="str">
        <f>_xlfn.XLOOKUP(Table2[[#This Row],[Customer_ID]],Table1[Customer_ID],Table1[Vehicle_Make],,0)</f>
        <v>Maruti</v>
      </c>
      <c r="E358" s="3" t="str">
        <f>_xlfn.XLOOKUP(Table2[[#This Row],[Customer_ID]],Table1[Customer_ID],Table1[Vehicle_Model],,)</f>
        <v>Dzire</v>
      </c>
      <c r="F358" s="4">
        <f>_xlfn.XLOOKUP(Table2[[#This Row],[Customer_ID]],Table1[Customer_ID],Table1[Amount_Disbursed],,)</f>
        <v>606528</v>
      </c>
      <c r="G358" s="4">
        <f>_xlfn.XLOOKUP(Table2[[#This Row],[Customer_ID]],Table1[Customer_ID],Table1[EMI_Amount],,0)</f>
        <v>13390.954031730958</v>
      </c>
      <c r="H358" s="4">
        <f>Table2[[#This Row],[EMI_Amount]]</f>
        <v>13390.954031730958</v>
      </c>
      <c r="I358" s="4">
        <v>13391</v>
      </c>
      <c r="J358" s="4">
        <f>Table2[[#This Row],[EMI_Due_May26]]-Table2[[#This Row],[Amount_Received_May26]]</f>
        <v>-4.5968269041622989E-2</v>
      </c>
      <c r="K358" s="5">
        <f>DATE(2026,5,DAY(Table1[[#This Row],[Maturity_Date]]))</f>
        <v>46146</v>
      </c>
      <c r="L358" s="10" t="str">
        <f ca="1">IF(Table2[[#This Row],[Overdue_Amount]]&lt;1,"",MAX(0,TODAY()-Table2[[#This Row],[EMI_Due_Date]]))</f>
        <v/>
      </c>
      <c r="M35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58" s="3" t="str" cm="1">
        <f t="array" aca="1" ref="N358" ca="1">_xlfn.IFS(Table2[[#This Row],[DPD_Bucket]]="1-30","Overdue",Table2[[#This Row],[DPD_Bucket]]="90+","NPA",Table2[[#This Row],[DPD_Bucket]]="Current","Active",Table2[[#This Row],[DPD_Bucket]]="31-60","Overdue")</f>
        <v>Active</v>
      </c>
    </row>
    <row r="359" spans="1:14" ht="28.8" customHeight="1" x14ac:dyDescent="0.45">
      <c r="A359" s="3" t="s">
        <v>1174</v>
      </c>
      <c r="B359" s="3" t="str">
        <f>_xlfn.XLOOKUP(Table2[[#This Row],[Customer_ID]],Table1[Customer_ID],Table1[Customer_Name],,0,)</f>
        <v>Naresh Verma</v>
      </c>
      <c r="C359" s="3" t="str">
        <f>_xlfn.XLOOKUP(Table2[[#This Row],[Customer_ID]],Table1[Customer_ID],Table1[Branch_Name],,)</f>
        <v>Jabalpur</v>
      </c>
      <c r="D359" s="3" t="str">
        <f>_xlfn.XLOOKUP(Table2[[#This Row],[Customer_ID]],Table1[Customer_ID],Table1[Vehicle_Make],,0)</f>
        <v>Bajaj</v>
      </c>
      <c r="E359" s="3" t="str">
        <f>_xlfn.XLOOKUP(Table2[[#This Row],[Customer_ID]],Table1[Customer_ID],Table1[Vehicle_Model],,)</f>
        <v>Pulsar</v>
      </c>
      <c r="F359" s="4">
        <f>_xlfn.XLOOKUP(Table2[[#This Row],[Customer_ID]],Table1[Customer_ID],Table1[Amount_Disbursed],,)</f>
        <v>74330</v>
      </c>
      <c r="G359" s="4">
        <f>_xlfn.XLOOKUP(Table2[[#This Row],[Customer_ID]],Table1[Customer_ID],Table1[EMI_Amount],,0)</f>
        <v>6697.6817759156411</v>
      </c>
      <c r="H359" s="4">
        <f>Table2[[#This Row],[EMI_Amount]]</f>
        <v>6697.6817759156411</v>
      </c>
      <c r="I359" s="4">
        <v>3424</v>
      </c>
      <c r="J359" s="4">
        <f>Table2[[#This Row],[EMI_Due_May26]]-Table2[[#This Row],[Amount_Received_May26]]</f>
        <v>3273.6817759156411</v>
      </c>
      <c r="K359" s="5">
        <f>DATE(2026,5,DAY(Table1[[#This Row],[Maturity_Date]]))</f>
        <v>46162</v>
      </c>
      <c r="L359" s="10">
        <f ca="1">IF(Table2[[#This Row],[Overdue_Amount]]&lt;1,"",MAX(0,TODAY()-Table2[[#This Row],[EMI_Due_Date]]))</f>
        <v>18</v>
      </c>
      <c r="M35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59" s="3" t="str" cm="1">
        <f t="array" aca="1" ref="N35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60" spans="1:14" ht="28.8" customHeight="1" x14ac:dyDescent="0.45">
      <c r="A360" s="3" t="s">
        <v>1175</v>
      </c>
      <c r="B360" s="3" t="str">
        <f>_xlfn.XLOOKUP(Table2[[#This Row],[Customer_ID]],Table1[Customer_ID],Table1[Customer_Name],,0,)</f>
        <v>Mohit Dubey</v>
      </c>
      <c r="C360" s="3" t="str">
        <f>_xlfn.XLOOKUP(Table2[[#This Row],[Customer_ID]],Table1[Customer_ID],Table1[Branch_Name],,)</f>
        <v>Indore</v>
      </c>
      <c r="D360" s="3" t="str">
        <f>_xlfn.XLOOKUP(Table2[[#This Row],[Customer_ID]],Table1[Customer_ID],Table1[Vehicle_Make],,0)</f>
        <v>Mahindra</v>
      </c>
      <c r="E360" s="3" t="str">
        <f>_xlfn.XLOOKUP(Table2[[#This Row],[Customer_ID]],Table1[Customer_ID],Table1[Vehicle_Model],,)</f>
        <v>Bolero</v>
      </c>
      <c r="F360" s="4">
        <f>_xlfn.XLOOKUP(Table2[[#This Row],[Customer_ID]],Table1[Customer_ID],Table1[Amount_Disbursed],,)</f>
        <v>797654</v>
      </c>
      <c r="G360" s="4">
        <f>_xlfn.XLOOKUP(Table2[[#This Row],[Customer_ID]],Table1[Customer_ID],Table1[EMI_Amount],,0)</f>
        <v>17550.501168747182</v>
      </c>
      <c r="H360" s="4">
        <f>Table2[[#This Row],[EMI_Amount]]</f>
        <v>17550.501168747182</v>
      </c>
      <c r="I360" s="4">
        <v>32</v>
      </c>
      <c r="J360" s="4">
        <f>Table2[[#This Row],[EMI_Due_May26]]-Table2[[#This Row],[Amount_Received_May26]]</f>
        <v>17518.501168747182</v>
      </c>
      <c r="K360" s="5">
        <f>DATE(2026,5,DAY(Table1[[#This Row],[Maturity_Date]]))</f>
        <v>46149</v>
      </c>
      <c r="L360" s="10">
        <f ca="1">IF(Table2[[#This Row],[Overdue_Amount]]&lt;1,"",MAX(0,TODAY()-Table2[[#This Row],[EMI_Due_Date]]))</f>
        <v>31</v>
      </c>
      <c r="M36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60" s="3" t="str" cm="1">
        <f t="array" aca="1" ref="N36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61" spans="1:14" ht="28.8" customHeight="1" x14ac:dyDescent="0.45">
      <c r="A361" s="3" t="s">
        <v>1176</v>
      </c>
      <c r="B361" s="3" t="str">
        <f>_xlfn.XLOOKUP(Table2[[#This Row],[Customer_ID]],Table1[Customer_ID],Table1[Customer_Name],,0,)</f>
        <v>Sanjay Jain</v>
      </c>
      <c r="C361" s="3" t="str">
        <f>_xlfn.XLOOKUP(Table2[[#This Row],[Customer_ID]],Table1[Customer_ID],Table1[Branch_Name],,)</f>
        <v>Bhopal</v>
      </c>
      <c r="D361" s="3" t="str">
        <f>_xlfn.XLOOKUP(Table2[[#This Row],[Customer_ID]],Table1[Customer_ID],Table1[Vehicle_Make],,0)</f>
        <v>Tata</v>
      </c>
      <c r="E361" s="3" t="str">
        <f>_xlfn.XLOOKUP(Table2[[#This Row],[Customer_ID]],Table1[Customer_ID],Table1[Vehicle_Model],,)</f>
        <v>Tiago</v>
      </c>
      <c r="F361" s="4">
        <f>_xlfn.XLOOKUP(Table2[[#This Row],[Customer_ID]],Table1[Customer_ID],Table1[Amount_Disbursed],,)</f>
        <v>493855</v>
      </c>
      <c r="G361" s="4">
        <f>_xlfn.XLOOKUP(Table2[[#This Row],[Customer_ID]],Table1[Customer_ID],Table1[EMI_Amount],,0)</f>
        <v>23432.400183730999</v>
      </c>
      <c r="H361" s="4">
        <f>Table2[[#This Row],[EMI_Amount]]</f>
        <v>23432.400183730999</v>
      </c>
      <c r="I361" s="4">
        <v>23432</v>
      </c>
      <c r="J361" s="4">
        <f>Table2[[#This Row],[EMI_Due_May26]]-Table2[[#This Row],[Amount_Received_May26]]</f>
        <v>0.4001837309988332</v>
      </c>
      <c r="K361" s="5">
        <f>DATE(2026,5,DAY(Table1[[#This Row],[Maturity_Date]]))</f>
        <v>46143</v>
      </c>
      <c r="L361" s="10" t="str">
        <f ca="1">IF(Table2[[#This Row],[Overdue_Amount]]&lt;1,"",MAX(0,TODAY()-Table2[[#This Row],[EMI_Due_Date]]))</f>
        <v/>
      </c>
      <c r="M36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61" s="3" t="str" cm="1">
        <f t="array" aca="1" ref="N36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62" spans="1:14" ht="28.8" customHeight="1" x14ac:dyDescent="0.45">
      <c r="A362" s="3" t="s">
        <v>1177</v>
      </c>
      <c r="B362" s="3" t="str">
        <f>_xlfn.XLOOKUP(Table2[[#This Row],[Customer_ID]],Table1[Customer_ID],Table1[Customer_Name],,0,)</f>
        <v>Lalit Agarwal</v>
      </c>
      <c r="C362" s="3" t="str">
        <f>_xlfn.XLOOKUP(Table2[[#This Row],[Customer_ID]],Table1[Customer_ID],Table1[Branch_Name],,)</f>
        <v>Bhopal</v>
      </c>
      <c r="D362" s="3" t="str">
        <f>_xlfn.XLOOKUP(Table2[[#This Row],[Customer_ID]],Table1[Customer_ID],Table1[Vehicle_Make],,0)</f>
        <v>Bajaj</v>
      </c>
      <c r="E362" s="3" t="str">
        <f>_xlfn.XLOOKUP(Table2[[#This Row],[Customer_ID]],Table1[Customer_ID],Table1[Vehicle_Model],,)</f>
        <v>Pulsar</v>
      </c>
      <c r="F362" s="4">
        <f>_xlfn.XLOOKUP(Table2[[#This Row],[Customer_ID]],Table1[Customer_ID],Table1[Amount_Disbursed],,)</f>
        <v>93044</v>
      </c>
      <c r="G362" s="4">
        <f>_xlfn.XLOOKUP(Table2[[#This Row],[Customer_ID]],Table1[Customer_ID],Table1[EMI_Amount],,0)</f>
        <v>5708.6514414045087</v>
      </c>
      <c r="H362" s="4">
        <f>Table2[[#This Row],[EMI_Amount]]</f>
        <v>5708.6514414045087</v>
      </c>
      <c r="I362" s="4">
        <v>5709</v>
      </c>
      <c r="J362" s="4">
        <f>Table2[[#This Row],[EMI_Due_May26]]-Table2[[#This Row],[Amount_Received_May26]]</f>
        <v>-0.34855859549134038</v>
      </c>
      <c r="K362" s="5">
        <f>DATE(2026,5,DAY(Table1[[#This Row],[Maturity_Date]]))</f>
        <v>46143</v>
      </c>
      <c r="L362" s="10" t="str">
        <f ca="1">IF(Table2[[#This Row],[Overdue_Amount]]&lt;1,"",MAX(0,TODAY()-Table2[[#This Row],[EMI_Due_Date]]))</f>
        <v/>
      </c>
      <c r="M36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62" s="3" t="str" cm="1">
        <f t="array" aca="1" ref="N362" ca="1">_xlfn.IFS(Table2[[#This Row],[DPD_Bucket]]="1-30","Overdue",Table2[[#This Row],[DPD_Bucket]]="90+","NPA",Table2[[#This Row],[DPD_Bucket]]="Current","Active",Table2[[#This Row],[DPD_Bucket]]="31-60","Overdue")</f>
        <v>Active</v>
      </c>
    </row>
    <row r="363" spans="1:14" ht="28.8" customHeight="1" x14ac:dyDescent="0.45">
      <c r="A363" s="3" t="s">
        <v>1178</v>
      </c>
      <c r="B363" s="3" t="str">
        <f>_xlfn.XLOOKUP(Table2[[#This Row],[Customer_ID]],Table1[Customer_ID],Table1[Customer_Name],,0,)</f>
        <v>Manoj Sharma</v>
      </c>
      <c r="C363" s="3" t="str">
        <f>_xlfn.XLOOKUP(Table2[[#This Row],[Customer_ID]],Table1[Customer_ID],Table1[Branch_Name],,)</f>
        <v>Jabalpur</v>
      </c>
      <c r="D363" s="3" t="str">
        <f>_xlfn.XLOOKUP(Table2[[#This Row],[Customer_ID]],Table1[Customer_ID],Table1[Vehicle_Make],,0)</f>
        <v>Maruti</v>
      </c>
      <c r="E363" s="3" t="str">
        <f>_xlfn.XLOOKUP(Table2[[#This Row],[Customer_ID]],Table1[Customer_ID],Table1[Vehicle_Model],,)</f>
        <v>Dzire</v>
      </c>
      <c r="F363" s="4">
        <f>_xlfn.XLOOKUP(Table2[[#This Row],[Customer_ID]],Table1[Customer_ID],Table1[Amount_Disbursed],,)</f>
        <v>597822</v>
      </c>
      <c r="G363" s="4">
        <f>_xlfn.XLOOKUP(Table2[[#This Row],[Customer_ID]],Table1[Customer_ID],Table1[EMI_Amount],,0)</f>
        <v>12888.059576217289</v>
      </c>
      <c r="H363" s="4">
        <f>Table2[[#This Row],[EMI_Amount]]</f>
        <v>12888.059576217289</v>
      </c>
      <c r="I363" s="4">
        <v>10242</v>
      </c>
      <c r="J363" s="4">
        <f>Table2[[#This Row],[EMI_Due_May26]]-Table2[[#This Row],[Amount_Received_May26]]</f>
        <v>2646.0595762172888</v>
      </c>
      <c r="K363" s="5">
        <f>DATE(2026,5,DAY(Table1[[#This Row],[Maturity_Date]]))</f>
        <v>46148</v>
      </c>
      <c r="L363" s="10">
        <f ca="1">IF(Table2[[#This Row],[Overdue_Amount]]&lt;1,"",MAX(0,TODAY()-Table2[[#This Row],[EMI_Due_Date]]))</f>
        <v>32</v>
      </c>
      <c r="M36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63" s="3" t="str" cm="1">
        <f t="array" aca="1" ref="N36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64" spans="1:14" ht="28.8" customHeight="1" x14ac:dyDescent="0.45">
      <c r="A364" s="3" t="s">
        <v>1179</v>
      </c>
      <c r="B364" s="3" t="str">
        <f>_xlfn.XLOOKUP(Table2[[#This Row],[Customer_ID]],Table1[Customer_ID],Table1[Customer_Name],,0,)</f>
        <v>Manoj Verma</v>
      </c>
      <c r="C364" s="3" t="str">
        <f>_xlfn.XLOOKUP(Table2[[#This Row],[Customer_ID]],Table1[Customer_ID],Table1[Branch_Name],,)</f>
        <v>Indore</v>
      </c>
      <c r="D364" s="3" t="str">
        <f>_xlfn.XLOOKUP(Table2[[#This Row],[Customer_ID]],Table1[Customer_ID],Table1[Vehicle_Make],,0)</f>
        <v>Honda</v>
      </c>
      <c r="E364" s="3" t="str">
        <f>_xlfn.XLOOKUP(Table2[[#This Row],[Customer_ID]],Table1[Customer_ID],Table1[Vehicle_Model],,)</f>
        <v>Activa</v>
      </c>
      <c r="F364" s="4">
        <f>_xlfn.XLOOKUP(Table2[[#This Row],[Customer_ID]],Table1[Customer_ID],Table1[Amount_Disbursed],,)</f>
        <v>66953</v>
      </c>
      <c r="G364" s="4">
        <f>_xlfn.XLOOKUP(Table2[[#This Row],[Customer_ID]],Table1[Customer_ID],Table1[EMI_Amount],,0)</f>
        <v>6080.0906281785574</v>
      </c>
      <c r="H364" s="4">
        <f>Table2[[#This Row],[EMI_Amount]]</f>
        <v>6080.0906281785574</v>
      </c>
      <c r="I364" s="4">
        <v>6080</v>
      </c>
      <c r="J364" s="4">
        <f>Table2[[#This Row],[EMI_Due_May26]]-Table2[[#This Row],[Amount_Received_May26]]</f>
        <v>9.0628178557381034E-2</v>
      </c>
      <c r="K364" s="5">
        <f>DATE(2026,5,DAY(Table1[[#This Row],[Maturity_Date]]))</f>
        <v>46157</v>
      </c>
      <c r="L364" s="10" t="str">
        <f ca="1">IF(Table2[[#This Row],[Overdue_Amount]]&lt;1,"",MAX(0,TODAY()-Table2[[#This Row],[EMI_Due_Date]]))</f>
        <v/>
      </c>
      <c r="M36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64" s="3" t="str" cm="1">
        <f t="array" aca="1" ref="N364" ca="1">_xlfn.IFS(Table2[[#This Row],[DPD_Bucket]]="1-30","Overdue",Table2[[#This Row],[DPD_Bucket]]="90+","NPA",Table2[[#This Row],[DPD_Bucket]]="Current","Active",Table2[[#This Row],[DPD_Bucket]]="31-60","Overdue")</f>
        <v>Active</v>
      </c>
    </row>
    <row r="365" spans="1:14" ht="28.8" customHeight="1" x14ac:dyDescent="0.45">
      <c r="A365" s="3" t="s">
        <v>1180</v>
      </c>
      <c r="B365" s="3" t="str">
        <f>_xlfn.XLOOKUP(Table2[[#This Row],[Customer_ID]],Table1[Customer_ID],Table1[Customer_Name],,0,)</f>
        <v>Kiran Dubey</v>
      </c>
      <c r="C365" s="3" t="str">
        <f>_xlfn.XLOOKUP(Table2[[#This Row],[Customer_ID]],Table1[Customer_ID],Table1[Branch_Name],,)</f>
        <v>Bhopal</v>
      </c>
      <c r="D365" s="3" t="str">
        <f>_xlfn.XLOOKUP(Table2[[#This Row],[Customer_ID]],Table1[Customer_ID],Table1[Vehicle_Make],,0)</f>
        <v>Hyundai</v>
      </c>
      <c r="E365" s="3" t="str">
        <f>_xlfn.XLOOKUP(Table2[[#This Row],[Customer_ID]],Table1[Customer_ID],Table1[Vehicle_Model],,)</f>
        <v>Creta</v>
      </c>
      <c r="F365" s="4">
        <f>_xlfn.XLOOKUP(Table2[[#This Row],[Customer_ID]],Table1[Customer_ID],Table1[Amount_Disbursed],,)</f>
        <v>1187283</v>
      </c>
      <c r="G365" s="4">
        <f>_xlfn.XLOOKUP(Table2[[#This Row],[Customer_ID]],Table1[Customer_ID],Table1[EMI_Amount],,0)</f>
        <v>58002.675499208563</v>
      </c>
      <c r="H365" s="4">
        <f>Table2[[#This Row],[EMI_Amount]]</f>
        <v>58002.675499208563</v>
      </c>
      <c r="I365" s="4">
        <v>58003</v>
      </c>
      <c r="J365" s="4">
        <f>Table2[[#This Row],[EMI_Due_May26]]-Table2[[#This Row],[Amount_Received_May26]]</f>
        <v>-0.32450079143745825</v>
      </c>
      <c r="K365" s="5">
        <f>DATE(2026,5,DAY(Table1[[#This Row],[Maturity_Date]]))</f>
        <v>46168</v>
      </c>
      <c r="L365" s="10" t="str">
        <f ca="1">IF(Table2[[#This Row],[Overdue_Amount]]&lt;1,"",MAX(0,TODAY()-Table2[[#This Row],[EMI_Due_Date]]))</f>
        <v/>
      </c>
      <c r="M36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65" s="3" t="str" cm="1">
        <f t="array" aca="1" ref="N365" ca="1">_xlfn.IFS(Table2[[#This Row],[DPD_Bucket]]="1-30","Overdue",Table2[[#This Row],[DPD_Bucket]]="90+","NPA",Table2[[#This Row],[DPD_Bucket]]="Current","Active",Table2[[#This Row],[DPD_Bucket]]="31-60","Overdue")</f>
        <v>Active</v>
      </c>
    </row>
    <row r="366" spans="1:14" ht="28.8" customHeight="1" x14ac:dyDescent="0.45">
      <c r="A366" s="3" t="s">
        <v>1181</v>
      </c>
      <c r="B366" s="3" t="str">
        <f>_xlfn.XLOOKUP(Table2[[#This Row],[Customer_ID]],Table1[Customer_ID],Table1[Customer_Name],,0,)</f>
        <v>Ajay Sharma</v>
      </c>
      <c r="C366" s="3" t="str">
        <f>_xlfn.XLOOKUP(Table2[[#This Row],[Customer_ID]],Table1[Customer_ID],Table1[Branch_Name],,)</f>
        <v>Rewa</v>
      </c>
      <c r="D366" s="3" t="str">
        <f>_xlfn.XLOOKUP(Table2[[#This Row],[Customer_ID]],Table1[Customer_ID],Table1[Vehicle_Make],,0)</f>
        <v>Renault</v>
      </c>
      <c r="E366" s="3" t="str">
        <f>_xlfn.XLOOKUP(Table2[[#This Row],[Customer_ID]],Table1[Customer_ID],Table1[Vehicle_Model],,)</f>
        <v>Kwid</v>
      </c>
      <c r="F366" s="4">
        <f>_xlfn.XLOOKUP(Table2[[#This Row],[Customer_ID]],Table1[Customer_ID],Table1[Amount_Disbursed],,)</f>
        <v>423705</v>
      </c>
      <c r="G366" s="4">
        <f>_xlfn.XLOOKUP(Table2[[#This Row],[Customer_ID]],Table1[Customer_ID],Table1[EMI_Amount],,0)</f>
        <v>11774.851994416573</v>
      </c>
      <c r="H366" s="4">
        <f>Table2[[#This Row],[EMI_Amount]]</f>
        <v>11774.851994416573</v>
      </c>
      <c r="I366" s="4">
        <v>11775</v>
      </c>
      <c r="J366" s="4">
        <f>Table2[[#This Row],[EMI_Due_May26]]-Table2[[#This Row],[Amount_Received_May26]]</f>
        <v>-0.1480055834272207</v>
      </c>
      <c r="K366" s="5">
        <f>DATE(2026,5,DAY(Table1[[#This Row],[Maturity_Date]]))</f>
        <v>46166</v>
      </c>
      <c r="L366" s="10" t="str">
        <f ca="1">IF(Table2[[#This Row],[Overdue_Amount]]&lt;1,"",MAX(0,TODAY()-Table2[[#This Row],[EMI_Due_Date]]))</f>
        <v/>
      </c>
      <c r="M36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66" s="3" t="str" cm="1">
        <f t="array" aca="1" ref="N36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67" spans="1:14" ht="28.8" customHeight="1" x14ac:dyDescent="0.45">
      <c r="A367" s="3" t="s">
        <v>1182</v>
      </c>
      <c r="B367" s="3" t="str">
        <f>_xlfn.XLOOKUP(Table2[[#This Row],[Customer_ID]],Table1[Customer_ID],Table1[Customer_Name],,0,)</f>
        <v>Pushpa Yadav</v>
      </c>
      <c r="C367" s="3" t="str">
        <f>_xlfn.XLOOKUP(Table2[[#This Row],[Customer_ID]],Table1[Customer_ID],Table1[Branch_Name],,)</f>
        <v>Rewa</v>
      </c>
      <c r="D367" s="3" t="str">
        <f>_xlfn.XLOOKUP(Table2[[#This Row],[Customer_ID]],Table1[Customer_ID],Table1[Vehicle_Make],,0)</f>
        <v>Hyundai</v>
      </c>
      <c r="E367" s="3" t="str">
        <f>_xlfn.XLOOKUP(Table2[[#This Row],[Customer_ID]],Table1[Customer_ID],Table1[Vehicle_Model],,)</f>
        <v>Creta</v>
      </c>
      <c r="F367" s="4">
        <f>_xlfn.XLOOKUP(Table2[[#This Row],[Customer_ID]],Table1[Customer_ID],Table1[Amount_Disbursed],,)</f>
        <v>975157</v>
      </c>
      <c r="G367" s="4">
        <f>_xlfn.XLOOKUP(Table2[[#This Row],[Customer_ID]],Table1[Customer_ID],Table1[EMI_Amount],,0)</f>
        <v>46626.847268515143</v>
      </c>
      <c r="H367" s="4">
        <f>Table2[[#This Row],[EMI_Amount]]</f>
        <v>46626.847268515143</v>
      </c>
      <c r="I367" s="4">
        <v>46627</v>
      </c>
      <c r="J367" s="4">
        <f>Table2[[#This Row],[EMI_Due_May26]]-Table2[[#This Row],[Amount_Received_May26]]</f>
        <v>-0.15273148485721322</v>
      </c>
      <c r="K367" s="5">
        <f>DATE(2026,5,DAY(Table1[[#This Row],[Maturity_Date]]))</f>
        <v>46147</v>
      </c>
      <c r="L367" s="10" t="str">
        <f ca="1">IF(Table2[[#This Row],[Overdue_Amount]]&lt;1,"",MAX(0,TODAY()-Table2[[#This Row],[EMI_Due_Date]]))</f>
        <v/>
      </c>
      <c r="M36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67" s="3" t="str" cm="1">
        <f t="array" aca="1" ref="N367" ca="1">_xlfn.IFS(Table2[[#This Row],[DPD_Bucket]]="1-30","Overdue",Table2[[#This Row],[DPD_Bucket]]="90+","NPA",Table2[[#This Row],[DPD_Bucket]]="Current","Active",Table2[[#This Row],[DPD_Bucket]]="31-60","Overdue")</f>
        <v>Active</v>
      </c>
    </row>
    <row r="368" spans="1:14" ht="28.8" customHeight="1" x14ac:dyDescent="0.45">
      <c r="A368" s="3" t="s">
        <v>1183</v>
      </c>
      <c r="B368" s="3" t="str">
        <f>_xlfn.XLOOKUP(Table2[[#This Row],[Customer_ID]],Table1[Customer_ID],Table1[Customer_Name],,0,)</f>
        <v>Umesh Thakur</v>
      </c>
      <c r="C368" s="3" t="str">
        <f>_xlfn.XLOOKUP(Table2[[#This Row],[Customer_ID]],Table1[Customer_ID],Table1[Branch_Name],,)</f>
        <v>Jabalpur</v>
      </c>
      <c r="D368" s="3" t="str">
        <f>_xlfn.XLOOKUP(Table2[[#This Row],[Customer_ID]],Table1[Customer_ID],Table1[Vehicle_Make],,0)</f>
        <v>Bajaj</v>
      </c>
      <c r="E368" s="3" t="str">
        <f>_xlfn.XLOOKUP(Table2[[#This Row],[Customer_ID]],Table1[Customer_ID],Table1[Vehicle_Model],,)</f>
        <v>Pulsar</v>
      </c>
      <c r="F368" s="4">
        <f>_xlfn.XLOOKUP(Table2[[#This Row],[Customer_ID]],Table1[Customer_ID],Table1[Amount_Disbursed],,)</f>
        <v>117152</v>
      </c>
      <c r="G368" s="4">
        <f>_xlfn.XLOOKUP(Table2[[#This Row],[Customer_ID]],Table1[Customer_ID],Table1[EMI_Amount],,0)</f>
        <v>7384.2603874063861</v>
      </c>
      <c r="H368" s="4">
        <f>Table2[[#This Row],[EMI_Amount]]</f>
        <v>7384.2603874063861</v>
      </c>
      <c r="I368" s="4">
        <v>7384</v>
      </c>
      <c r="J368" s="4">
        <f>Table2[[#This Row],[EMI_Due_May26]]-Table2[[#This Row],[Amount_Received_May26]]</f>
        <v>0.26038740638614399</v>
      </c>
      <c r="K368" s="5">
        <f>DATE(2026,5,DAY(Table1[[#This Row],[Maturity_Date]]))</f>
        <v>46159</v>
      </c>
      <c r="L368" s="10" t="str">
        <f ca="1">IF(Table2[[#This Row],[Overdue_Amount]]&lt;1,"",MAX(0,TODAY()-Table2[[#This Row],[EMI_Due_Date]]))</f>
        <v/>
      </c>
      <c r="M36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68" s="3" t="str" cm="1">
        <f t="array" aca="1" ref="N368" ca="1">_xlfn.IFS(Table2[[#This Row],[DPD_Bucket]]="1-30","Overdue",Table2[[#This Row],[DPD_Bucket]]="90+","NPA",Table2[[#This Row],[DPD_Bucket]]="Current","Active",Table2[[#This Row],[DPD_Bucket]]="31-60","Overdue")</f>
        <v>Active</v>
      </c>
    </row>
    <row r="369" spans="1:14" ht="28.8" customHeight="1" x14ac:dyDescent="0.45">
      <c r="A369" s="3" t="s">
        <v>1184</v>
      </c>
      <c r="B369" s="3" t="str">
        <f>_xlfn.XLOOKUP(Table2[[#This Row],[Customer_ID]],Table1[Customer_ID],Table1[Customer_Name],,0,)</f>
        <v>Dinesh Rajput</v>
      </c>
      <c r="C369" s="3" t="str">
        <f>_xlfn.XLOOKUP(Table2[[#This Row],[Customer_ID]],Table1[Customer_ID],Table1[Branch_Name],,)</f>
        <v>Rewa</v>
      </c>
      <c r="D369" s="3" t="str">
        <f>_xlfn.XLOOKUP(Table2[[#This Row],[Customer_ID]],Table1[Customer_ID],Table1[Vehicle_Make],,0)</f>
        <v>Mahindra</v>
      </c>
      <c r="E369" s="3" t="str">
        <f>_xlfn.XLOOKUP(Table2[[#This Row],[Customer_ID]],Table1[Customer_ID],Table1[Vehicle_Model],,)</f>
        <v>Bolero</v>
      </c>
      <c r="F369" s="4">
        <f>_xlfn.XLOOKUP(Table2[[#This Row],[Customer_ID]],Table1[Customer_ID],Table1[Amount_Disbursed],,)</f>
        <v>714518</v>
      </c>
      <c r="G369" s="4">
        <f>_xlfn.XLOOKUP(Table2[[#This Row],[Customer_ID]],Table1[Customer_ID],Table1[EMI_Amount],,0)</f>
        <v>64832.212387639549</v>
      </c>
      <c r="H369" s="4">
        <f>Table2[[#This Row],[EMI_Amount]]</f>
        <v>64832.212387639549</v>
      </c>
      <c r="I369" s="4">
        <v>14568</v>
      </c>
      <c r="J369" s="4">
        <f>Table2[[#This Row],[EMI_Due_May26]]-Table2[[#This Row],[Amount_Received_May26]]</f>
        <v>50264.212387639549</v>
      </c>
      <c r="K369" s="5">
        <f>DATE(2026,5,DAY(Table1[[#This Row],[Maturity_Date]]))</f>
        <v>46164</v>
      </c>
      <c r="L369" s="10">
        <f ca="1">IF(Table2[[#This Row],[Overdue_Amount]]&lt;1,"",MAX(0,TODAY()-Table2[[#This Row],[EMI_Due_Date]]))</f>
        <v>16</v>
      </c>
      <c r="M36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69" s="3" t="str" cm="1">
        <f t="array" aca="1" ref="N36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70" spans="1:14" ht="28.8" customHeight="1" x14ac:dyDescent="0.45">
      <c r="A370" s="3" t="s">
        <v>1185</v>
      </c>
      <c r="B370" s="3" t="str">
        <f>_xlfn.XLOOKUP(Table2[[#This Row],[Customer_ID]],Table1[Customer_ID],Table1[Customer_Name],,0,)</f>
        <v>Geeta Yadav</v>
      </c>
      <c r="C370" s="3" t="str">
        <f>_xlfn.XLOOKUP(Table2[[#This Row],[Customer_ID]],Table1[Customer_ID],Table1[Branch_Name],,)</f>
        <v>Rewa</v>
      </c>
      <c r="D370" s="3" t="str">
        <f>_xlfn.XLOOKUP(Table2[[#This Row],[Customer_ID]],Table1[Customer_ID],Table1[Vehicle_Make],,0)</f>
        <v>Honda</v>
      </c>
      <c r="E370" s="3" t="str">
        <f>_xlfn.XLOOKUP(Table2[[#This Row],[Customer_ID]],Table1[Customer_ID],Table1[Vehicle_Model],,)</f>
        <v>Activa</v>
      </c>
      <c r="F370" s="4">
        <f>_xlfn.XLOOKUP(Table2[[#This Row],[Customer_ID]],Table1[Customer_ID],Table1[Amount_Disbursed],,)</f>
        <v>51404</v>
      </c>
      <c r="G370" s="4">
        <f>_xlfn.XLOOKUP(Table2[[#This Row],[Customer_ID]],Table1[Customer_ID],Table1[EMI_Amount],,0)</f>
        <v>2396.5453436856401</v>
      </c>
      <c r="H370" s="4">
        <f>Table2[[#This Row],[EMI_Amount]]</f>
        <v>2396.5453436856401</v>
      </c>
      <c r="I370" s="4">
        <v>2397</v>
      </c>
      <c r="J370" s="4">
        <f>Table2[[#This Row],[EMI_Due_May26]]-Table2[[#This Row],[Amount_Received_May26]]</f>
        <v>-0.45465631435990872</v>
      </c>
      <c r="K370" s="5">
        <f>DATE(2026,5,DAY(Table1[[#This Row],[Maturity_Date]]))</f>
        <v>46158</v>
      </c>
      <c r="L370" s="10" t="str">
        <f ca="1">IF(Table2[[#This Row],[Overdue_Amount]]&lt;1,"",MAX(0,TODAY()-Table2[[#This Row],[EMI_Due_Date]]))</f>
        <v/>
      </c>
      <c r="M37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70" s="3" t="str" cm="1">
        <f t="array" aca="1" ref="N370" ca="1">_xlfn.IFS(Table2[[#This Row],[DPD_Bucket]]="1-30","Overdue",Table2[[#This Row],[DPD_Bucket]]="90+","NPA",Table2[[#This Row],[DPD_Bucket]]="Current","Active",Table2[[#This Row],[DPD_Bucket]]="31-60","Overdue")</f>
        <v>Active</v>
      </c>
    </row>
    <row r="371" spans="1:14" ht="28.8" customHeight="1" x14ac:dyDescent="0.45">
      <c r="A371" s="3" t="s">
        <v>1186</v>
      </c>
      <c r="B371" s="3" t="str">
        <f>_xlfn.XLOOKUP(Table2[[#This Row],[Customer_ID]],Table1[Customer_ID],Table1[Customer_Name],,0,)</f>
        <v>Renu Sharma</v>
      </c>
      <c r="C371" s="3" t="str">
        <f>_xlfn.XLOOKUP(Table2[[#This Row],[Customer_ID]],Table1[Customer_ID],Table1[Branch_Name],,)</f>
        <v>Bhopal</v>
      </c>
      <c r="D371" s="3" t="str">
        <f>_xlfn.XLOOKUP(Table2[[#This Row],[Customer_ID]],Table1[Customer_ID],Table1[Vehicle_Make],,0)</f>
        <v>Honda</v>
      </c>
      <c r="E371" s="3" t="str">
        <f>_xlfn.XLOOKUP(Table2[[#This Row],[Customer_ID]],Table1[Customer_ID],Table1[Vehicle_Model],,)</f>
        <v>City</v>
      </c>
      <c r="F371" s="4">
        <f>_xlfn.XLOOKUP(Table2[[#This Row],[Customer_ID]],Table1[Customer_ID],Table1[Amount_Disbursed],,)</f>
        <v>934854</v>
      </c>
      <c r="G371" s="4">
        <f>_xlfn.XLOOKUP(Table2[[#This Row],[Customer_ID]],Table1[Customer_ID],Table1[EMI_Amount],,0)</f>
        <v>84612.32053625508</v>
      </c>
      <c r="H371" s="4">
        <f>Table2[[#This Row],[EMI_Amount]]</f>
        <v>84612.32053625508</v>
      </c>
      <c r="I371" s="4">
        <v>84612</v>
      </c>
      <c r="J371" s="4">
        <f>Table2[[#This Row],[EMI_Due_May26]]-Table2[[#This Row],[Amount_Received_May26]]</f>
        <v>0.32053625507978722</v>
      </c>
      <c r="K371" s="5">
        <f>DATE(2026,5,DAY(Table1[[#This Row],[Maturity_Date]]))</f>
        <v>46172</v>
      </c>
      <c r="L371" s="10" t="str">
        <f ca="1">IF(Table2[[#This Row],[Overdue_Amount]]&lt;1,"",MAX(0,TODAY()-Table2[[#This Row],[EMI_Due_Date]]))</f>
        <v/>
      </c>
      <c r="M37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71" s="3" t="str" cm="1">
        <f t="array" aca="1" ref="N37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72" spans="1:14" ht="28.8" customHeight="1" x14ac:dyDescent="0.45">
      <c r="A372" s="3" t="s">
        <v>1187</v>
      </c>
      <c r="B372" s="3" t="str">
        <f>_xlfn.XLOOKUP(Table2[[#This Row],[Customer_ID]],Table1[Customer_ID],Table1[Customer_Name],,0,)</f>
        <v>Vijay Dwivedi</v>
      </c>
      <c r="C372" s="3" t="str">
        <f>_xlfn.XLOOKUP(Table2[[#This Row],[Customer_ID]],Table1[Customer_ID],Table1[Branch_Name],,)</f>
        <v>Jabalpur</v>
      </c>
      <c r="D372" s="3" t="str">
        <f>_xlfn.XLOOKUP(Table2[[#This Row],[Customer_ID]],Table1[Customer_ID],Table1[Vehicle_Make],,0)</f>
        <v>Tata</v>
      </c>
      <c r="E372" s="3" t="str">
        <f>_xlfn.XLOOKUP(Table2[[#This Row],[Customer_ID]],Table1[Customer_ID],Table1[Vehicle_Model],,)</f>
        <v>Tiago</v>
      </c>
      <c r="F372" s="4">
        <f>_xlfn.XLOOKUP(Table2[[#This Row],[Customer_ID]],Table1[Customer_ID],Table1[Amount_Disbursed],,)</f>
        <v>410865</v>
      </c>
      <c r="G372" s="4">
        <f>_xlfn.XLOOKUP(Table2[[#This Row],[Customer_ID]],Table1[Customer_ID],Table1[EMI_Amount],,0)</f>
        <v>20062.303541710513</v>
      </c>
      <c r="H372" s="4">
        <f>Table2[[#This Row],[EMI_Amount]]</f>
        <v>20062.303541710513</v>
      </c>
      <c r="I372" s="4">
        <v>996</v>
      </c>
      <c r="J372" s="4">
        <f>Table2[[#This Row],[EMI_Due_May26]]-Table2[[#This Row],[Amount_Received_May26]]</f>
        <v>19066.303541710513</v>
      </c>
      <c r="K372" s="5">
        <f>DATE(2026,5,DAY(Table1[[#This Row],[Maturity_Date]]))</f>
        <v>46159</v>
      </c>
      <c r="L372" s="10">
        <f ca="1">IF(Table2[[#This Row],[Overdue_Amount]]&lt;1,"",MAX(0,TODAY()-Table2[[#This Row],[EMI_Due_Date]]))</f>
        <v>21</v>
      </c>
      <c r="M37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72" s="3" t="str" cm="1">
        <f t="array" aca="1" ref="N37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73" spans="1:14" ht="28.8" customHeight="1" x14ac:dyDescent="0.45">
      <c r="A373" s="3" t="s">
        <v>1188</v>
      </c>
      <c r="B373" s="3" t="str">
        <f>_xlfn.XLOOKUP(Table2[[#This Row],[Customer_ID]],Table1[Customer_ID],Table1[Customer_Name],,0,)</f>
        <v>Savita Patel</v>
      </c>
      <c r="C373" s="3" t="str">
        <f>_xlfn.XLOOKUP(Table2[[#This Row],[Customer_ID]],Table1[Customer_ID],Table1[Branch_Name],,)</f>
        <v>Gwalior</v>
      </c>
      <c r="D373" s="3" t="str">
        <f>_xlfn.XLOOKUP(Table2[[#This Row],[Customer_ID]],Table1[Customer_ID],Table1[Vehicle_Make],,0)</f>
        <v>TVS</v>
      </c>
      <c r="E373" s="3" t="str">
        <f>_xlfn.XLOOKUP(Table2[[#This Row],[Customer_ID]],Table1[Customer_ID],Table1[Vehicle_Model],,)</f>
        <v>Jupiter</v>
      </c>
      <c r="F373" s="4">
        <f>_xlfn.XLOOKUP(Table2[[#This Row],[Customer_ID]],Table1[Customer_ID],Table1[Amount_Disbursed],,)</f>
        <v>54279</v>
      </c>
      <c r="G373" s="4">
        <f>_xlfn.XLOOKUP(Table2[[#This Row],[Customer_ID]],Table1[Customer_ID],Table1[EMI_Amount],,0)</f>
        <v>4924.5233782001997</v>
      </c>
      <c r="H373" s="4">
        <f>Table2[[#This Row],[EMI_Amount]]</f>
        <v>4924.5233782001997</v>
      </c>
      <c r="I373" s="4">
        <v>1805</v>
      </c>
      <c r="J373" s="4">
        <f>Table2[[#This Row],[EMI_Due_May26]]-Table2[[#This Row],[Amount_Received_May26]]</f>
        <v>3119.5233782001997</v>
      </c>
      <c r="K373" s="5">
        <f>DATE(2026,5,DAY(Table1[[#This Row],[Maturity_Date]]))</f>
        <v>46144</v>
      </c>
      <c r="L373" s="10">
        <f ca="1">IF(Table2[[#This Row],[Overdue_Amount]]&lt;1,"",MAX(0,TODAY()-Table2[[#This Row],[EMI_Due_Date]]))</f>
        <v>36</v>
      </c>
      <c r="M37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73" s="3" t="str" cm="1">
        <f t="array" aca="1" ref="N373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74" spans="1:14" ht="28.8" customHeight="1" x14ac:dyDescent="0.45">
      <c r="A374" s="3" t="s">
        <v>1189</v>
      </c>
      <c r="B374" s="3" t="str">
        <f>_xlfn.XLOOKUP(Table2[[#This Row],[Customer_ID]],Table1[Customer_ID],Table1[Customer_Name],,0,)</f>
        <v>Lalit Thakur</v>
      </c>
      <c r="C374" s="3" t="str">
        <f>_xlfn.XLOOKUP(Table2[[#This Row],[Customer_ID]],Table1[Customer_ID],Table1[Branch_Name],,)</f>
        <v>Jabalpur</v>
      </c>
      <c r="D374" s="3" t="str">
        <f>_xlfn.XLOOKUP(Table2[[#This Row],[Customer_ID]],Table1[Customer_ID],Table1[Vehicle_Make],,0)</f>
        <v>Honda</v>
      </c>
      <c r="E374" s="3" t="str">
        <f>_xlfn.XLOOKUP(Table2[[#This Row],[Customer_ID]],Table1[Customer_ID],Table1[Vehicle_Model],,)</f>
        <v>Activa</v>
      </c>
      <c r="F374" s="4">
        <f>_xlfn.XLOOKUP(Table2[[#This Row],[Customer_ID]],Table1[Customer_ID],Table1[Amount_Disbursed],,)</f>
        <v>93197</v>
      </c>
      <c r="G374" s="4">
        <f>_xlfn.XLOOKUP(Table2[[#This Row],[Customer_ID]],Table1[Customer_ID],Table1[EMI_Amount],,0)</f>
        <v>3172.5930784217362</v>
      </c>
      <c r="H374" s="4">
        <f>Table2[[#This Row],[EMI_Amount]]</f>
        <v>3172.5930784217362</v>
      </c>
      <c r="I374" s="4">
        <v>3173</v>
      </c>
      <c r="J374" s="4">
        <f>Table2[[#This Row],[EMI_Due_May26]]-Table2[[#This Row],[Amount_Received_May26]]</f>
        <v>-0.40692157826379116</v>
      </c>
      <c r="K374" s="5">
        <f>DATE(2026,5,DAY(Table1[[#This Row],[Maturity_Date]]))</f>
        <v>46147</v>
      </c>
      <c r="L374" s="10" t="str">
        <f ca="1">IF(Table2[[#This Row],[Overdue_Amount]]&lt;1,"",MAX(0,TODAY()-Table2[[#This Row],[EMI_Due_Date]]))</f>
        <v/>
      </c>
      <c r="M37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74" s="3" t="str" cm="1">
        <f t="array" aca="1" ref="N374" ca="1">_xlfn.IFS(Table2[[#This Row],[DPD_Bucket]]="1-30","Overdue",Table2[[#This Row],[DPD_Bucket]]="90+","NPA",Table2[[#This Row],[DPD_Bucket]]="Current","Active",Table2[[#This Row],[DPD_Bucket]]="31-60","Overdue")</f>
        <v>Active</v>
      </c>
    </row>
    <row r="375" spans="1:14" ht="28.8" customHeight="1" x14ac:dyDescent="0.45">
      <c r="A375" s="3" t="s">
        <v>1190</v>
      </c>
      <c r="B375" s="3" t="str">
        <f>_xlfn.XLOOKUP(Table2[[#This Row],[Customer_ID]],Table1[Customer_ID],Table1[Customer_Name],,0,)</f>
        <v>Priya Shukla</v>
      </c>
      <c r="C375" s="3" t="str">
        <f>_xlfn.XLOOKUP(Table2[[#This Row],[Customer_ID]],Table1[Customer_ID],Table1[Branch_Name],,)</f>
        <v>Bhopal</v>
      </c>
      <c r="D375" s="3" t="str">
        <f>_xlfn.XLOOKUP(Table2[[#This Row],[Customer_ID]],Table1[Customer_ID],Table1[Vehicle_Make],,0)</f>
        <v>Hyundai</v>
      </c>
      <c r="E375" s="3" t="str">
        <f>_xlfn.XLOOKUP(Table2[[#This Row],[Customer_ID]],Table1[Customer_ID],Table1[Vehicle_Model],,)</f>
        <v>Creta</v>
      </c>
      <c r="F375" s="4">
        <f>_xlfn.XLOOKUP(Table2[[#This Row],[Customer_ID]],Table1[Customer_ID],Table1[Amount_Disbursed],,)</f>
        <v>1173407</v>
      </c>
      <c r="G375" s="4">
        <f>_xlfn.XLOOKUP(Table2[[#This Row],[Customer_ID]],Table1[Customer_ID],Table1[EMI_Amount],,0)</f>
        <v>57173.719216137404</v>
      </c>
      <c r="H375" s="4">
        <f>Table2[[#This Row],[EMI_Amount]]</f>
        <v>57173.719216137404</v>
      </c>
      <c r="I375" s="4">
        <v>57174</v>
      </c>
      <c r="J375" s="4">
        <f>Table2[[#This Row],[EMI_Due_May26]]-Table2[[#This Row],[Amount_Received_May26]]</f>
        <v>-0.28078386259585386</v>
      </c>
      <c r="K375" s="5">
        <f>DATE(2026,5,DAY(Table1[[#This Row],[Maturity_Date]]))</f>
        <v>46153</v>
      </c>
      <c r="L375" s="10" t="str">
        <f ca="1">IF(Table2[[#This Row],[Overdue_Amount]]&lt;1,"",MAX(0,TODAY()-Table2[[#This Row],[EMI_Due_Date]]))</f>
        <v/>
      </c>
      <c r="M37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75" s="3" t="str" cm="1">
        <f t="array" aca="1" ref="N375" ca="1">_xlfn.IFS(Table2[[#This Row],[DPD_Bucket]]="1-30","Overdue",Table2[[#This Row],[DPD_Bucket]]="90+","NPA",Table2[[#This Row],[DPD_Bucket]]="Current","Active",Table2[[#This Row],[DPD_Bucket]]="31-60","Overdue")</f>
        <v>Active</v>
      </c>
    </row>
    <row r="376" spans="1:14" ht="28.8" customHeight="1" x14ac:dyDescent="0.45">
      <c r="A376" s="3" t="s">
        <v>1191</v>
      </c>
      <c r="B376" s="3" t="str">
        <f>_xlfn.XLOOKUP(Table2[[#This Row],[Customer_ID]],Table1[Customer_ID],Table1[Customer_Name],,0,)</f>
        <v>Neha Patel</v>
      </c>
      <c r="C376" s="3" t="str">
        <f>_xlfn.XLOOKUP(Table2[[#This Row],[Customer_ID]],Table1[Customer_ID],Table1[Branch_Name],,)</f>
        <v>Bhopal</v>
      </c>
      <c r="D376" s="3" t="str">
        <f>_xlfn.XLOOKUP(Table2[[#This Row],[Customer_ID]],Table1[Customer_ID],Table1[Vehicle_Make],,0)</f>
        <v>Honda</v>
      </c>
      <c r="E376" s="3" t="str">
        <f>_xlfn.XLOOKUP(Table2[[#This Row],[Customer_ID]],Table1[Customer_ID],Table1[Vehicle_Model],,)</f>
        <v>City</v>
      </c>
      <c r="F376" s="4">
        <f>_xlfn.XLOOKUP(Table2[[#This Row],[Customer_ID]],Table1[Customer_ID],Table1[Amount_Disbursed],,)</f>
        <v>992767</v>
      </c>
      <c r="G376" s="4">
        <f>_xlfn.XLOOKUP(Table2[[#This Row],[Customer_ID]],Table1[Customer_ID],Table1[EMI_Amount],,0)</f>
        <v>34268.924552625118</v>
      </c>
      <c r="H376" s="4">
        <f>Table2[[#This Row],[EMI_Amount]]</f>
        <v>34268.924552625118</v>
      </c>
      <c r="I376" s="4">
        <v>34269</v>
      </c>
      <c r="J376" s="4">
        <f>Table2[[#This Row],[EMI_Due_May26]]-Table2[[#This Row],[Amount_Received_May26]]</f>
        <v>-7.5447374882060103E-2</v>
      </c>
      <c r="K376" s="5">
        <f>DATE(2026,5,DAY(Table1[[#This Row],[Maturity_Date]]))</f>
        <v>46173</v>
      </c>
      <c r="L376" s="10" t="str">
        <f ca="1">IF(Table2[[#This Row],[Overdue_Amount]]&lt;1,"",MAX(0,TODAY()-Table2[[#This Row],[EMI_Due_Date]]))</f>
        <v/>
      </c>
      <c r="M37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76" s="3" t="str" cm="1">
        <f t="array" aca="1" ref="N37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77" spans="1:14" ht="28.8" customHeight="1" x14ac:dyDescent="0.45">
      <c r="A377" s="3" t="s">
        <v>1192</v>
      </c>
      <c r="B377" s="3" t="str">
        <f>_xlfn.XLOOKUP(Table2[[#This Row],[Customer_ID]],Table1[Customer_ID],Table1[Customer_Name],,0,)</f>
        <v>Geeta Patel</v>
      </c>
      <c r="C377" s="3" t="str">
        <f>_xlfn.XLOOKUP(Table2[[#This Row],[Customer_ID]],Table1[Customer_ID],Table1[Branch_Name],,)</f>
        <v>Gwalior</v>
      </c>
      <c r="D377" s="3" t="str">
        <f>_xlfn.XLOOKUP(Table2[[#This Row],[Customer_ID]],Table1[Customer_ID],Table1[Vehicle_Make],,0)</f>
        <v>Maruti</v>
      </c>
      <c r="E377" s="3" t="str">
        <f>_xlfn.XLOOKUP(Table2[[#This Row],[Customer_ID]],Table1[Customer_ID],Table1[Vehicle_Model],,)</f>
        <v>Swift</v>
      </c>
      <c r="F377" s="4">
        <f>_xlfn.XLOOKUP(Table2[[#This Row],[Customer_ID]],Table1[Customer_ID],Table1[Amount_Disbursed],,)</f>
        <v>566958</v>
      </c>
      <c r="G377" s="4">
        <f>_xlfn.XLOOKUP(Table2[[#This Row],[Customer_ID]],Table1[Customer_ID],Table1[EMI_Amount],,0)</f>
        <v>51494.260199012715</v>
      </c>
      <c r="H377" s="4">
        <f>Table2[[#This Row],[EMI_Amount]]</f>
        <v>51494.260199012715</v>
      </c>
      <c r="I377" s="4">
        <v>51494</v>
      </c>
      <c r="J377" s="4">
        <f>Table2[[#This Row],[EMI_Due_May26]]-Table2[[#This Row],[Amount_Received_May26]]</f>
        <v>0.26019901271502022</v>
      </c>
      <c r="K377" s="5">
        <f>DATE(2026,5,DAY(Table1[[#This Row],[Maturity_Date]]))</f>
        <v>46144</v>
      </c>
      <c r="L377" s="10" t="str">
        <f ca="1">IF(Table2[[#This Row],[Overdue_Amount]]&lt;1,"",MAX(0,TODAY()-Table2[[#This Row],[EMI_Due_Date]]))</f>
        <v/>
      </c>
      <c r="M37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77" s="3" t="str" cm="1">
        <f t="array" aca="1" ref="N377" ca="1">_xlfn.IFS(Table2[[#This Row],[DPD_Bucket]]="1-30","Overdue",Table2[[#This Row],[DPD_Bucket]]="90+","NPA",Table2[[#This Row],[DPD_Bucket]]="Current","Active",Table2[[#This Row],[DPD_Bucket]]="31-60","Overdue")</f>
        <v>Active</v>
      </c>
    </row>
    <row r="378" spans="1:14" ht="28.8" customHeight="1" x14ac:dyDescent="0.45">
      <c r="A378" s="3" t="s">
        <v>1193</v>
      </c>
      <c r="B378" s="3" t="str">
        <f>_xlfn.XLOOKUP(Table2[[#This Row],[Customer_ID]],Table1[Customer_ID],Table1[Customer_Name],,0,)</f>
        <v>Sunita Chauhan</v>
      </c>
      <c r="C378" s="3" t="str">
        <f>_xlfn.XLOOKUP(Table2[[#This Row],[Customer_ID]],Table1[Customer_ID],Table1[Branch_Name],,)</f>
        <v>Indore</v>
      </c>
      <c r="D378" s="3" t="str">
        <f>_xlfn.XLOOKUP(Table2[[#This Row],[Customer_ID]],Table1[Customer_ID],Table1[Vehicle_Make],,0)</f>
        <v>Tata</v>
      </c>
      <c r="E378" s="3" t="str">
        <f>_xlfn.XLOOKUP(Table2[[#This Row],[Customer_ID]],Table1[Customer_ID],Table1[Vehicle_Model],,)</f>
        <v>Tiago</v>
      </c>
      <c r="F378" s="4">
        <f>_xlfn.XLOOKUP(Table2[[#This Row],[Customer_ID]],Table1[Customer_ID],Table1[Amount_Disbursed],,)</f>
        <v>509258</v>
      </c>
      <c r="G378" s="4">
        <f>_xlfn.XLOOKUP(Table2[[#This Row],[Customer_ID]],Table1[Customer_ID],Table1[EMI_Amount],,0)</f>
        <v>31233.310396673027</v>
      </c>
      <c r="H378" s="4">
        <f>Table2[[#This Row],[EMI_Amount]]</f>
        <v>31233.310396673027</v>
      </c>
      <c r="I378" s="4">
        <v>31233</v>
      </c>
      <c r="J378" s="4">
        <f>Table2[[#This Row],[EMI_Due_May26]]-Table2[[#This Row],[Amount_Received_May26]]</f>
        <v>0.31039667302684393</v>
      </c>
      <c r="K378" s="5">
        <f>DATE(2026,5,DAY(Table1[[#This Row],[Maturity_Date]]))</f>
        <v>46153</v>
      </c>
      <c r="L378" s="10" t="str">
        <f ca="1">IF(Table2[[#This Row],[Overdue_Amount]]&lt;1,"",MAX(0,TODAY()-Table2[[#This Row],[EMI_Due_Date]]))</f>
        <v/>
      </c>
      <c r="M37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78" s="3" t="str" cm="1">
        <f t="array" aca="1" ref="N378" ca="1">_xlfn.IFS(Table2[[#This Row],[DPD_Bucket]]="1-30","Overdue",Table2[[#This Row],[DPD_Bucket]]="90+","NPA",Table2[[#This Row],[DPD_Bucket]]="Current","Active",Table2[[#This Row],[DPD_Bucket]]="31-60","Overdue")</f>
        <v>Active</v>
      </c>
    </row>
    <row r="379" spans="1:14" ht="28.8" customHeight="1" x14ac:dyDescent="0.45">
      <c r="A379" s="3" t="s">
        <v>1194</v>
      </c>
      <c r="B379" s="3" t="str">
        <f>_xlfn.XLOOKUP(Table2[[#This Row],[Customer_ID]],Table1[Customer_ID],Table1[Customer_Name],,0,)</f>
        <v>Renu Joshi</v>
      </c>
      <c r="C379" s="3" t="str">
        <f>_xlfn.XLOOKUP(Table2[[#This Row],[Customer_ID]],Table1[Customer_ID],Table1[Branch_Name],,)</f>
        <v>Indore</v>
      </c>
      <c r="D379" s="3" t="str">
        <f>_xlfn.XLOOKUP(Table2[[#This Row],[Customer_ID]],Table1[Customer_ID],Table1[Vehicle_Make],,0)</f>
        <v>Hero</v>
      </c>
      <c r="E379" s="3" t="str">
        <f>_xlfn.XLOOKUP(Table2[[#This Row],[Customer_ID]],Table1[Customer_ID],Table1[Vehicle_Model],,)</f>
        <v>Splendor</v>
      </c>
      <c r="F379" s="4">
        <f>_xlfn.XLOOKUP(Table2[[#This Row],[Customer_ID]],Table1[Customer_ID],Table1[Amount_Disbursed],,)</f>
        <v>65021</v>
      </c>
      <c r="G379" s="4">
        <f>_xlfn.XLOOKUP(Table2[[#This Row],[Customer_ID]],Table1[Customer_ID],Table1[EMI_Amount],,0)</f>
        <v>1709.6994478727313</v>
      </c>
      <c r="H379" s="4">
        <f>Table2[[#This Row],[EMI_Amount]]</f>
        <v>1709.6994478727313</v>
      </c>
      <c r="I379" s="4">
        <v>176</v>
      </c>
      <c r="J379" s="4">
        <f>Table2[[#This Row],[EMI_Due_May26]]-Table2[[#This Row],[Amount_Received_May26]]</f>
        <v>1533.6994478727313</v>
      </c>
      <c r="K379" s="5">
        <f>DATE(2026,5,DAY(Table1[[#This Row],[Maturity_Date]]))</f>
        <v>46152</v>
      </c>
      <c r="L379" s="10">
        <f ca="1">IF(Table2[[#This Row],[Overdue_Amount]]&lt;1,"",MAX(0,TODAY()-Table2[[#This Row],[EMI_Due_Date]]))</f>
        <v>28</v>
      </c>
      <c r="M37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79" s="3" t="str" cm="1">
        <f t="array" aca="1" ref="N37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80" spans="1:14" ht="28.8" customHeight="1" x14ac:dyDescent="0.45">
      <c r="A380" s="3" t="s">
        <v>1195</v>
      </c>
      <c r="B380" s="3" t="str">
        <f>_xlfn.XLOOKUP(Table2[[#This Row],[Customer_ID]],Table1[Customer_ID],Table1[Customer_Name],,0,)</f>
        <v>Savita Gupta</v>
      </c>
      <c r="C380" s="3" t="str">
        <f>_xlfn.XLOOKUP(Table2[[#This Row],[Customer_ID]],Table1[Customer_ID],Table1[Branch_Name],,)</f>
        <v>Gwalior</v>
      </c>
      <c r="D380" s="3" t="str">
        <f>_xlfn.XLOOKUP(Table2[[#This Row],[Customer_ID]],Table1[Customer_ID],Table1[Vehicle_Make],,0)</f>
        <v>Bajaj</v>
      </c>
      <c r="E380" s="3" t="str">
        <f>_xlfn.XLOOKUP(Table2[[#This Row],[Customer_ID]],Table1[Customer_ID],Table1[Vehicle_Model],,)</f>
        <v>Pulsar</v>
      </c>
      <c r="F380" s="4">
        <f>_xlfn.XLOOKUP(Table2[[#This Row],[Customer_ID]],Table1[Customer_ID],Table1[Amount_Disbursed],,)</f>
        <v>99288</v>
      </c>
      <c r="G380" s="4">
        <f>_xlfn.XLOOKUP(Table2[[#This Row],[Customer_ID]],Table1[Customer_ID],Table1[EMI_Amount],,0)</f>
        <v>2397.6422008171239</v>
      </c>
      <c r="H380" s="4">
        <f>Table2[[#This Row],[EMI_Amount]]</f>
        <v>2397.6422008171239</v>
      </c>
      <c r="I380" s="4">
        <v>2398</v>
      </c>
      <c r="J380" s="4">
        <f>Table2[[#This Row],[EMI_Due_May26]]-Table2[[#This Row],[Amount_Received_May26]]</f>
        <v>-0.3577991828760787</v>
      </c>
      <c r="K380" s="5">
        <f>DATE(2026,5,DAY(Table1[[#This Row],[Maturity_Date]]))</f>
        <v>46166</v>
      </c>
      <c r="L380" s="10" t="str">
        <f ca="1">IF(Table2[[#This Row],[Overdue_Amount]]&lt;1,"",MAX(0,TODAY()-Table2[[#This Row],[EMI_Due_Date]]))</f>
        <v/>
      </c>
      <c r="M38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80" s="3" t="str" cm="1">
        <f t="array" aca="1" ref="N380" ca="1">_xlfn.IFS(Table2[[#This Row],[DPD_Bucket]]="1-30","Overdue",Table2[[#This Row],[DPD_Bucket]]="90+","NPA",Table2[[#This Row],[DPD_Bucket]]="Current","Active",Table2[[#This Row],[DPD_Bucket]]="31-60","Overdue")</f>
        <v>Active</v>
      </c>
    </row>
    <row r="381" spans="1:14" ht="28.8" customHeight="1" x14ac:dyDescent="0.45">
      <c r="A381" s="3" t="s">
        <v>1196</v>
      </c>
      <c r="B381" s="3" t="str">
        <f>_xlfn.XLOOKUP(Table2[[#This Row],[Customer_ID]],Table1[Customer_ID],Table1[Customer_Name],,0,)</f>
        <v>Deepak Dubey</v>
      </c>
      <c r="C381" s="3" t="str">
        <f>_xlfn.XLOOKUP(Table2[[#This Row],[Customer_ID]],Table1[Customer_ID],Table1[Branch_Name],,)</f>
        <v>Gwalior</v>
      </c>
      <c r="D381" s="3" t="str">
        <f>_xlfn.XLOOKUP(Table2[[#This Row],[Customer_ID]],Table1[Customer_ID],Table1[Vehicle_Make],,0)</f>
        <v>Maruti</v>
      </c>
      <c r="E381" s="3" t="str">
        <f>_xlfn.XLOOKUP(Table2[[#This Row],[Customer_ID]],Table1[Customer_ID],Table1[Vehicle_Model],,)</f>
        <v>Swift</v>
      </c>
      <c r="F381" s="4">
        <f>_xlfn.XLOOKUP(Table2[[#This Row],[Customer_ID]],Table1[Customer_ID],Table1[Amount_Disbursed],,)</f>
        <v>545674</v>
      </c>
      <c r="G381" s="4">
        <f>_xlfn.XLOOKUP(Table2[[#This Row],[Customer_ID]],Table1[Customer_ID],Table1[EMI_Amount],,0)</f>
        <v>33185.13744178346</v>
      </c>
      <c r="H381" s="4">
        <f>Table2[[#This Row],[EMI_Amount]]</f>
        <v>33185.13744178346</v>
      </c>
      <c r="I381" s="4">
        <v>33185</v>
      </c>
      <c r="J381" s="4">
        <f>Table2[[#This Row],[EMI_Due_May26]]-Table2[[#This Row],[Amount_Received_May26]]</f>
        <v>0.13744178345950786</v>
      </c>
      <c r="K381" s="5">
        <f>DATE(2026,5,DAY(Table1[[#This Row],[Maturity_Date]]))</f>
        <v>46149</v>
      </c>
      <c r="L381" s="10" t="str">
        <f ca="1">IF(Table2[[#This Row],[Overdue_Amount]]&lt;1,"",MAX(0,TODAY()-Table2[[#This Row],[EMI_Due_Date]]))</f>
        <v/>
      </c>
      <c r="M38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81" s="3" t="str" cm="1">
        <f t="array" aca="1" ref="N38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82" spans="1:14" ht="28.8" customHeight="1" x14ac:dyDescent="0.45">
      <c r="A382" s="3" t="s">
        <v>1197</v>
      </c>
      <c r="B382" s="3" t="str">
        <f>_xlfn.XLOOKUP(Table2[[#This Row],[Customer_ID]],Table1[Customer_ID],Table1[Customer_Name],,0,)</f>
        <v>Mahesh Sharma</v>
      </c>
      <c r="C382" s="3" t="str">
        <f>_xlfn.XLOOKUP(Table2[[#This Row],[Customer_ID]],Table1[Customer_ID],Table1[Branch_Name],,)</f>
        <v>Jabalpur</v>
      </c>
      <c r="D382" s="3" t="str">
        <f>_xlfn.XLOOKUP(Table2[[#This Row],[Customer_ID]],Table1[Customer_ID],Table1[Vehicle_Make],,0)</f>
        <v>Hero</v>
      </c>
      <c r="E382" s="3" t="str">
        <f>_xlfn.XLOOKUP(Table2[[#This Row],[Customer_ID]],Table1[Customer_ID],Table1[Vehicle_Model],,)</f>
        <v>Splendor</v>
      </c>
      <c r="F382" s="4">
        <f>_xlfn.XLOOKUP(Table2[[#This Row],[Customer_ID]],Table1[Customer_ID],Table1[Amount_Disbursed],,)</f>
        <v>43428</v>
      </c>
      <c r="G382" s="4">
        <f>_xlfn.XLOOKUP(Table2[[#This Row],[Customer_ID]],Table1[Customer_ID],Table1[EMI_Amount],,0)</f>
        <v>1502.0454134806682</v>
      </c>
      <c r="H382" s="4">
        <f>Table2[[#This Row],[EMI_Amount]]</f>
        <v>1502.0454134806682</v>
      </c>
      <c r="I382" s="4">
        <v>183</v>
      </c>
      <c r="J382" s="4">
        <f>Table2[[#This Row],[EMI_Due_May26]]-Table2[[#This Row],[Amount_Received_May26]]</f>
        <v>1319.0454134806682</v>
      </c>
      <c r="K382" s="5">
        <f>DATE(2026,5,DAY(Table1[[#This Row],[Maturity_Date]]))</f>
        <v>46150</v>
      </c>
      <c r="L382" s="10">
        <f ca="1">IF(Table2[[#This Row],[Overdue_Amount]]&lt;1,"",MAX(0,TODAY()-Table2[[#This Row],[EMI_Due_Date]]))</f>
        <v>30</v>
      </c>
      <c r="M38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82" s="3" t="str" cm="1">
        <f t="array" aca="1" ref="N38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83" spans="1:14" ht="28.8" customHeight="1" x14ac:dyDescent="0.45">
      <c r="A383" s="3" t="s">
        <v>1198</v>
      </c>
      <c r="B383" s="3" t="str">
        <f>_xlfn.XLOOKUP(Table2[[#This Row],[Customer_ID]],Table1[Customer_ID],Table1[Customer_Name],,0,)</f>
        <v>Vikas Malviya</v>
      </c>
      <c r="C383" s="3" t="str">
        <f>_xlfn.XLOOKUP(Table2[[#This Row],[Customer_ID]],Table1[Customer_ID],Table1[Branch_Name],,)</f>
        <v>Rewa</v>
      </c>
      <c r="D383" s="3" t="str">
        <f>_xlfn.XLOOKUP(Table2[[#This Row],[Customer_ID]],Table1[Customer_ID],Table1[Vehicle_Make],,0)</f>
        <v>Honda</v>
      </c>
      <c r="E383" s="3" t="str">
        <f>_xlfn.XLOOKUP(Table2[[#This Row],[Customer_ID]],Table1[Customer_ID],Table1[Vehicle_Model],,)</f>
        <v>City</v>
      </c>
      <c r="F383" s="4">
        <f>_xlfn.XLOOKUP(Table2[[#This Row],[Customer_ID]],Table1[Customer_ID],Table1[Amount_Disbursed],,)</f>
        <v>1044612</v>
      </c>
      <c r="G383" s="4">
        <f>_xlfn.XLOOKUP(Table2[[#This Row],[Customer_ID]],Table1[Customer_ID],Table1[EMI_Amount],,0)</f>
        <v>93247.996108704232</v>
      </c>
      <c r="H383" s="4">
        <f>Table2[[#This Row],[EMI_Amount]]</f>
        <v>93247.996108704232</v>
      </c>
      <c r="I383" s="4">
        <v>93248</v>
      </c>
      <c r="J383" s="4">
        <f>Table2[[#This Row],[EMI_Due_May26]]-Table2[[#This Row],[Amount_Received_May26]]</f>
        <v>-3.8912957679713145E-3</v>
      </c>
      <c r="K383" s="5">
        <f>DATE(2026,5,DAY(Table1[[#This Row],[Maturity_Date]]))</f>
        <v>46147</v>
      </c>
      <c r="L383" s="10" t="str">
        <f ca="1">IF(Table2[[#This Row],[Overdue_Amount]]&lt;1,"",MAX(0,TODAY()-Table2[[#This Row],[EMI_Due_Date]]))</f>
        <v/>
      </c>
      <c r="M38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83" s="3" t="str" cm="1">
        <f t="array" aca="1" ref="N383" ca="1">_xlfn.IFS(Table2[[#This Row],[DPD_Bucket]]="1-30","Overdue",Table2[[#This Row],[DPD_Bucket]]="90+","NPA",Table2[[#This Row],[DPD_Bucket]]="Current","Active",Table2[[#This Row],[DPD_Bucket]]="31-60","Overdue")</f>
        <v>Active</v>
      </c>
    </row>
    <row r="384" spans="1:14" ht="28.8" customHeight="1" x14ac:dyDescent="0.45">
      <c r="A384" s="3" t="s">
        <v>1199</v>
      </c>
      <c r="B384" s="3" t="str">
        <f>_xlfn.XLOOKUP(Table2[[#This Row],[Customer_ID]],Table1[Customer_ID],Table1[Customer_Name],,0,)</f>
        <v>Manoj Singh</v>
      </c>
      <c r="C384" s="3" t="str">
        <f>_xlfn.XLOOKUP(Table2[[#This Row],[Customer_ID]],Table1[Customer_ID],Table1[Branch_Name],,)</f>
        <v>Rewa</v>
      </c>
      <c r="D384" s="3" t="str">
        <f>_xlfn.XLOOKUP(Table2[[#This Row],[Customer_ID]],Table1[Customer_ID],Table1[Vehicle_Make],,0)</f>
        <v>Bajaj</v>
      </c>
      <c r="E384" s="3" t="str">
        <f>_xlfn.XLOOKUP(Table2[[#This Row],[Customer_ID]],Table1[Customer_ID],Table1[Vehicle_Model],,)</f>
        <v>Pulsar</v>
      </c>
      <c r="F384" s="4">
        <f>_xlfn.XLOOKUP(Table2[[#This Row],[Customer_ID]],Table1[Customer_ID],Table1[Amount_Disbursed],,)</f>
        <v>50386</v>
      </c>
      <c r="G384" s="4">
        <f>_xlfn.XLOOKUP(Table2[[#This Row],[Customer_ID]],Table1[Customer_ID],Table1[EMI_Amount],,0)</f>
        <v>4529.4682479015592</v>
      </c>
      <c r="H384" s="4">
        <f>Table2[[#This Row],[EMI_Amount]]</f>
        <v>4529.4682479015592</v>
      </c>
      <c r="I384" s="4">
        <v>2290</v>
      </c>
      <c r="J384" s="4">
        <f>Table2[[#This Row],[EMI_Due_May26]]-Table2[[#This Row],[Amount_Received_May26]]</f>
        <v>2239.4682479015592</v>
      </c>
      <c r="K384" s="5">
        <f>DATE(2026,5,DAY(Table1[[#This Row],[Maturity_Date]]))</f>
        <v>46171</v>
      </c>
      <c r="L384" s="10">
        <f ca="1">IF(Table2[[#This Row],[Overdue_Amount]]&lt;1,"",MAX(0,TODAY()-Table2[[#This Row],[EMI_Due_Date]]))</f>
        <v>9</v>
      </c>
      <c r="M38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84" s="3" t="str" cm="1">
        <f t="array" aca="1" ref="N38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85" spans="1:310" ht="28.8" customHeight="1" x14ac:dyDescent="0.45">
      <c r="A385" s="3" t="s">
        <v>1200</v>
      </c>
      <c r="B385" s="3" t="str">
        <f>_xlfn.XLOOKUP(Table2[[#This Row],[Customer_ID]],Table1[Customer_ID],Table1[Customer_Name],,0,)</f>
        <v>Geeta Malviya</v>
      </c>
      <c r="C385" s="3" t="str">
        <f>_xlfn.XLOOKUP(Table2[[#This Row],[Customer_ID]],Table1[Customer_ID],Table1[Branch_Name],,)</f>
        <v>Rewa</v>
      </c>
      <c r="D385" s="3" t="str">
        <f>_xlfn.XLOOKUP(Table2[[#This Row],[Customer_ID]],Table1[Customer_ID],Table1[Vehicle_Make],,0)</f>
        <v>Hyundai</v>
      </c>
      <c r="E385" s="3" t="str">
        <f>_xlfn.XLOOKUP(Table2[[#This Row],[Customer_ID]],Table1[Customer_ID],Table1[Vehicle_Model],,)</f>
        <v>i20</v>
      </c>
      <c r="F385" s="4">
        <f>_xlfn.XLOOKUP(Table2[[#This Row],[Customer_ID]],Table1[Customer_ID],Table1[Amount_Disbursed],,)</f>
        <v>568088</v>
      </c>
      <c r="G385" s="4">
        <f>_xlfn.XLOOKUP(Table2[[#This Row],[Customer_ID]],Table1[Customer_ID],Table1[EMI_Amount],,0)</f>
        <v>18982.812252190084</v>
      </c>
      <c r="H385" s="4">
        <f>Table2[[#This Row],[EMI_Amount]]</f>
        <v>18982.812252190084</v>
      </c>
      <c r="I385" s="4">
        <v>5967</v>
      </c>
      <c r="J385" s="4">
        <f>Table2[[#This Row],[EMI_Due_May26]]-Table2[[#This Row],[Amount_Received_May26]]</f>
        <v>13015.812252190084</v>
      </c>
      <c r="K385" s="5">
        <f>DATE(2026,5,DAY(Table1[[#This Row],[Maturity_Date]]))</f>
        <v>46148</v>
      </c>
      <c r="L385" s="10">
        <f ca="1">IF(Table2[[#This Row],[Overdue_Amount]]&lt;1,"",MAX(0,TODAY()-Table2[[#This Row],[EMI_Due_Date]]))</f>
        <v>32</v>
      </c>
      <c r="M38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85" s="3" t="str" cm="1">
        <f t="array" aca="1" ref="N38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86" spans="1:310" ht="28.8" customHeight="1" x14ac:dyDescent="0.45">
      <c r="A386" s="3" t="s">
        <v>1201</v>
      </c>
      <c r="B386" s="3" t="str">
        <f>_xlfn.XLOOKUP(Table2[[#This Row],[Customer_ID]],Table1[Customer_ID],Table1[Customer_Name],,0,)</f>
        <v>Lalit Joshi</v>
      </c>
      <c r="C386" s="3" t="str">
        <f>_xlfn.XLOOKUP(Table2[[#This Row],[Customer_ID]],Table1[Customer_ID],Table1[Branch_Name],,)</f>
        <v>Indore</v>
      </c>
      <c r="D386" s="3" t="str">
        <f>_xlfn.XLOOKUP(Table2[[#This Row],[Customer_ID]],Table1[Customer_ID],Table1[Vehicle_Make],,0)</f>
        <v>Honda</v>
      </c>
      <c r="E386" s="3" t="str">
        <f>_xlfn.XLOOKUP(Table2[[#This Row],[Customer_ID]],Table1[Customer_ID],Table1[Vehicle_Model],,)</f>
        <v>Activa</v>
      </c>
      <c r="F386" s="4">
        <f>_xlfn.XLOOKUP(Table2[[#This Row],[Customer_ID]],Table1[Customer_ID],Table1[Amount_Disbursed],,)</f>
        <v>58282</v>
      </c>
      <c r="G386" s="4">
        <f>_xlfn.XLOOKUP(Table2[[#This Row],[Customer_ID]],Table1[Customer_ID],Table1[EMI_Amount],,0)</f>
        <v>1307.3743791604579</v>
      </c>
      <c r="H386" s="4">
        <f>Table2[[#This Row],[EMI_Amount]]</f>
        <v>1307.3743791604579</v>
      </c>
      <c r="I386" s="4">
        <v>1307</v>
      </c>
      <c r="J386" s="4">
        <f>Table2[[#This Row],[EMI_Due_May26]]-Table2[[#This Row],[Amount_Received_May26]]</f>
        <v>0.37437916045792008</v>
      </c>
      <c r="K386" s="5">
        <f>DATE(2026,5,DAY(Table1[[#This Row],[Maturity_Date]]))</f>
        <v>46168</v>
      </c>
      <c r="L386" s="10" t="str">
        <f ca="1">IF(Table2[[#This Row],[Overdue_Amount]]&lt;1,"",MAX(0,TODAY()-Table2[[#This Row],[EMI_Due_Date]]))</f>
        <v/>
      </c>
      <c r="M38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86" s="3" t="str" cm="1">
        <f t="array" aca="1" ref="N38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87" spans="1:310" ht="28.8" customHeight="1" x14ac:dyDescent="0.45">
      <c r="A387" s="3" t="s">
        <v>1202</v>
      </c>
      <c r="B387" s="3" t="str">
        <f>_xlfn.XLOOKUP(Table2[[#This Row],[Customer_ID]],Table1[Customer_ID],Table1[Customer_Name],,0,)</f>
        <v>Vijay Verma</v>
      </c>
      <c r="C387" s="3" t="str">
        <f>_xlfn.XLOOKUP(Table2[[#This Row],[Customer_ID]],Table1[Customer_ID],Table1[Branch_Name],,)</f>
        <v>Jabalpur</v>
      </c>
      <c r="D387" s="3" t="str">
        <f>_xlfn.XLOOKUP(Table2[[#This Row],[Customer_ID]],Table1[Customer_ID],Table1[Vehicle_Make],,0)</f>
        <v>Maruti</v>
      </c>
      <c r="E387" s="3" t="str">
        <f>_xlfn.XLOOKUP(Table2[[#This Row],[Customer_ID]],Table1[Customer_ID],Table1[Vehicle_Model],,)</f>
        <v>Swift</v>
      </c>
      <c r="F387" s="4">
        <f>_xlfn.XLOOKUP(Table2[[#This Row],[Customer_ID]],Table1[Customer_ID],Table1[Amount_Disbursed],,)</f>
        <v>469723</v>
      </c>
      <c r="G387" s="4">
        <f>_xlfn.XLOOKUP(Table2[[#This Row],[Customer_ID]],Table1[Customer_ID],Table1[EMI_Amount],,0)</f>
        <v>15476.18827418653</v>
      </c>
      <c r="H387" s="4">
        <f>Table2[[#This Row],[EMI_Amount]]</f>
        <v>15476.18827418653</v>
      </c>
      <c r="I387" s="4">
        <v>15476</v>
      </c>
      <c r="J387" s="4">
        <f>Table2[[#This Row],[EMI_Due_May26]]-Table2[[#This Row],[Amount_Received_May26]]</f>
        <v>0.18827418653017958</v>
      </c>
      <c r="K387" s="5">
        <f>DATE(2026,5,DAY(Table1[[#This Row],[Maturity_Date]]))</f>
        <v>46152</v>
      </c>
      <c r="L387" s="10" t="str">
        <f ca="1">IF(Table2[[#This Row],[Overdue_Amount]]&lt;1,"",MAX(0,TODAY()-Table2[[#This Row],[EMI_Due_Date]]))</f>
        <v/>
      </c>
      <c r="M38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87" s="3" t="str" cm="1">
        <f t="array" aca="1" ref="N387" ca="1">_xlfn.IFS(Table2[[#This Row],[DPD_Bucket]]="1-30","Overdue",Table2[[#This Row],[DPD_Bucket]]="90+","NPA",Table2[[#This Row],[DPD_Bucket]]="Current","Active",Table2[[#This Row],[DPD_Bucket]]="31-60","Overdue")</f>
        <v>Active</v>
      </c>
    </row>
    <row r="388" spans="1:310" ht="28.8" customHeight="1" x14ac:dyDescent="0.45">
      <c r="A388" s="3" t="s">
        <v>1203</v>
      </c>
      <c r="B388" s="3" t="str">
        <f>_xlfn.XLOOKUP(Table2[[#This Row],[Customer_ID]],Table1[Customer_ID],Table1[Customer_Name],,0,)</f>
        <v>Dinesh Mishra</v>
      </c>
      <c r="C388" s="3" t="str">
        <f>_xlfn.XLOOKUP(Table2[[#This Row],[Customer_ID]],Table1[Customer_ID],Table1[Branch_Name],,)</f>
        <v>Gwalior</v>
      </c>
      <c r="D388" s="3" t="str">
        <f>_xlfn.XLOOKUP(Table2[[#This Row],[Customer_ID]],Table1[Customer_ID],Table1[Vehicle_Make],,0)</f>
        <v>Hyundai</v>
      </c>
      <c r="E388" s="3" t="str">
        <f>_xlfn.XLOOKUP(Table2[[#This Row],[Customer_ID]],Table1[Customer_ID],Table1[Vehicle_Model],,)</f>
        <v>Creta</v>
      </c>
      <c r="F388" s="4">
        <f>_xlfn.XLOOKUP(Table2[[#This Row],[Customer_ID]],Table1[Customer_ID],Table1[Amount_Disbursed],,)</f>
        <v>1139666</v>
      </c>
      <c r="G388" s="4">
        <f>_xlfn.XLOOKUP(Table2[[#This Row],[Customer_ID]],Table1[Customer_ID],Table1[EMI_Amount],,0)</f>
        <v>53994.630023388803</v>
      </c>
      <c r="H388" s="4">
        <f>Table2[[#This Row],[EMI_Amount]]</f>
        <v>53994.630023388803</v>
      </c>
      <c r="I388" s="4">
        <v>0</v>
      </c>
      <c r="J388" s="4">
        <f>Table2[[#This Row],[EMI_Due_May26]]-Table2[[#This Row],[Amount_Received_May26]]</f>
        <v>53994.630023388803</v>
      </c>
      <c r="K388" s="5">
        <f>DATE(2026,5,DAY(Table1[[#This Row],[Maturity_Date]]))</f>
        <v>46148</v>
      </c>
      <c r="L388" s="10">
        <f ca="1">IF(Table2[[#This Row],[Overdue_Amount]]&lt;1,"",MAX(0,TODAY()-Table2[[#This Row],[EMI_Due_Date]]))</f>
        <v>32</v>
      </c>
      <c r="M38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88" s="3" t="str" cm="1">
        <f t="array" aca="1" ref="N38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89" spans="1:310" ht="28.8" customHeight="1" x14ac:dyDescent="0.45">
      <c r="A389" s="3" t="s">
        <v>1204</v>
      </c>
      <c r="B389" s="3" t="str">
        <f>_xlfn.XLOOKUP(Table2[[#This Row],[Customer_ID]],Table1[Customer_ID],Table1[Customer_Name],,0,)</f>
        <v>Vikas Mishra</v>
      </c>
      <c r="C389" s="3" t="str">
        <f>_xlfn.XLOOKUP(Table2[[#This Row],[Customer_ID]],Table1[Customer_ID],Table1[Branch_Name],,)</f>
        <v>Bhopal</v>
      </c>
      <c r="D389" s="3" t="str">
        <f>_xlfn.XLOOKUP(Table2[[#This Row],[Customer_ID]],Table1[Customer_ID],Table1[Vehicle_Make],,0)</f>
        <v>Mahindra</v>
      </c>
      <c r="E389" s="3" t="str">
        <f>_xlfn.XLOOKUP(Table2[[#This Row],[Customer_ID]],Table1[Customer_ID],Table1[Vehicle_Model],,)</f>
        <v>Bolero</v>
      </c>
      <c r="F389" s="4">
        <f>_xlfn.XLOOKUP(Table2[[#This Row],[Customer_ID]],Table1[Customer_ID],Table1[Amount_Disbursed],,)</f>
        <v>745959</v>
      </c>
      <c r="G389" s="4">
        <f>_xlfn.XLOOKUP(Table2[[#This Row],[Customer_ID]],Table1[Customer_ID],Table1[EMI_Amount],,0)</f>
        <v>25654.815077231371</v>
      </c>
      <c r="H389" s="4">
        <f>Table2[[#This Row],[EMI_Amount]]</f>
        <v>25654.815077231371</v>
      </c>
      <c r="I389" s="4">
        <v>18920</v>
      </c>
      <c r="J389" s="4">
        <f>Table2[[#This Row],[EMI_Due_May26]]-Table2[[#This Row],[Amount_Received_May26]]</f>
        <v>6734.8150772313711</v>
      </c>
      <c r="K389" s="5">
        <f>DATE(2026,5,DAY(Table1[[#This Row],[Maturity_Date]]))</f>
        <v>46143</v>
      </c>
      <c r="L389" s="10">
        <f ca="1">IF(Table2[[#This Row],[Overdue_Amount]]&lt;1,"",MAX(0,TODAY()-Table2[[#This Row],[EMI_Due_Date]]))</f>
        <v>37</v>
      </c>
      <c r="M38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389" s="3" t="str" cm="1">
        <f t="array" aca="1" ref="N38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90" spans="1:310" ht="28.8" customHeight="1" x14ac:dyDescent="0.45">
      <c r="A390" s="3" t="s">
        <v>1205</v>
      </c>
      <c r="B390" s="3" t="str">
        <f>_xlfn.XLOOKUP(Table2[[#This Row],[Customer_ID]],Table1[Customer_ID],Table1[Customer_Name],,0,)</f>
        <v>Renu Soni</v>
      </c>
      <c r="C390" s="3" t="str">
        <f>_xlfn.XLOOKUP(Table2[[#This Row],[Customer_ID]],Table1[Customer_ID],Table1[Branch_Name],,)</f>
        <v>Gwalior</v>
      </c>
      <c r="D390" s="3" t="str">
        <f>_xlfn.XLOOKUP(Table2[[#This Row],[Customer_ID]],Table1[Customer_ID],Table1[Vehicle_Make],,0)</f>
        <v>TVS</v>
      </c>
      <c r="E390" s="3" t="str">
        <f>_xlfn.XLOOKUP(Table2[[#This Row],[Customer_ID]],Table1[Customer_ID],Table1[Vehicle_Model],,)</f>
        <v>Jupiter</v>
      </c>
      <c r="F390" s="4">
        <f>_xlfn.XLOOKUP(Table2[[#This Row],[Customer_ID]],Table1[Customer_ID],Table1[Amount_Disbursed],,)</f>
        <v>91346</v>
      </c>
      <c r="G390" s="4">
        <f>_xlfn.XLOOKUP(Table2[[#This Row],[Customer_ID]],Table1[Customer_ID],Table1[EMI_Amount],,0)</f>
        <v>4335.4649157690646</v>
      </c>
      <c r="H390" s="4">
        <f>Table2[[#This Row],[EMI_Amount]]</f>
        <v>4335.4649157690646</v>
      </c>
      <c r="I390" s="4">
        <v>0</v>
      </c>
      <c r="J390" s="4">
        <f>Table2[[#This Row],[EMI_Due_May26]]-Table2[[#This Row],[Amount_Received_May26]]</f>
        <v>4335.4649157690646</v>
      </c>
      <c r="K390" s="5">
        <f>DATE(2026,5,DAY(Table1[[#This Row],[Maturity_Date]]))</f>
        <v>46165</v>
      </c>
      <c r="L390" s="10">
        <f ca="1">IF(Table2[[#This Row],[Overdue_Amount]]&lt;1,"",MAX(0,TODAY()-Table2[[#This Row],[EMI_Due_Date]]))</f>
        <v>15</v>
      </c>
      <c r="M39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90" s="3" t="str" cm="1">
        <f t="array" aca="1" ref="N39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91" spans="1:310" ht="28.8" customHeight="1" x14ac:dyDescent="0.45">
      <c r="A391" s="3" t="s">
        <v>1206</v>
      </c>
      <c r="B391" s="3" t="str">
        <f>_xlfn.XLOOKUP(Table2[[#This Row],[Customer_ID]],Table1[Customer_ID],Table1[Customer_Name],,0,)</f>
        <v>Pushpa Chauhan</v>
      </c>
      <c r="C391" s="3" t="str">
        <f>_xlfn.XLOOKUP(Table2[[#This Row],[Customer_ID]],Table1[Customer_ID],Table1[Branch_Name],,)</f>
        <v>Rewa</v>
      </c>
      <c r="D391" s="3" t="str">
        <f>_xlfn.XLOOKUP(Table2[[#This Row],[Customer_ID]],Table1[Customer_ID],Table1[Vehicle_Make],,0)</f>
        <v>Hyundai</v>
      </c>
      <c r="E391" s="3" t="str">
        <f>_xlfn.XLOOKUP(Table2[[#This Row],[Customer_ID]],Table1[Customer_ID],Table1[Vehicle_Model],,)</f>
        <v>i20</v>
      </c>
      <c r="F391" s="4">
        <f>_xlfn.XLOOKUP(Table2[[#This Row],[Customer_ID]],Table1[Customer_ID],Table1[Amount_Disbursed],,)</f>
        <v>692270</v>
      </c>
      <c r="G391" s="4">
        <f>_xlfn.XLOOKUP(Table2[[#This Row],[Customer_ID]],Table1[Customer_ID],Table1[EMI_Amount],,0)</f>
        <v>32755.915149481494</v>
      </c>
      <c r="H391" s="4">
        <f>Table2[[#This Row],[EMI_Amount]]</f>
        <v>32755.915149481494</v>
      </c>
      <c r="I391" s="4">
        <v>32756</v>
      </c>
      <c r="J391" s="4">
        <f>Table2[[#This Row],[EMI_Due_May26]]-Table2[[#This Row],[Amount_Received_May26]]</f>
        <v>-8.4850518505845685E-2</v>
      </c>
      <c r="K391" s="5">
        <f>DATE(2026,5,DAY(Table1[[#This Row],[Maturity_Date]]))</f>
        <v>46160</v>
      </c>
      <c r="L391" s="10" t="str">
        <f ca="1">IF(Table2[[#This Row],[Overdue_Amount]]&lt;1,"",MAX(0,TODAY()-Table2[[#This Row],[EMI_Due_Date]]))</f>
        <v/>
      </c>
      <c r="M39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91" s="3" t="str" cm="1">
        <f t="array" aca="1" ref="N391" ca="1">_xlfn.IFS(Table2[[#This Row],[DPD_Bucket]]="1-30","Overdue",Table2[[#This Row],[DPD_Bucket]]="90+","NPA",Table2[[#This Row],[DPD_Bucket]]="Current","Active",Table2[[#This Row],[DPD_Bucket]]="31-60","Overdue")</f>
        <v>Active</v>
      </c>
    </row>
    <row r="392" spans="1:310" ht="28.8" customHeight="1" x14ac:dyDescent="0.45">
      <c r="A392" s="3" t="s">
        <v>1207</v>
      </c>
      <c r="B392" s="3" t="str">
        <f>_xlfn.XLOOKUP(Table2[[#This Row],[Customer_ID]],Table1[Customer_ID],Table1[Customer_Name],,0,)</f>
        <v>Sunita Shukla</v>
      </c>
      <c r="C392" s="3" t="str">
        <f>_xlfn.XLOOKUP(Table2[[#This Row],[Customer_ID]],Table1[Customer_ID],Table1[Branch_Name],,)</f>
        <v>Indore</v>
      </c>
      <c r="D392" s="3" t="str">
        <f>_xlfn.XLOOKUP(Table2[[#This Row],[Customer_ID]],Table1[Customer_ID],Table1[Vehicle_Make],,0)</f>
        <v>Maruti</v>
      </c>
      <c r="E392" s="3" t="str">
        <f>_xlfn.XLOOKUP(Table2[[#This Row],[Customer_ID]],Table1[Customer_ID],Table1[Vehicle_Model],,)</f>
        <v>Swift</v>
      </c>
      <c r="F392" s="4">
        <f>_xlfn.XLOOKUP(Table2[[#This Row],[Customer_ID]],Table1[Customer_ID],Table1[Amount_Disbursed],,)</f>
        <v>429470</v>
      </c>
      <c r="G392" s="4">
        <f>_xlfn.XLOOKUP(Table2[[#This Row],[Customer_ID]],Table1[Customer_ID],Table1[EMI_Amount],,0)</f>
        <v>26042.570089579625</v>
      </c>
      <c r="H392" s="4">
        <f>Table2[[#This Row],[EMI_Amount]]</f>
        <v>26042.570089579625</v>
      </c>
      <c r="I392" s="4">
        <v>6649</v>
      </c>
      <c r="J392" s="4">
        <f>Table2[[#This Row],[EMI_Due_May26]]-Table2[[#This Row],[Amount_Received_May26]]</f>
        <v>19393.570089579625</v>
      </c>
      <c r="K392" s="5">
        <f>DATE(2026,5,DAY(Table1[[#This Row],[Maturity_Date]]))</f>
        <v>46160</v>
      </c>
      <c r="L392" s="10">
        <f ca="1">IF(Table2[[#This Row],[Overdue_Amount]]&lt;1,"",MAX(0,TODAY()-Table2[[#This Row],[EMI_Due_Date]]))</f>
        <v>20</v>
      </c>
      <c r="M39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92" s="3" t="str" cm="1">
        <f t="array" aca="1" ref="N39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393" spans="1:310" ht="28.8" customHeight="1" x14ac:dyDescent="0.45">
      <c r="A393" s="3" t="s">
        <v>1208</v>
      </c>
      <c r="B393" s="3" t="str">
        <f>_xlfn.XLOOKUP(Table2[[#This Row],[Customer_ID]],Table1[Customer_ID],Table1[Customer_Name],,0,)</f>
        <v>Santosh Agarwal</v>
      </c>
      <c r="C393" s="3" t="str">
        <f>_xlfn.XLOOKUP(Table2[[#This Row],[Customer_ID]],Table1[Customer_ID],Table1[Branch_Name],,)</f>
        <v>Bhopal</v>
      </c>
      <c r="D393" s="3" t="str">
        <f>_xlfn.XLOOKUP(Table2[[#This Row],[Customer_ID]],Table1[Customer_ID],Table1[Vehicle_Make],,0)</f>
        <v>TVS</v>
      </c>
      <c r="E393" s="3" t="str">
        <f>_xlfn.XLOOKUP(Table2[[#This Row],[Customer_ID]],Table1[Customer_ID],Table1[Vehicle_Model],,)</f>
        <v>Jupiter</v>
      </c>
      <c r="F393" s="4">
        <f>_xlfn.XLOOKUP(Table2[[#This Row],[Customer_ID]],Table1[Customer_ID],Table1[Amount_Disbursed],,)</f>
        <v>62003</v>
      </c>
      <c r="G393" s="4">
        <f>_xlfn.XLOOKUP(Table2[[#This Row],[Customer_ID]],Table1[Customer_ID],Table1[EMI_Amount],,0)</f>
        <v>5552.7856770527023</v>
      </c>
      <c r="H393" s="4">
        <f>Table2[[#This Row],[EMI_Amount]]</f>
        <v>5552.7856770527023</v>
      </c>
      <c r="I393" s="4">
        <v>5553</v>
      </c>
      <c r="J393" s="4">
        <f>Table2[[#This Row],[EMI_Due_May26]]-Table2[[#This Row],[Amount_Received_May26]]</f>
        <v>-0.21432294729765999</v>
      </c>
      <c r="K393" s="5">
        <f>DATE(2026,5,DAY(Table1[[#This Row],[Maturity_Date]]))</f>
        <v>46170</v>
      </c>
      <c r="L393" s="10" t="str">
        <f ca="1">IF(Table2[[#This Row],[Overdue_Amount]]&lt;1,"",MAX(0,TODAY()-Table2[[#This Row],[EMI_Due_Date]]))</f>
        <v/>
      </c>
      <c r="M39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93" s="3" t="str" cm="1">
        <f t="array" aca="1" ref="N393" ca="1">_xlfn.IFS(Table2[[#This Row],[DPD_Bucket]]="1-30","Overdue",Table2[[#This Row],[DPD_Bucket]]="90+","NPA",Table2[[#This Row],[DPD_Bucket]]="Current","Active",Table2[[#This Row],[DPD_Bucket]]="31-60","Overdue")</f>
        <v>Active</v>
      </c>
    </row>
    <row r="394" spans="1:310" ht="28.8" customHeight="1" x14ac:dyDescent="0.45">
      <c r="A394" s="3" t="s">
        <v>1209</v>
      </c>
      <c r="B394" s="3" t="str">
        <f>_xlfn.XLOOKUP(Table2[[#This Row],[Customer_ID]],Table1[Customer_ID],Table1[Customer_Name],,0,)</f>
        <v>Ajay Thakur</v>
      </c>
      <c r="C394" s="3" t="str">
        <f>_xlfn.XLOOKUP(Table2[[#This Row],[Customer_ID]],Table1[Customer_ID],Table1[Branch_Name],,)</f>
        <v>Gwalior</v>
      </c>
      <c r="D394" s="3" t="str">
        <f>_xlfn.XLOOKUP(Table2[[#This Row],[Customer_ID]],Table1[Customer_ID],Table1[Vehicle_Make],,0)</f>
        <v>Maruti</v>
      </c>
      <c r="E394" s="3" t="str">
        <f>_xlfn.XLOOKUP(Table2[[#This Row],[Customer_ID]],Table1[Customer_ID],Table1[Vehicle_Model],,)</f>
        <v>Swift</v>
      </c>
      <c r="F394" s="4">
        <f>_xlfn.XLOOKUP(Table2[[#This Row],[Customer_ID]],Table1[Customer_ID],Table1[Amount_Disbursed],,)</f>
        <v>451434</v>
      </c>
      <c r="G394" s="4">
        <f>_xlfn.XLOOKUP(Table2[[#This Row],[Customer_ID]],Table1[Customer_ID],Table1[EMI_Amount],,0)</f>
        <v>39896.379945063934</v>
      </c>
      <c r="H394" s="4">
        <f>Table2[[#This Row],[EMI_Amount]]</f>
        <v>39896.379945063934</v>
      </c>
      <c r="I394" s="4">
        <v>39896</v>
      </c>
      <c r="J394" s="4">
        <f>Table2[[#This Row],[EMI_Due_May26]]-Table2[[#This Row],[Amount_Received_May26]]</f>
        <v>0.37994506393442862</v>
      </c>
      <c r="K394" s="5">
        <f>DATE(2026,5,DAY(Table1[[#This Row],[Maturity_Date]]))</f>
        <v>46171</v>
      </c>
      <c r="L394" s="10" t="str">
        <f ca="1">IF(Table2[[#This Row],[Overdue_Amount]]&lt;1,"",MAX(0,TODAY()-Table2[[#This Row],[EMI_Due_Date]]))</f>
        <v/>
      </c>
      <c r="M39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94" s="3" t="str" cm="1">
        <f t="array" aca="1" ref="N394" ca="1">_xlfn.IFS(Table2[[#This Row],[DPD_Bucket]]="1-30","Overdue",Table2[[#This Row],[DPD_Bucket]]="90+","NPA",Table2[[#This Row],[DPD_Bucket]]="Current","Active",Table2[[#This Row],[DPD_Bucket]]="31-60","Overdue")</f>
        <v>Active</v>
      </c>
    </row>
    <row r="395" spans="1:310" ht="28.8" customHeight="1" x14ac:dyDescent="0.45">
      <c r="A395" s="3" t="s">
        <v>1210</v>
      </c>
      <c r="B395" s="3" t="str">
        <f>_xlfn.XLOOKUP(Table2[[#This Row],[Customer_ID]],Table1[Customer_ID],Table1[Customer_Name],,0,)</f>
        <v>Manoj Mishra</v>
      </c>
      <c r="C395" s="3" t="str">
        <f>_xlfn.XLOOKUP(Table2[[#This Row],[Customer_ID]],Table1[Customer_ID],Table1[Branch_Name],,)</f>
        <v>Indore</v>
      </c>
      <c r="D395" s="3" t="str">
        <f>_xlfn.XLOOKUP(Table2[[#This Row],[Customer_ID]],Table1[Customer_ID],Table1[Vehicle_Make],,0)</f>
        <v>Honda</v>
      </c>
      <c r="E395" s="3" t="str">
        <f>_xlfn.XLOOKUP(Table2[[#This Row],[Customer_ID]],Table1[Customer_ID],Table1[Vehicle_Model],,)</f>
        <v>Activa</v>
      </c>
      <c r="F395" s="4">
        <f>_xlfn.XLOOKUP(Table2[[#This Row],[Customer_ID]],Table1[Customer_ID],Table1[Amount_Disbursed],,)</f>
        <v>59521</v>
      </c>
      <c r="G395" s="4">
        <f>_xlfn.XLOOKUP(Table2[[#This Row],[Customer_ID]],Table1[Customer_ID],Table1[EMI_Amount],,0)</f>
        <v>2807.9791505173989</v>
      </c>
      <c r="H395" s="4">
        <f>Table2[[#This Row],[EMI_Amount]]</f>
        <v>2807.9791505173989</v>
      </c>
      <c r="I395" s="4">
        <v>2808</v>
      </c>
      <c r="J395" s="4">
        <f>Table2[[#This Row],[EMI_Due_May26]]-Table2[[#This Row],[Amount_Received_May26]]</f>
        <v>-2.0849482601079217E-2</v>
      </c>
      <c r="K395" s="5">
        <f>DATE(2026,5,DAY(Table1[[#This Row],[Maturity_Date]]))</f>
        <v>46168</v>
      </c>
      <c r="L395" s="10" t="str">
        <f ca="1">IF(Table2[[#This Row],[Overdue_Amount]]&lt;1,"",MAX(0,TODAY()-Table2[[#This Row],[EMI_Due_Date]]))</f>
        <v/>
      </c>
      <c r="M39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95" s="3" t="str" cm="1">
        <f t="array" aca="1" ref="N395" ca="1">_xlfn.IFS(Table2[[#This Row],[DPD_Bucket]]="1-30","Overdue",Table2[[#This Row],[DPD_Bucket]]="90+","NPA",Table2[[#This Row],[DPD_Bucket]]="Current","Active",Table2[[#This Row],[DPD_Bucket]]="31-60","Overdue")</f>
        <v>Active</v>
      </c>
      <c r="KX395" t="s">
        <v>3087</v>
      </c>
    </row>
    <row r="396" spans="1:310" ht="28.8" customHeight="1" x14ac:dyDescent="0.45">
      <c r="A396" s="3" t="s">
        <v>1211</v>
      </c>
      <c r="B396" s="3" t="str">
        <f>_xlfn.XLOOKUP(Table2[[#This Row],[Customer_ID]],Table1[Customer_ID],Table1[Customer_Name],,0,)</f>
        <v>Sanjay Thakur</v>
      </c>
      <c r="C396" s="3" t="str">
        <f>_xlfn.XLOOKUP(Table2[[#This Row],[Customer_ID]],Table1[Customer_ID],Table1[Branch_Name],,)</f>
        <v>Bhopal</v>
      </c>
      <c r="D396" s="3" t="str">
        <f>_xlfn.XLOOKUP(Table2[[#This Row],[Customer_ID]],Table1[Customer_ID],Table1[Vehicle_Make],,0)</f>
        <v>Renault</v>
      </c>
      <c r="E396" s="3" t="str">
        <f>_xlfn.XLOOKUP(Table2[[#This Row],[Customer_ID]],Table1[Customer_ID],Table1[Vehicle_Model],,)</f>
        <v>Kwid</v>
      </c>
      <c r="F396" s="4">
        <f>_xlfn.XLOOKUP(Table2[[#This Row],[Customer_ID]],Table1[Customer_ID],Table1[Amount_Disbursed],,)</f>
        <v>410673</v>
      </c>
      <c r="G396" s="4">
        <f>_xlfn.XLOOKUP(Table2[[#This Row],[Customer_ID]],Table1[Customer_ID],Table1[EMI_Amount],,0)</f>
        <v>25753.305181572923</v>
      </c>
      <c r="H396" s="4">
        <f>Table2[[#This Row],[EMI_Amount]]</f>
        <v>25753.305181572923</v>
      </c>
      <c r="I396" s="4">
        <v>25753</v>
      </c>
      <c r="J396" s="4">
        <f>Table2[[#This Row],[EMI_Due_May26]]-Table2[[#This Row],[Amount_Received_May26]]</f>
        <v>0.30518157292317483</v>
      </c>
      <c r="K396" s="5">
        <f>DATE(2026,5,DAY(Table1[[#This Row],[Maturity_Date]]))</f>
        <v>46147</v>
      </c>
      <c r="L396" s="10" t="str">
        <f ca="1">IF(Table2[[#This Row],[Overdue_Amount]]&lt;1,"",MAX(0,TODAY()-Table2[[#This Row],[EMI_Due_Date]]))</f>
        <v/>
      </c>
      <c r="M39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96" s="3" t="str" cm="1">
        <f t="array" aca="1" ref="N396" ca="1">_xlfn.IFS(Table2[[#This Row],[DPD_Bucket]]="1-30","Overdue",Table2[[#This Row],[DPD_Bucket]]="90+","NPA",Table2[[#This Row],[DPD_Bucket]]="Current","Active",Table2[[#This Row],[DPD_Bucket]]="31-60","Overdue")</f>
        <v>Active</v>
      </c>
    </row>
    <row r="397" spans="1:310" ht="28.8" customHeight="1" x14ac:dyDescent="0.45">
      <c r="A397" s="3" t="s">
        <v>1212</v>
      </c>
      <c r="B397" s="3" t="str">
        <f>_xlfn.XLOOKUP(Table2[[#This Row],[Customer_ID]],Table1[Customer_ID],Table1[Customer_Name],,0,)</f>
        <v>Vijay Shukla</v>
      </c>
      <c r="C397" s="3" t="str">
        <f>_xlfn.XLOOKUP(Table2[[#This Row],[Customer_ID]],Table1[Customer_ID],Table1[Branch_Name],,)</f>
        <v>Indore</v>
      </c>
      <c r="D397" s="3" t="str">
        <f>_xlfn.XLOOKUP(Table2[[#This Row],[Customer_ID]],Table1[Customer_ID],Table1[Vehicle_Make],,0)</f>
        <v>Tata</v>
      </c>
      <c r="E397" s="3" t="str">
        <f>_xlfn.XLOOKUP(Table2[[#This Row],[Customer_ID]],Table1[Customer_ID],Table1[Vehicle_Model],,)</f>
        <v>Tiago</v>
      </c>
      <c r="F397" s="4">
        <f>_xlfn.XLOOKUP(Table2[[#This Row],[Customer_ID]],Table1[Customer_ID],Table1[Amount_Disbursed],,)</f>
        <v>490321</v>
      </c>
      <c r="G397" s="4">
        <f>_xlfn.XLOOKUP(Table2[[#This Row],[Customer_ID]],Table1[Customer_ID],Table1[EMI_Amount],,0)</f>
        <v>13770.59609828093</v>
      </c>
      <c r="H397" s="4">
        <f>Table2[[#This Row],[EMI_Amount]]</f>
        <v>13770.59609828093</v>
      </c>
      <c r="I397" s="4">
        <v>13771</v>
      </c>
      <c r="J397" s="4">
        <f>Table2[[#This Row],[EMI_Due_May26]]-Table2[[#This Row],[Amount_Received_May26]]</f>
        <v>-0.40390171906983596</v>
      </c>
      <c r="K397" s="5">
        <f>DATE(2026,5,DAY(Table1[[#This Row],[Maturity_Date]]))</f>
        <v>46165</v>
      </c>
      <c r="L397" s="10" t="str">
        <f ca="1">IF(Table2[[#This Row],[Overdue_Amount]]&lt;1,"",MAX(0,TODAY()-Table2[[#This Row],[EMI_Due_Date]]))</f>
        <v/>
      </c>
      <c r="M39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97" s="3" t="str" cm="1">
        <f t="array" aca="1" ref="N397" ca="1">_xlfn.IFS(Table2[[#This Row],[DPD_Bucket]]="1-30","Overdue",Table2[[#This Row],[DPD_Bucket]]="90+","NPA",Table2[[#This Row],[DPD_Bucket]]="Current","Active",Table2[[#This Row],[DPD_Bucket]]="31-60","Overdue")</f>
        <v>Active</v>
      </c>
    </row>
    <row r="398" spans="1:310" ht="28.8" customHeight="1" x14ac:dyDescent="0.45">
      <c r="A398" s="3" t="s">
        <v>1213</v>
      </c>
      <c r="B398" s="3" t="str">
        <f>_xlfn.XLOOKUP(Table2[[#This Row],[Customer_ID]],Table1[Customer_ID],Table1[Customer_Name],,0,)</f>
        <v>Santosh Gupta</v>
      </c>
      <c r="C398" s="3" t="str">
        <f>_xlfn.XLOOKUP(Table2[[#This Row],[Customer_ID]],Table1[Customer_ID],Table1[Branch_Name],,)</f>
        <v>Indore</v>
      </c>
      <c r="D398" s="3" t="str">
        <f>_xlfn.XLOOKUP(Table2[[#This Row],[Customer_ID]],Table1[Customer_ID],Table1[Vehicle_Make],,0)</f>
        <v>Honda</v>
      </c>
      <c r="E398" s="3" t="str">
        <f>_xlfn.XLOOKUP(Table2[[#This Row],[Customer_ID]],Table1[Customer_ID],Table1[Vehicle_Model],,)</f>
        <v>Activa</v>
      </c>
      <c r="F398" s="4">
        <f>_xlfn.XLOOKUP(Table2[[#This Row],[Customer_ID]],Table1[Customer_ID],Table1[Amount_Disbursed],,)</f>
        <v>117970</v>
      </c>
      <c r="G398" s="4">
        <f>_xlfn.XLOOKUP(Table2[[#This Row],[Customer_ID]],Table1[Customer_ID],Table1[EMI_Amount],,0)</f>
        <v>2684.7839657405525</v>
      </c>
      <c r="H398" s="4">
        <f>Table2[[#This Row],[EMI_Amount]]</f>
        <v>2684.7839657405525</v>
      </c>
      <c r="I398" s="4">
        <v>2685</v>
      </c>
      <c r="J398" s="4">
        <f>Table2[[#This Row],[EMI_Due_May26]]-Table2[[#This Row],[Amount_Received_May26]]</f>
        <v>-0.21603425944749688</v>
      </c>
      <c r="K398" s="5">
        <f>DATE(2026,5,DAY(Table1[[#This Row],[Maturity_Date]]))</f>
        <v>46153</v>
      </c>
      <c r="L398" s="10" t="str">
        <f ca="1">IF(Table2[[#This Row],[Overdue_Amount]]&lt;1,"",MAX(0,TODAY()-Table2[[#This Row],[EMI_Due_Date]]))</f>
        <v/>
      </c>
      <c r="M39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398" s="3" t="str" cm="1">
        <f t="array" aca="1" ref="N398" ca="1">_xlfn.IFS(Table2[[#This Row],[DPD_Bucket]]="1-30","Overdue",Table2[[#This Row],[DPD_Bucket]]="90+","NPA",Table2[[#This Row],[DPD_Bucket]]="Current","Active",Table2[[#This Row],[DPD_Bucket]]="31-60","Overdue")</f>
        <v>Active</v>
      </c>
    </row>
    <row r="399" spans="1:310" ht="28.8" customHeight="1" x14ac:dyDescent="0.45">
      <c r="A399" s="3" t="s">
        <v>1214</v>
      </c>
      <c r="B399" s="3" t="str">
        <f>_xlfn.XLOOKUP(Table2[[#This Row],[Customer_ID]],Table1[Customer_ID],Table1[Customer_Name],,0,)</f>
        <v>Ramesh Thakur</v>
      </c>
      <c r="C399" s="3" t="str">
        <f>_xlfn.XLOOKUP(Table2[[#This Row],[Customer_ID]],Table1[Customer_ID],Table1[Branch_Name],,)</f>
        <v>Gwalior</v>
      </c>
      <c r="D399" s="3" t="str">
        <f>_xlfn.XLOOKUP(Table2[[#This Row],[Customer_ID]],Table1[Customer_ID],Table1[Vehicle_Make],,0)</f>
        <v>Tata</v>
      </c>
      <c r="E399" s="3" t="str">
        <f>_xlfn.XLOOKUP(Table2[[#This Row],[Customer_ID]],Table1[Customer_ID],Table1[Vehicle_Model],,)</f>
        <v>Tiago</v>
      </c>
      <c r="F399" s="4">
        <f>_xlfn.XLOOKUP(Table2[[#This Row],[Customer_ID]],Table1[Customer_ID],Table1[Amount_Disbursed],,)</f>
        <v>450022</v>
      </c>
      <c r="G399" s="4">
        <f>_xlfn.XLOOKUP(Table2[[#This Row],[Customer_ID]],Table1[Customer_ID],Table1[EMI_Amount],,0)</f>
        <v>12070.72990405253</v>
      </c>
      <c r="H399" s="4">
        <f>Table2[[#This Row],[EMI_Amount]]</f>
        <v>12070.72990405253</v>
      </c>
      <c r="I399" s="4">
        <v>7012</v>
      </c>
      <c r="J399" s="4">
        <f>Table2[[#This Row],[EMI_Due_May26]]-Table2[[#This Row],[Amount_Received_May26]]</f>
        <v>5058.7299040525304</v>
      </c>
      <c r="K399" s="5">
        <f>DATE(2026,5,DAY(Table1[[#This Row],[Maturity_Date]]))</f>
        <v>46152</v>
      </c>
      <c r="L399" s="10">
        <f ca="1">IF(Table2[[#This Row],[Overdue_Amount]]&lt;1,"",MAX(0,TODAY()-Table2[[#This Row],[EMI_Due_Date]]))</f>
        <v>28</v>
      </c>
      <c r="M39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399" s="3" t="str" cm="1">
        <f t="array" aca="1" ref="N399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00" spans="1:310" ht="28.8" customHeight="1" x14ac:dyDescent="0.45">
      <c r="A400" s="3" t="s">
        <v>1215</v>
      </c>
      <c r="B400" s="3" t="str">
        <f>_xlfn.XLOOKUP(Table2[[#This Row],[Customer_ID]],Table1[Customer_ID],Table1[Customer_Name],,0,)</f>
        <v>Ramesh Shukla</v>
      </c>
      <c r="C400" s="3" t="str">
        <f>_xlfn.XLOOKUP(Table2[[#This Row],[Customer_ID]],Table1[Customer_ID],Table1[Branch_Name],,)</f>
        <v>Jabalpur</v>
      </c>
      <c r="D400" s="3" t="str">
        <f>_xlfn.XLOOKUP(Table2[[#This Row],[Customer_ID]],Table1[Customer_ID],Table1[Vehicle_Make],,0)</f>
        <v>Mahindra</v>
      </c>
      <c r="E400" s="3" t="str">
        <f>_xlfn.XLOOKUP(Table2[[#This Row],[Customer_ID]],Table1[Customer_ID],Table1[Vehicle_Model],,)</f>
        <v>Bolero</v>
      </c>
      <c r="F400" s="4">
        <f>_xlfn.XLOOKUP(Table2[[#This Row],[Customer_ID]],Table1[Customer_ID],Table1[Amount_Disbursed],,)</f>
        <v>799838</v>
      </c>
      <c r="G400" s="4">
        <f>_xlfn.XLOOKUP(Table2[[#This Row],[Customer_ID]],Table1[Customer_ID],Table1[EMI_Amount],,0)</f>
        <v>38315.679211712049</v>
      </c>
      <c r="H400" s="4">
        <f>Table2[[#This Row],[EMI_Amount]]</f>
        <v>38315.679211712049</v>
      </c>
      <c r="I400" s="4">
        <v>38316</v>
      </c>
      <c r="J400" s="4">
        <f>Table2[[#This Row],[EMI_Due_May26]]-Table2[[#This Row],[Amount_Received_May26]]</f>
        <v>-0.32078828795056324</v>
      </c>
      <c r="K400" s="5">
        <f>DATE(2026,5,DAY(Table1[[#This Row],[Maturity_Date]]))</f>
        <v>46144</v>
      </c>
      <c r="L400" s="10" t="str">
        <f ca="1">IF(Table2[[#This Row],[Overdue_Amount]]&lt;1,"",MAX(0,TODAY()-Table2[[#This Row],[EMI_Due_Date]]))</f>
        <v/>
      </c>
      <c r="M40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00" s="3" t="str" cm="1">
        <f t="array" aca="1" ref="N400" ca="1">_xlfn.IFS(Table2[[#This Row],[DPD_Bucket]]="1-30","Overdue",Table2[[#This Row],[DPD_Bucket]]="90+","NPA",Table2[[#This Row],[DPD_Bucket]]="Current","Active",Table2[[#This Row],[DPD_Bucket]]="31-60","Overdue")</f>
        <v>Active</v>
      </c>
    </row>
    <row r="401" spans="1:14" ht="28.8" customHeight="1" x14ac:dyDescent="0.45">
      <c r="A401" s="3" t="s">
        <v>1216</v>
      </c>
      <c r="B401" s="3" t="str">
        <f>_xlfn.XLOOKUP(Table2[[#This Row],[Customer_ID]],Table1[Customer_ID],Table1[Customer_Name],,0,)</f>
        <v>Nisha Sharma</v>
      </c>
      <c r="C401" s="3" t="str">
        <f>_xlfn.XLOOKUP(Table2[[#This Row],[Customer_ID]],Table1[Customer_ID],Table1[Branch_Name],,)</f>
        <v>Indore</v>
      </c>
      <c r="D401" s="3" t="str">
        <f>_xlfn.XLOOKUP(Table2[[#This Row],[Customer_ID]],Table1[Customer_ID],Table1[Vehicle_Make],,0)</f>
        <v>Tata</v>
      </c>
      <c r="E401" s="3" t="str">
        <f>_xlfn.XLOOKUP(Table2[[#This Row],[Customer_ID]],Table1[Customer_ID],Table1[Vehicle_Model],,)</f>
        <v>Nexon</v>
      </c>
      <c r="F401" s="4">
        <f>_xlfn.XLOOKUP(Table2[[#This Row],[Customer_ID]],Table1[Customer_ID],Table1[Amount_Disbursed],,)</f>
        <v>860801</v>
      </c>
      <c r="G401" s="4">
        <f>_xlfn.XLOOKUP(Table2[[#This Row],[Customer_ID]],Table1[Customer_ID],Table1[EMI_Amount],,0)</f>
        <v>22394.445718777086</v>
      </c>
      <c r="H401" s="4">
        <f>Table2[[#This Row],[EMI_Amount]]</f>
        <v>22394.445718777086</v>
      </c>
      <c r="I401" s="4">
        <v>22394</v>
      </c>
      <c r="J401" s="4">
        <f>Table2[[#This Row],[EMI_Due_May26]]-Table2[[#This Row],[Amount_Received_May26]]</f>
        <v>0.44571877708585816</v>
      </c>
      <c r="K401" s="5">
        <f>DATE(2026,5,DAY(Table1[[#This Row],[Maturity_Date]]))</f>
        <v>46145</v>
      </c>
      <c r="L401" s="10" t="str">
        <f ca="1">IF(Table2[[#This Row],[Overdue_Amount]]&lt;1,"",MAX(0,TODAY()-Table2[[#This Row],[EMI_Due_Date]]))</f>
        <v/>
      </c>
      <c r="M40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01" s="3" t="str" cm="1">
        <f t="array" aca="1" ref="N401" ca="1">_xlfn.IFS(Table2[[#This Row],[DPD_Bucket]]="1-30","Overdue",Table2[[#This Row],[DPD_Bucket]]="90+","NPA",Table2[[#This Row],[DPD_Bucket]]="Current","Active",Table2[[#This Row],[DPD_Bucket]]="31-60","Overdue")</f>
        <v>Active</v>
      </c>
    </row>
    <row r="402" spans="1:14" ht="28.8" customHeight="1" x14ac:dyDescent="0.45">
      <c r="A402" s="3" t="s">
        <v>1217</v>
      </c>
      <c r="B402" s="3" t="str">
        <f>_xlfn.XLOOKUP(Table2[[#This Row],[Customer_ID]],Table1[Customer_ID],Table1[Customer_Name],,0,)</f>
        <v>Asha Mishra</v>
      </c>
      <c r="C402" s="3" t="str">
        <f>_xlfn.XLOOKUP(Table2[[#This Row],[Customer_ID]],Table1[Customer_ID],Table1[Branch_Name],,)</f>
        <v>Gwalior</v>
      </c>
      <c r="D402" s="3" t="str">
        <f>_xlfn.XLOOKUP(Table2[[#This Row],[Customer_ID]],Table1[Customer_ID],Table1[Vehicle_Make],,0)</f>
        <v>Hero</v>
      </c>
      <c r="E402" s="3" t="str">
        <f>_xlfn.XLOOKUP(Table2[[#This Row],[Customer_ID]],Table1[Customer_ID],Table1[Vehicle_Model],,)</f>
        <v>Splendor</v>
      </c>
      <c r="F402" s="4">
        <f>_xlfn.XLOOKUP(Table2[[#This Row],[Customer_ID]],Table1[Customer_ID],Table1[Amount_Disbursed],,)</f>
        <v>44596</v>
      </c>
      <c r="G402" s="4">
        <f>_xlfn.XLOOKUP(Table2[[#This Row],[Customer_ID]],Table1[Customer_ID],Table1[EMI_Amount],,0)</f>
        <v>2150.8864682552717</v>
      </c>
      <c r="H402" s="4">
        <f>Table2[[#This Row],[EMI_Amount]]</f>
        <v>2150.8864682552717</v>
      </c>
      <c r="I402" s="4">
        <v>2151</v>
      </c>
      <c r="J402" s="4">
        <f>Table2[[#This Row],[EMI_Due_May26]]-Table2[[#This Row],[Amount_Received_May26]]</f>
        <v>-0.11353174472833416</v>
      </c>
      <c r="K402" s="5">
        <f>DATE(2026,5,DAY(Table1[[#This Row],[Maturity_Date]]))</f>
        <v>46158</v>
      </c>
      <c r="L402" s="10" t="str">
        <f ca="1">IF(Table2[[#This Row],[Overdue_Amount]]&lt;1,"",MAX(0,TODAY()-Table2[[#This Row],[EMI_Due_Date]]))</f>
        <v/>
      </c>
      <c r="M40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02" s="3" t="str" cm="1">
        <f t="array" aca="1" ref="N402" ca="1">_xlfn.IFS(Table2[[#This Row],[DPD_Bucket]]="1-30","Overdue",Table2[[#This Row],[DPD_Bucket]]="90+","NPA",Table2[[#This Row],[DPD_Bucket]]="Current","Active",Table2[[#This Row],[DPD_Bucket]]="31-60","Overdue")</f>
        <v>Active</v>
      </c>
    </row>
    <row r="403" spans="1:14" ht="28.8" customHeight="1" x14ac:dyDescent="0.45">
      <c r="A403" s="3" t="s">
        <v>1218</v>
      </c>
      <c r="B403" s="3" t="str">
        <f>_xlfn.XLOOKUP(Table2[[#This Row],[Customer_ID]],Table1[Customer_ID],Table1[Customer_Name],,0,)</f>
        <v>Pushpa Chauhan</v>
      </c>
      <c r="C403" s="3" t="str">
        <f>_xlfn.XLOOKUP(Table2[[#This Row],[Customer_ID]],Table1[Customer_ID],Table1[Branch_Name],,)</f>
        <v>Jabalpur</v>
      </c>
      <c r="D403" s="3" t="str">
        <f>_xlfn.XLOOKUP(Table2[[#This Row],[Customer_ID]],Table1[Customer_ID],Table1[Vehicle_Make],,0)</f>
        <v>Maruti</v>
      </c>
      <c r="E403" s="3" t="str">
        <f>_xlfn.XLOOKUP(Table2[[#This Row],[Customer_ID]],Table1[Customer_ID],Table1[Vehicle_Model],,)</f>
        <v>Dzire</v>
      </c>
      <c r="F403" s="4">
        <f>_xlfn.XLOOKUP(Table2[[#This Row],[Customer_ID]],Table1[Customer_ID],Table1[Amount_Disbursed],,)</f>
        <v>586992</v>
      </c>
      <c r="G403" s="4">
        <f>_xlfn.XLOOKUP(Table2[[#This Row],[Customer_ID]],Table1[Customer_ID],Table1[EMI_Amount],,0)</f>
        <v>19547.037257014588</v>
      </c>
      <c r="H403" s="4">
        <f>Table2[[#This Row],[EMI_Amount]]</f>
        <v>19547.037257014588</v>
      </c>
      <c r="I403" s="4">
        <v>19547</v>
      </c>
      <c r="J403" s="4">
        <f>Table2[[#This Row],[EMI_Due_May26]]-Table2[[#This Row],[Amount_Received_May26]]</f>
        <v>3.7257014588249149E-2</v>
      </c>
      <c r="K403" s="5">
        <f>DATE(2026,5,DAY(Table1[[#This Row],[Maturity_Date]]))</f>
        <v>46147</v>
      </c>
      <c r="L403" s="10" t="str">
        <f ca="1">IF(Table2[[#This Row],[Overdue_Amount]]&lt;1,"",MAX(0,TODAY()-Table2[[#This Row],[EMI_Due_Date]]))</f>
        <v/>
      </c>
      <c r="M40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03" s="3" t="str" cm="1">
        <f t="array" aca="1" ref="N403" ca="1">_xlfn.IFS(Table2[[#This Row],[DPD_Bucket]]="1-30","Overdue",Table2[[#This Row],[DPD_Bucket]]="90+","NPA",Table2[[#This Row],[DPD_Bucket]]="Current","Active",Table2[[#This Row],[DPD_Bucket]]="31-60","Overdue")</f>
        <v>Active</v>
      </c>
    </row>
    <row r="404" spans="1:14" ht="28.8" customHeight="1" x14ac:dyDescent="0.45">
      <c r="A404" s="3" t="s">
        <v>1219</v>
      </c>
      <c r="B404" s="3" t="str">
        <f>_xlfn.XLOOKUP(Table2[[#This Row],[Customer_ID]],Table1[Customer_ID],Table1[Customer_Name],,0,)</f>
        <v>Kiran Singh</v>
      </c>
      <c r="C404" s="3" t="str">
        <f>_xlfn.XLOOKUP(Table2[[#This Row],[Customer_ID]],Table1[Customer_ID],Table1[Branch_Name],,)</f>
        <v>Gwalior</v>
      </c>
      <c r="D404" s="3" t="str">
        <f>_xlfn.XLOOKUP(Table2[[#This Row],[Customer_ID]],Table1[Customer_ID],Table1[Vehicle_Make],,0)</f>
        <v>Mahindra</v>
      </c>
      <c r="E404" s="3" t="str">
        <f>_xlfn.XLOOKUP(Table2[[#This Row],[Customer_ID]],Table1[Customer_ID],Table1[Vehicle_Model],,)</f>
        <v>Bolero</v>
      </c>
      <c r="F404" s="4">
        <f>_xlfn.XLOOKUP(Table2[[#This Row],[Customer_ID]],Table1[Customer_ID],Table1[Amount_Disbursed],,)</f>
        <v>678985</v>
      </c>
      <c r="G404" s="4">
        <f>_xlfn.XLOOKUP(Table2[[#This Row],[Customer_ID]],Table1[Customer_ID],Table1[EMI_Amount],,0)</f>
        <v>16199.375644976981</v>
      </c>
      <c r="H404" s="4">
        <f>Table2[[#This Row],[EMI_Amount]]</f>
        <v>16199.375644976981</v>
      </c>
      <c r="I404" s="4">
        <v>5975</v>
      </c>
      <c r="J404" s="4">
        <f>Table2[[#This Row],[EMI_Due_May26]]-Table2[[#This Row],[Amount_Received_May26]]</f>
        <v>10224.375644976981</v>
      </c>
      <c r="K404" s="5">
        <f>DATE(2026,5,DAY(Table1[[#This Row],[Maturity_Date]]))</f>
        <v>46146</v>
      </c>
      <c r="L404" s="10">
        <f ca="1">IF(Table2[[#This Row],[Overdue_Amount]]&lt;1,"",MAX(0,TODAY()-Table2[[#This Row],[EMI_Due_Date]]))</f>
        <v>34</v>
      </c>
      <c r="M40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404" s="3" t="str" cm="1">
        <f t="array" aca="1" ref="N404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05" spans="1:14" ht="28.8" customHeight="1" x14ac:dyDescent="0.45">
      <c r="A405" s="3" t="s">
        <v>1220</v>
      </c>
      <c r="B405" s="3" t="str">
        <f>_xlfn.XLOOKUP(Table2[[#This Row],[Customer_ID]],Table1[Customer_ID],Table1[Customer_Name],,0,)</f>
        <v>Anita Agarwal</v>
      </c>
      <c r="C405" s="3" t="str">
        <f>_xlfn.XLOOKUP(Table2[[#This Row],[Customer_ID]],Table1[Customer_ID],Table1[Branch_Name],,)</f>
        <v>Jabalpur</v>
      </c>
      <c r="D405" s="3" t="str">
        <f>_xlfn.XLOOKUP(Table2[[#This Row],[Customer_ID]],Table1[Customer_ID],Table1[Vehicle_Make],,0)</f>
        <v>Tata</v>
      </c>
      <c r="E405" s="3" t="str">
        <f>_xlfn.XLOOKUP(Table2[[#This Row],[Customer_ID]],Table1[Customer_ID],Table1[Vehicle_Model],,)</f>
        <v>Tiago</v>
      </c>
      <c r="F405" s="4">
        <f>_xlfn.XLOOKUP(Table2[[#This Row],[Customer_ID]],Table1[Customer_ID],Table1[Amount_Disbursed],,)</f>
        <v>470417</v>
      </c>
      <c r="G405" s="4">
        <f>_xlfn.XLOOKUP(Table2[[#This Row],[Customer_ID]],Table1[Customer_ID],Table1[EMI_Amount],,0)</f>
        <v>11134.474460560612</v>
      </c>
      <c r="H405" s="4">
        <f>Table2[[#This Row],[EMI_Amount]]</f>
        <v>11134.474460560612</v>
      </c>
      <c r="I405" s="4">
        <v>5878</v>
      </c>
      <c r="J405" s="4">
        <f>Table2[[#This Row],[EMI_Due_May26]]-Table2[[#This Row],[Amount_Received_May26]]</f>
        <v>5256.474460560612</v>
      </c>
      <c r="K405" s="5">
        <f>DATE(2026,5,DAY(Table1[[#This Row],[Maturity_Date]]))</f>
        <v>46162</v>
      </c>
      <c r="L405" s="10">
        <f ca="1">IF(Table2[[#This Row],[Overdue_Amount]]&lt;1,"",MAX(0,TODAY()-Table2[[#This Row],[EMI_Due_Date]]))</f>
        <v>18</v>
      </c>
      <c r="M40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05" s="3" t="str" cm="1">
        <f t="array" aca="1" ref="N405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06" spans="1:14" ht="28.8" customHeight="1" x14ac:dyDescent="0.45">
      <c r="A406" s="3" t="s">
        <v>1221</v>
      </c>
      <c r="B406" s="3" t="str">
        <f>_xlfn.XLOOKUP(Table2[[#This Row],[Customer_ID]],Table1[Customer_ID],Table1[Customer_Name],,0,)</f>
        <v>Kiran Joshi</v>
      </c>
      <c r="C406" s="3" t="str">
        <f>_xlfn.XLOOKUP(Table2[[#This Row],[Customer_ID]],Table1[Customer_ID],Table1[Branch_Name],,)</f>
        <v>Rewa</v>
      </c>
      <c r="D406" s="3" t="str">
        <f>_xlfn.XLOOKUP(Table2[[#This Row],[Customer_ID]],Table1[Customer_ID],Table1[Vehicle_Make],,0)</f>
        <v>Hyundai</v>
      </c>
      <c r="E406" s="3" t="str">
        <f>_xlfn.XLOOKUP(Table2[[#This Row],[Customer_ID]],Table1[Customer_ID],Table1[Vehicle_Model],,)</f>
        <v>Creta</v>
      </c>
      <c r="F406" s="4">
        <f>_xlfn.XLOOKUP(Table2[[#This Row],[Customer_ID]],Table1[Customer_ID],Table1[Amount_Disbursed],,)</f>
        <v>1031264</v>
      </c>
      <c r="G406" s="4">
        <f>_xlfn.XLOOKUP(Table2[[#This Row],[Customer_ID]],Table1[Customer_ID],Table1[EMI_Amount],,0)</f>
        <v>62482.159336485514</v>
      </c>
      <c r="H406" s="4">
        <f>Table2[[#This Row],[EMI_Amount]]</f>
        <v>62482.159336485514</v>
      </c>
      <c r="I406" s="4">
        <v>62482</v>
      </c>
      <c r="J406" s="4">
        <f>Table2[[#This Row],[EMI_Due_May26]]-Table2[[#This Row],[Amount_Received_May26]]</f>
        <v>0.15933648551435908</v>
      </c>
      <c r="K406" s="5">
        <f>DATE(2026,5,DAY(Table1[[#This Row],[Maturity_Date]]))</f>
        <v>46167</v>
      </c>
      <c r="L406" s="10" t="str">
        <f ca="1">IF(Table2[[#This Row],[Overdue_Amount]]&lt;1,"",MAX(0,TODAY()-Table2[[#This Row],[EMI_Due_Date]]))</f>
        <v/>
      </c>
      <c r="M40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06" s="3" t="str" cm="1">
        <f t="array" aca="1" ref="N406" ca="1">_xlfn.IFS(Table2[[#This Row],[DPD_Bucket]]="1-30","Overdue",Table2[[#This Row],[DPD_Bucket]]="90+","NPA",Table2[[#This Row],[DPD_Bucket]]="Current","Active",Table2[[#This Row],[DPD_Bucket]]="31-60","Overdue")</f>
        <v>Active</v>
      </c>
    </row>
    <row r="407" spans="1:14" ht="28.8" customHeight="1" x14ac:dyDescent="0.45">
      <c r="A407" s="3" t="s">
        <v>1222</v>
      </c>
      <c r="B407" s="3" t="str">
        <f>_xlfn.XLOOKUP(Table2[[#This Row],[Customer_ID]],Table1[Customer_ID],Table1[Customer_Name],,0,)</f>
        <v>Priya Jain</v>
      </c>
      <c r="C407" s="3" t="str">
        <f>_xlfn.XLOOKUP(Table2[[#This Row],[Customer_ID]],Table1[Customer_ID],Table1[Branch_Name],,)</f>
        <v>Gwalior</v>
      </c>
      <c r="D407" s="3" t="str">
        <f>_xlfn.XLOOKUP(Table2[[#This Row],[Customer_ID]],Table1[Customer_ID],Table1[Vehicle_Make],,0)</f>
        <v>Tata</v>
      </c>
      <c r="E407" s="3" t="str">
        <f>_xlfn.XLOOKUP(Table2[[#This Row],[Customer_ID]],Table1[Customer_ID],Table1[Vehicle_Model],,)</f>
        <v>Nexon</v>
      </c>
      <c r="F407" s="4">
        <f>_xlfn.XLOOKUP(Table2[[#This Row],[Customer_ID]],Table1[Customer_ID],Table1[Amount_Disbursed],,)</f>
        <v>882887</v>
      </c>
      <c r="G407" s="4">
        <f>_xlfn.XLOOKUP(Table2[[#This Row],[Customer_ID]],Table1[Customer_ID],Table1[EMI_Amount],,0)</f>
        <v>30969.99120622356</v>
      </c>
      <c r="H407" s="4">
        <f>Table2[[#This Row],[EMI_Amount]]</f>
        <v>30969.99120622356</v>
      </c>
      <c r="I407" s="4">
        <v>0</v>
      </c>
      <c r="J407" s="4">
        <f>Table2[[#This Row],[EMI_Due_May26]]-Table2[[#This Row],[Amount_Received_May26]]</f>
        <v>30969.99120622356</v>
      </c>
      <c r="K407" s="5">
        <f>DATE(2026,5,DAY(Table1[[#This Row],[Maturity_Date]]))</f>
        <v>46147</v>
      </c>
      <c r="L407" s="10">
        <f ca="1">IF(Table2[[#This Row],[Overdue_Amount]]&lt;1,"",MAX(0,TODAY()-Table2[[#This Row],[EMI_Due_Date]]))</f>
        <v>33</v>
      </c>
      <c r="M40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31-60</v>
      </c>
      <c r="N407" s="3" t="str" cm="1">
        <f t="array" aca="1" ref="N407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08" spans="1:14" ht="28.8" customHeight="1" x14ac:dyDescent="0.45">
      <c r="A408" s="3" t="s">
        <v>1223</v>
      </c>
      <c r="B408" s="3" t="str">
        <f>_xlfn.XLOOKUP(Table2[[#This Row],[Customer_ID]],Table1[Customer_ID],Table1[Customer_Name],,0,)</f>
        <v>Anil Joshi</v>
      </c>
      <c r="C408" s="3" t="str">
        <f>_xlfn.XLOOKUP(Table2[[#This Row],[Customer_ID]],Table1[Customer_ID],Table1[Branch_Name],,)</f>
        <v>Rewa</v>
      </c>
      <c r="D408" s="3" t="str">
        <f>_xlfn.XLOOKUP(Table2[[#This Row],[Customer_ID]],Table1[Customer_ID],Table1[Vehicle_Make],,0)</f>
        <v>Maruti</v>
      </c>
      <c r="E408" s="3" t="str">
        <f>_xlfn.XLOOKUP(Table2[[#This Row],[Customer_ID]],Table1[Customer_ID],Table1[Vehicle_Model],,)</f>
        <v>Brezza</v>
      </c>
      <c r="F408" s="4">
        <f>_xlfn.XLOOKUP(Table2[[#This Row],[Customer_ID]],Table1[Customer_ID],Table1[Amount_Disbursed],,)</f>
        <v>904958</v>
      </c>
      <c r="G408" s="4">
        <f>_xlfn.XLOOKUP(Table2[[#This Row],[Customer_ID]],Table1[Customer_ID],Table1[EMI_Amount],,0)</f>
        <v>55700.4239593003</v>
      </c>
      <c r="H408" s="4">
        <f>Table2[[#This Row],[EMI_Amount]]</f>
        <v>55700.4239593003</v>
      </c>
      <c r="I408" s="4">
        <v>26722</v>
      </c>
      <c r="J408" s="4">
        <f>Table2[[#This Row],[EMI_Due_May26]]-Table2[[#This Row],[Amount_Received_May26]]</f>
        <v>28978.4239593003</v>
      </c>
      <c r="K408" s="5">
        <f>DATE(2026,5,DAY(Table1[[#This Row],[Maturity_Date]]))</f>
        <v>46163</v>
      </c>
      <c r="L408" s="10">
        <f ca="1">IF(Table2[[#This Row],[Overdue_Amount]]&lt;1,"",MAX(0,TODAY()-Table2[[#This Row],[EMI_Due_Date]]))</f>
        <v>17</v>
      </c>
      <c r="M40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08" s="3" t="str" cm="1">
        <f t="array" aca="1" ref="N408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09" spans="1:14" ht="28.8" customHeight="1" x14ac:dyDescent="0.45">
      <c r="A409" s="3" t="s">
        <v>1224</v>
      </c>
      <c r="B409" s="3" t="str">
        <f>_xlfn.XLOOKUP(Table2[[#This Row],[Customer_ID]],Table1[Customer_ID],Table1[Customer_Name],,0,)</f>
        <v>Nisha Yadav</v>
      </c>
      <c r="C409" s="3" t="str">
        <f>_xlfn.XLOOKUP(Table2[[#This Row],[Customer_ID]],Table1[Customer_ID],Table1[Branch_Name],,)</f>
        <v>Rewa</v>
      </c>
      <c r="D409" s="3" t="str">
        <f>_xlfn.XLOOKUP(Table2[[#This Row],[Customer_ID]],Table1[Customer_ID],Table1[Vehicle_Make],,0)</f>
        <v>Tata</v>
      </c>
      <c r="E409" s="3" t="str">
        <f>_xlfn.XLOOKUP(Table2[[#This Row],[Customer_ID]],Table1[Customer_ID],Table1[Vehicle_Model],,)</f>
        <v>Nexon</v>
      </c>
      <c r="F409" s="4">
        <f>_xlfn.XLOOKUP(Table2[[#This Row],[Customer_ID]],Table1[Customer_ID],Table1[Amount_Disbursed],,)</f>
        <v>775806</v>
      </c>
      <c r="G409" s="4">
        <f>_xlfn.XLOOKUP(Table2[[#This Row],[Customer_ID]],Table1[Customer_ID],Table1[EMI_Amount],,0)</f>
        <v>26233.487073176158</v>
      </c>
      <c r="H409" s="4">
        <f>Table2[[#This Row],[EMI_Amount]]</f>
        <v>26233.487073176158</v>
      </c>
      <c r="I409" s="4">
        <v>26233</v>
      </c>
      <c r="J409" s="4">
        <f>Table2[[#This Row],[EMI_Due_May26]]-Table2[[#This Row],[Amount_Received_May26]]</f>
        <v>0.48707317615844659</v>
      </c>
      <c r="K409" s="5">
        <f>DATE(2026,5,DAY(Table1[[#This Row],[Maturity_Date]]))</f>
        <v>46161</v>
      </c>
      <c r="L409" s="10" t="str">
        <f ca="1">IF(Table2[[#This Row],[Overdue_Amount]]&lt;1,"",MAX(0,TODAY()-Table2[[#This Row],[EMI_Due_Date]]))</f>
        <v/>
      </c>
      <c r="M40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09" s="3" t="str" cm="1">
        <f t="array" aca="1" ref="N409" ca="1">_xlfn.IFS(Table2[[#This Row],[DPD_Bucket]]="1-30","Overdue",Table2[[#This Row],[DPD_Bucket]]="90+","NPA",Table2[[#This Row],[DPD_Bucket]]="Current","Active",Table2[[#This Row],[DPD_Bucket]]="31-60","Overdue")</f>
        <v>Active</v>
      </c>
    </row>
    <row r="410" spans="1:14" ht="28.8" customHeight="1" x14ac:dyDescent="0.45">
      <c r="A410" s="3" t="s">
        <v>1225</v>
      </c>
      <c r="B410" s="3" t="str">
        <f>_xlfn.XLOOKUP(Table2[[#This Row],[Customer_ID]],Table1[Customer_ID],Table1[Customer_Name],,0,)</f>
        <v>Nisha Singh</v>
      </c>
      <c r="C410" s="3" t="str">
        <f>_xlfn.XLOOKUP(Table2[[#This Row],[Customer_ID]],Table1[Customer_ID],Table1[Branch_Name],,)</f>
        <v>Rewa</v>
      </c>
      <c r="D410" s="3" t="str">
        <f>_xlfn.XLOOKUP(Table2[[#This Row],[Customer_ID]],Table1[Customer_ID],Table1[Vehicle_Make],,0)</f>
        <v>Tata</v>
      </c>
      <c r="E410" s="3" t="str">
        <f>_xlfn.XLOOKUP(Table2[[#This Row],[Customer_ID]],Table1[Customer_ID],Table1[Vehicle_Model],,)</f>
        <v>Tiago</v>
      </c>
      <c r="F410" s="4">
        <f>_xlfn.XLOOKUP(Table2[[#This Row],[Customer_ID]],Table1[Customer_ID],Table1[Amount_Disbursed],,)</f>
        <v>397448</v>
      </c>
      <c r="G410" s="4">
        <f>_xlfn.XLOOKUP(Table2[[#This Row],[Customer_ID]],Table1[Customer_ID],Table1[EMI_Amount],,0)</f>
        <v>10274.181505205121</v>
      </c>
      <c r="H410" s="4">
        <f>Table2[[#This Row],[EMI_Amount]]</f>
        <v>10274.181505205121</v>
      </c>
      <c r="I410" s="4">
        <v>3885</v>
      </c>
      <c r="J410" s="4">
        <f>Table2[[#This Row],[EMI_Due_May26]]-Table2[[#This Row],[Amount_Received_May26]]</f>
        <v>6389.1815052051206</v>
      </c>
      <c r="K410" s="5">
        <f>DATE(2026,5,DAY(Table1[[#This Row],[Maturity_Date]]))</f>
        <v>46161</v>
      </c>
      <c r="L410" s="10">
        <f ca="1">IF(Table2[[#This Row],[Overdue_Amount]]&lt;1,"",MAX(0,TODAY()-Table2[[#This Row],[EMI_Due_Date]]))</f>
        <v>19</v>
      </c>
      <c r="M41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10" s="3" t="str" cm="1">
        <f t="array" aca="1" ref="N41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11" spans="1:14" ht="28.8" customHeight="1" x14ac:dyDescent="0.45">
      <c r="A411" s="3" t="s">
        <v>1226</v>
      </c>
      <c r="B411" s="3" t="str">
        <f>_xlfn.XLOOKUP(Table2[[#This Row],[Customer_ID]],Table1[Customer_ID],Table1[Customer_Name],,0,)</f>
        <v>Rajesh Thakur</v>
      </c>
      <c r="C411" s="3" t="str">
        <f>_xlfn.XLOOKUP(Table2[[#This Row],[Customer_ID]],Table1[Customer_ID],Table1[Branch_Name],,)</f>
        <v>Indore</v>
      </c>
      <c r="D411" s="3" t="str">
        <f>_xlfn.XLOOKUP(Table2[[#This Row],[Customer_ID]],Table1[Customer_ID],Table1[Vehicle_Make],,0)</f>
        <v>Honda</v>
      </c>
      <c r="E411" s="3" t="str">
        <f>_xlfn.XLOOKUP(Table2[[#This Row],[Customer_ID]],Table1[Customer_ID],Table1[Vehicle_Model],,)</f>
        <v>Activa</v>
      </c>
      <c r="F411" s="4">
        <f>_xlfn.XLOOKUP(Table2[[#This Row],[Customer_ID]],Table1[Customer_ID],Table1[Amount_Disbursed],,)</f>
        <v>56801</v>
      </c>
      <c r="G411" s="4">
        <f>_xlfn.XLOOKUP(Table2[[#This Row],[Customer_ID]],Table1[Customer_ID],Table1[EMI_Amount],,0)</f>
        <v>1587.7332168315945</v>
      </c>
      <c r="H411" s="4">
        <f>Table2[[#This Row],[EMI_Amount]]</f>
        <v>1587.7332168315945</v>
      </c>
      <c r="I411" s="4">
        <v>1588</v>
      </c>
      <c r="J411" s="4">
        <f>Table2[[#This Row],[EMI_Due_May26]]-Table2[[#This Row],[Amount_Received_May26]]</f>
        <v>-0.26678316840548177</v>
      </c>
      <c r="K411" s="5">
        <f>DATE(2026,5,DAY(Table1[[#This Row],[Maturity_Date]]))</f>
        <v>46169</v>
      </c>
      <c r="L411" s="10" t="str">
        <f ca="1">IF(Table2[[#This Row],[Overdue_Amount]]&lt;1,"",MAX(0,TODAY()-Table2[[#This Row],[EMI_Due_Date]]))</f>
        <v/>
      </c>
      <c r="M41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11" s="3" t="str" cm="1">
        <f t="array" aca="1" ref="N411" ca="1">_xlfn.IFS(Table2[[#This Row],[DPD_Bucket]]="1-30","Overdue",Table2[[#This Row],[DPD_Bucket]]="90+","NPA",Table2[[#This Row],[DPD_Bucket]]="Current","Active",Table2[[#This Row],[DPD_Bucket]]="31-60","Overdue")</f>
        <v>Active</v>
      </c>
    </row>
    <row r="412" spans="1:14" ht="28.8" customHeight="1" x14ac:dyDescent="0.45">
      <c r="A412" s="3" t="s">
        <v>1227</v>
      </c>
      <c r="B412" s="3" t="str">
        <f>_xlfn.XLOOKUP(Table2[[#This Row],[Customer_ID]],Table1[Customer_ID],Table1[Customer_Name],,0,)</f>
        <v>Pooja Dwivedi</v>
      </c>
      <c r="C412" s="3" t="str">
        <f>_xlfn.XLOOKUP(Table2[[#This Row],[Customer_ID]],Table1[Customer_ID],Table1[Branch_Name],,)</f>
        <v>Jabalpur</v>
      </c>
      <c r="D412" s="3" t="str">
        <f>_xlfn.XLOOKUP(Table2[[#This Row],[Customer_ID]],Table1[Customer_ID],Table1[Vehicle_Make],,0)</f>
        <v>Honda</v>
      </c>
      <c r="E412" s="3" t="str">
        <f>_xlfn.XLOOKUP(Table2[[#This Row],[Customer_ID]],Table1[Customer_ID],Table1[Vehicle_Model],,)</f>
        <v>City</v>
      </c>
      <c r="F412" s="4">
        <f>_xlfn.XLOOKUP(Table2[[#This Row],[Customer_ID]],Table1[Customer_ID],Table1[Amount_Disbursed],,)</f>
        <v>955571</v>
      </c>
      <c r="G412" s="4">
        <f>_xlfn.XLOOKUP(Table2[[#This Row],[Customer_ID]],Table1[Customer_ID],Table1[EMI_Amount],,0)</f>
        <v>26516.818566908183</v>
      </c>
      <c r="H412" s="4">
        <f>Table2[[#This Row],[EMI_Amount]]</f>
        <v>26516.818566908183</v>
      </c>
      <c r="I412" s="4">
        <v>0</v>
      </c>
      <c r="J412" s="4">
        <f>Table2[[#This Row],[EMI_Due_May26]]-Table2[[#This Row],[Amount_Received_May26]]</f>
        <v>26516.818566908183</v>
      </c>
      <c r="K412" s="5">
        <f>DATE(2026,5,DAY(Table1[[#This Row],[Maturity_Date]]))</f>
        <v>46165</v>
      </c>
      <c r="L412" s="10">
        <f ca="1">IF(Table2[[#This Row],[Overdue_Amount]]&lt;1,"",MAX(0,TODAY()-Table2[[#This Row],[EMI_Due_Date]]))</f>
        <v>15</v>
      </c>
      <c r="M41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12" s="3" t="str" cm="1">
        <f t="array" aca="1" ref="N41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13" spans="1:14" ht="28.8" customHeight="1" x14ac:dyDescent="0.45">
      <c r="A413" s="3" t="s">
        <v>1228</v>
      </c>
      <c r="B413" s="3" t="str">
        <f>_xlfn.XLOOKUP(Table2[[#This Row],[Customer_ID]],Table1[Customer_ID],Table1[Customer_Name],,0,)</f>
        <v>Sumit Verma</v>
      </c>
      <c r="C413" s="3" t="str">
        <f>_xlfn.XLOOKUP(Table2[[#This Row],[Customer_ID]],Table1[Customer_ID],Table1[Branch_Name],,)</f>
        <v>Rewa</v>
      </c>
      <c r="D413" s="3" t="str">
        <f>_xlfn.XLOOKUP(Table2[[#This Row],[Customer_ID]],Table1[Customer_ID],Table1[Vehicle_Make],,0)</f>
        <v>Maruti</v>
      </c>
      <c r="E413" s="3" t="str">
        <f>_xlfn.XLOOKUP(Table2[[#This Row],[Customer_ID]],Table1[Customer_ID],Table1[Vehicle_Model],,)</f>
        <v>Dzire</v>
      </c>
      <c r="F413" s="4">
        <f>_xlfn.XLOOKUP(Table2[[#This Row],[Customer_ID]],Table1[Customer_ID],Table1[Amount_Disbursed],,)</f>
        <v>581186</v>
      </c>
      <c r="G413" s="4">
        <f>_xlfn.XLOOKUP(Table2[[#This Row],[Customer_ID]],Table1[Customer_ID],Table1[EMI_Amount],,0)</f>
        <v>36104.177312663349</v>
      </c>
      <c r="H413" s="4">
        <f>Table2[[#This Row],[EMI_Amount]]</f>
        <v>36104.177312663349</v>
      </c>
      <c r="I413" s="4">
        <v>36104</v>
      </c>
      <c r="J413" s="4">
        <f>Table2[[#This Row],[EMI_Due_May26]]-Table2[[#This Row],[Amount_Received_May26]]</f>
        <v>0.17731266334885731</v>
      </c>
      <c r="K413" s="5">
        <f>DATE(2026,5,DAY(Table1[[#This Row],[Maturity_Date]]))</f>
        <v>46149</v>
      </c>
      <c r="L413" s="10" t="str">
        <f ca="1">IF(Table2[[#This Row],[Overdue_Amount]]&lt;1,"",MAX(0,TODAY()-Table2[[#This Row],[EMI_Due_Date]]))</f>
        <v/>
      </c>
      <c r="M41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13" s="3" t="str" cm="1">
        <f t="array" aca="1" ref="N413" ca="1">_xlfn.IFS(Table2[[#This Row],[DPD_Bucket]]="1-30","Overdue",Table2[[#This Row],[DPD_Bucket]]="90+","NPA",Table2[[#This Row],[DPD_Bucket]]="Current","Active",Table2[[#This Row],[DPD_Bucket]]="31-60","Overdue")</f>
        <v>Active</v>
      </c>
    </row>
    <row r="414" spans="1:14" ht="28.8" customHeight="1" x14ac:dyDescent="0.45">
      <c r="A414" s="3" t="s">
        <v>1229</v>
      </c>
      <c r="B414" s="3" t="str">
        <f>_xlfn.XLOOKUP(Table2[[#This Row],[Customer_ID]],Table1[Customer_ID],Table1[Customer_Name],,0,)</f>
        <v>Mahesh Dwivedi</v>
      </c>
      <c r="C414" s="3" t="str">
        <f>_xlfn.XLOOKUP(Table2[[#This Row],[Customer_ID]],Table1[Customer_ID],Table1[Branch_Name],,)</f>
        <v>Jabalpur</v>
      </c>
      <c r="D414" s="3" t="str">
        <f>_xlfn.XLOOKUP(Table2[[#This Row],[Customer_ID]],Table1[Customer_ID],Table1[Vehicle_Make],,0)</f>
        <v>Maruti</v>
      </c>
      <c r="E414" s="3" t="str">
        <f>_xlfn.XLOOKUP(Table2[[#This Row],[Customer_ID]],Table1[Customer_ID],Table1[Vehicle_Model],,)</f>
        <v>Dzire</v>
      </c>
      <c r="F414" s="4">
        <f>_xlfn.XLOOKUP(Table2[[#This Row],[Customer_ID]],Table1[Customer_ID],Table1[Amount_Disbursed],,)</f>
        <v>486654</v>
      </c>
      <c r="G414" s="4">
        <f>_xlfn.XLOOKUP(Table2[[#This Row],[Customer_ID]],Table1[Customer_ID],Table1[EMI_Amount],,0)</f>
        <v>29949.147750628465</v>
      </c>
      <c r="H414" s="4">
        <f>Table2[[#This Row],[EMI_Amount]]</f>
        <v>29949.147750628465</v>
      </c>
      <c r="I414" s="4">
        <v>29949</v>
      </c>
      <c r="J414" s="4">
        <f>Table2[[#This Row],[EMI_Due_May26]]-Table2[[#This Row],[Amount_Received_May26]]</f>
        <v>0.14775062846456422</v>
      </c>
      <c r="K414" s="5">
        <f>DATE(2026,5,DAY(Table1[[#This Row],[Maturity_Date]]))</f>
        <v>46147</v>
      </c>
      <c r="L414" s="10" t="str">
        <f ca="1">IF(Table2[[#This Row],[Overdue_Amount]]&lt;1,"",MAX(0,TODAY()-Table2[[#This Row],[EMI_Due_Date]]))</f>
        <v/>
      </c>
      <c r="M41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14" s="3" t="str" cm="1">
        <f t="array" aca="1" ref="N414" ca="1">_xlfn.IFS(Table2[[#This Row],[DPD_Bucket]]="1-30","Overdue",Table2[[#This Row],[DPD_Bucket]]="90+","NPA",Table2[[#This Row],[DPD_Bucket]]="Current","Active",Table2[[#This Row],[DPD_Bucket]]="31-60","Overdue")</f>
        <v>Active</v>
      </c>
    </row>
    <row r="415" spans="1:14" ht="28.8" customHeight="1" x14ac:dyDescent="0.45">
      <c r="A415" s="3" t="s">
        <v>1230</v>
      </c>
      <c r="B415" s="3" t="str">
        <f>_xlfn.XLOOKUP(Table2[[#This Row],[Customer_ID]],Table1[Customer_ID],Table1[Customer_Name],,0,)</f>
        <v>Savita Gupta</v>
      </c>
      <c r="C415" s="3" t="str">
        <f>_xlfn.XLOOKUP(Table2[[#This Row],[Customer_ID]],Table1[Customer_ID],Table1[Branch_Name],,)</f>
        <v>Bhopal</v>
      </c>
      <c r="D415" s="3" t="str">
        <f>_xlfn.XLOOKUP(Table2[[#This Row],[Customer_ID]],Table1[Customer_ID],Table1[Vehicle_Make],,0)</f>
        <v>Maruti</v>
      </c>
      <c r="E415" s="3" t="str">
        <f>_xlfn.XLOOKUP(Table2[[#This Row],[Customer_ID]],Table1[Customer_ID],Table1[Vehicle_Model],,)</f>
        <v>Dzire</v>
      </c>
      <c r="F415" s="4">
        <f>_xlfn.XLOOKUP(Table2[[#This Row],[Customer_ID]],Table1[Customer_ID],Table1[Amount_Disbursed],,)</f>
        <v>558543</v>
      </c>
      <c r="G415" s="4">
        <f>_xlfn.XLOOKUP(Table2[[#This Row],[Customer_ID]],Table1[Customer_ID],Table1[EMI_Amount],,0)</f>
        <v>35229.57700014572</v>
      </c>
      <c r="H415" s="4">
        <f>Table2[[#This Row],[EMI_Amount]]</f>
        <v>35229.57700014572</v>
      </c>
      <c r="I415" s="4">
        <v>35230</v>
      </c>
      <c r="J415" s="4">
        <f>Table2[[#This Row],[EMI_Due_May26]]-Table2[[#This Row],[Amount_Received_May26]]</f>
        <v>-0.42299985427962383</v>
      </c>
      <c r="K415" s="5">
        <f>DATE(2026,5,DAY(Table1[[#This Row],[Maturity_Date]]))</f>
        <v>46168</v>
      </c>
      <c r="L415" s="10" t="str">
        <f ca="1">IF(Table2[[#This Row],[Overdue_Amount]]&lt;1,"",MAX(0,TODAY()-Table2[[#This Row],[EMI_Due_Date]]))</f>
        <v/>
      </c>
      <c r="M415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15" s="3" t="str" cm="1">
        <f t="array" aca="1" ref="N415" ca="1">_xlfn.IFS(Table2[[#This Row],[DPD_Bucket]]="1-30","Overdue",Table2[[#This Row],[DPD_Bucket]]="90+","NPA",Table2[[#This Row],[DPD_Bucket]]="Current","Active",Table2[[#This Row],[DPD_Bucket]]="31-60","Overdue")</f>
        <v>Active</v>
      </c>
    </row>
    <row r="416" spans="1:14" ht="28.8" customHeight="1" x14ac:dyDescent="0.45">
      <c r="A416" s="3" t="s">
        <v>1231</v>
      </c>
      <c r="B416" s="3" t="str">
        <f>_xlfn.XLOOKUP(Table2[[#This Row],[Customer_ID]],Table1[Customer_ID],Table1[Customer_Name],,0,)</f>
        <v>Ramesh Mishra</v>
      </c>
      <c r="C416" s="3" t="str">
        <f>_xlfn.XLOOKUP(Table2[[#This Row],[Customer_ID]],Table1[Customer_ID],Table1[Branch_Name],,)</f>
        <v>Indore</v>
      </c>
      <c r="D416" s="3" t="str">
        <f>_xlfn.XLOOKUP(Table2[[#This Row],[Customer_ID]],Table1[Customer_ID],Table1[Vehicle_Make],,0)</f>
        <v>Mahindra</v>
      </c>
      <c r="E416" s="3" t="str">
        <f>_xlfn.XLOOKUP(Table2[[#This Row],[Customer_ID]],Table1[Customer_ID],Table1[Vehicle_Model],,)</f>
        <v>Bolero</v>
      </c>
      <c r="F416" s="4">
        <f>_xlfn.XLOOKUP(Table2[[#This Row],[Customer_ID]],Table1[Customer_ID],Table1[Amount_Disbursed],,)</f>
        <v>711874</v>
      </c>
      <c r="G416" s="4">
        <f>_xlfn.XLOOKUP(Table2[[#This Row],[Customer_ID]],Table1[Customer_ID],Table1[EMI_Amount],,0)</f>
        <v>23488.306412048565</v>
      </c>
      <c r="H416" s="4">
        <f>Table2[[#This Row],[EMI_Amount]]</f>
        <v>23488.306412048565</v>
      </c>
      <c r="I416" s="4">
        <v>17852</v>
      </c>
      <c r="J416" s="4">
        <f>Table2[[#This Row],[EMI_Due_May26]]-Table2[[#This Row],[Amount_Received_May26]]</f>
        <v>5636.3064120485651</v>
      </c>
      <c r="K416" s="5">
        <f>DATE(2026,5,DAY(Table1[[#This Row],[Maturity_Date]]))</f>
        <v>46164</v>
      </c>
      <c r="L416" s="10">
        <f ca="1">IF(Table2[[#This Row],[Overdue_Amount]]&lt;1,"",MAX(0,TODAY()-Table2[[#This Row],[EMI_Due_Date]]))</f>
        <v>16</v>
      </c>
      <c r="M416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16" s="3" t="str" cm="1">
        <f t="array" aca="1" ref="N416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17" spans="1:14" ht="28.8" customHeight="1" x14ac:dyDescent="0.45">
      <c r="A417" s="3" t="s">
        <v>1232</v>
      </c>
      <c r="B417" s="3" t="str">
        <f>_xlfn.XLOOKUP(Table2[[#This Row],[Customer_ID]],Table1[Customer_ID],Table1[Customer_Name],,0,)</f>
        <v>Kiran Joshi</v>
      </c>
      <c r="C417" s="3" t="str">
        <f>_xlfn.XLOOKUP(Table2[[#This Row],[Customer_ID]],Table1[Customer_ID],Table1[Branch_Name],,)</f>
        <v>Jabalpur</v>
      </c>
      <c r="D417" s="3" t="str">
        <f>_xlfn.XLOOKUP(Table2[[#This Row],[Customer_ID]],Table1[Customer_ID],Table1[Vehicle_Make],,0)</f>
        <v>Tata</v>
      </c>
      <c r="E417" s="3" t="str">
        <f>_xlfn.XLOOKUP(Table2[[#This Row],[Customer_ID]],Table1[Customer_ID],Table1[Vehicle_Model],,)</f>
        <v>Nexon</v>
      </c>
      <c r="F417" s="4">
        <f>_xlfn.XLOOKUP(Table2[[#This Row],[Customer_ID]],Table1[Customer_ID],Table1[Amount_Disbursed],,)</f>
        <v>747648</v>
      </c>
      <c r="G417" s="4">
        <f>_xlfn.XLOOKUP(Table2[[#This Row],[Customer_ID]],Table1[Customer_ID],Table1[EMI_Amount],,0)</f>
        <v>24346.242629356231</v>
      </c>
      <c r="H417" s="4">
        <f>Table2[[#This Row],[EMI_Amount]]</f>
        <v>24346.242629356231</v>
      </c>
      <c r="I417" s="4">
        <v>24346</v>
      </c>
      <c r="J417" s="4">
        <f>Table2[[#This Row],[EMI_Due_May26]]-Table2[[#This Row],[Amount_Received_May26]]</f>
        <v>0.2426293562311912</v>
      </c>
      <c r="K417" s="5">
        <f>DATE(2026,5,DAY(Table1[[#This Row],[Maturity_Date]]))</f>
        <v>46152</v>
      </c>
      <c r="L417" s="10" t="str">
        <f ca="1">IF(Table2[[#This Row],[Overdue_Amount]]&lt;1,"",MAX(0,TODAY()-Table2[[#This Row],[EMI_Due_Date]]))</f>
        <v/>
      </c>
      <c r="M417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17" s="3" t="str" cm="1">
        <f t="array" aca="1" ref="N417" ca="1">_xlfn.IFS(Table2[[#This Row],[DPD_Bucket]]="1-30","Overdue",Table2[[#This Row],[DPD_Bucket]]="90+","NPA",Table2[[#This Row],[DPD_Bucket]]="Current","Active",Table2[[#This Row],[DPD_Bucket]]="31-60","Overdue")</f>
        <v>Active</v>
      </c>
    </row>
    <row r="418" spans="1:14" ht="28.8" customHeight="1" x14ac:dyDescent="0.45">
      <c r="A418" s="3" t="s">
        <v>1233</v>
      </c>
      <c r="B418" s="3" t="str">
        <f>_xlfn.XLOOKUP(Table2[[#This Row],[Customer_ID]],Table1[Customer_ID],Table1[Customer_Name],,0,)</f>
        <v>Umesh Jain</v>
      </c>
      <c r="C418" s="3" t="str">
        <f>_xlfn.XLOOKUP(Table2[[#This Row],[Customer_ID]],Table1[Customer_ID],Table1[Branch_Name],,)</f>
        <v>Gwalior</v>
      </c>
      <c r="D418" s="3" t="str">
        <f>_xlfn.XLOOKUP(Table2[[#This Row],[Customer_ID]],Table1[Customer_ID],Table1[Vehicle_Make],,0)</f>
        <v>Honda</v>
      </c>
      <c r="E418" s="3" t="str">
        <f>_xlfn.XLOOKUP(Table2[[#This Row],[Customer_ID]],Table1[Customer_ID],Table1[Vehicle_Model],,)</f>
        <v>City</v>
      </c>
      <c r="F418" s="4">
        <f>_xlfn.XLOOKUP(Table2[[#This Row],[Customer_ID]],Table1[Customer_ID],Table1[Amount_Disbursed],,)</f>
        <v>884356</v>
      </c>
      <c r="G418" s="4">
        <f>_xlfn.XLOOKUP(Table2[[#This Row],[Customer_ID]],Table1[Customer_ID],Table1[EMI_Amount],,0)</f>
        <v>41803.37446682906</v>
      </c>
      <c r="H418" s="4">
        <f>Table2[[#This Row],[EMI_Amount]]</f>
        <v>41803.37446682906</v>
      </c>
      <c r="I418" s="4">
        <v>41803</v>
      </c>
      <c r="J418" s="4">
        <f>Table2[[#This Row],[EMI_Due_May26]]-Table2[[#This Row],[Amount_Received_May26]]</f>
        <v>0.37446682906011119</v>
      </c>
      <c r="K418" s="5">
        <f>DATE(2026,5,DAY(Table1[[#This Row],[Maturity_Date]]))</f>
        <v>46145</v>
      </c>
      <c r="L418" s="10" t="str">
        <f ca="1">IF(Table2[[#This Row],[Overdue_Amount]]&lt;1,"",MAX(0,TODAY()-Table2[[#This Row],[EMI_Due_Date]]))</f>
        <v/>
      </c>
      <c r="M418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18" s="3" t="str" cm="1">
        <f t="array" aca="1" ref="N418" ca="1">_xlfn.IFS(Table2[[#This Row],[DPD_Bucket]]="1-30","Overdue",Table2[[#This Row],[DPD_Bucket]]="90+","NPA",Table2[[#This Row],[DPD_Bucket]]="Current","Active",Table2[[#This Row],[DPD_Bucket]]="31-60","Overdue")</f>
        <v>Active</v>
      </c>
    </row>
    <row r="419" spans="1:14" ht="28.8" customHeight="1" x14ac:dyDescent="0.45">
      <c r="A419" s="3" t="s">
        <v>1234</v>
      </c>
      <c r="B419" s="3" t="str">
        <f>_xlfn.XLOOKUP(Table2[[#This Row],[Customer_ID]],Table1[Customer_ID],Table1[Customer_Name],,0,)</f>
        <v>Umesh Dwivedi</v>
      </c>
      <c r="C419" s="3" t="str">
        <f>_xlfn.XLOOKUP(Table2[[#This Row],[Customer_ID]],Table1[Customer_ID],Table1[Branch_Name],,)</f>
        <v>Bhopal</v>
      </c>
      <c r="D419" s="3" t="str">
        <f>_xlfn.XLOOKUP(Table2[[#This Row],[Customer_ID]],Table1[Customer_ID],Table1[Vehicle_Make],,0)</f>
        <v>Hyundai</v>
      </c>
      <c r="E419" s="3" t="str">
        <f>_xlfn.XLOOKUP(Table2[[#This Row],[Customer_ID]],Table1[Customer_ID],Table1[Vehicle_Model],,)</f>
        <v>Creta</v>
      </c>
      <c r="F419" s="4">
        <f>_xlfn.XLOOKUP(Table2[[#This Row],[Customer_ID]],Table1[Customer_ID],Table1[Amount_Disbursed],,)</f>
        <v>1216424</v>
      </c>
      <c r="G419" s="4">
        <f>_xlfn.XLOOKUP(Table2[[#This Row],[Customer_ID]],Table1[Customer_ID],Table1[EMI_Amount],,0)</f>
        <v>27608.935423102525</v>
      </c>
      <c r="H419" s="4">
        <f>Table2[[#This Row],[EMI_Amount]]</f>
        <v>27608.935423102525</v>
      </c>
      <c r="I419" s="4">
        <v>27609</v>
      </c>
      <c r="J419" s="4">
        <f>Table2[[#This Row],[EMI_Due_May26]]-Table2[[#This Row],[Amount_Received_May26]]</f>
        <v>-6.4576897475490114E-2</v>
      </c>
      <c r="K419" s="5">
        <f>DATE(2026,5,DAY(Table1[[#This Row],[Maturity_Date]]))</f>
        <v>46163</v>
      </c>
      <c r="L419" s="10" t="str">
        <f ca="1">IF(Table2[[#This Row],[Overdue_Amount]]&lt;1,"",MAX(0,TODAY()-Table2[[#This Row],[EMI_Due_Date]]))</f>
        <v/>
      </c>
      <c r="M419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19" s="3" t="str" cm="1">
        <f t="array" aca="1" ref="N419" ca="1">_xlfn.IFS(Table2[[#This Row],[DPD_Bucket]]="1-30","Overdue",Table2[[#This Row],[DPD_Bucket]]="90+","NPA",Table2[[#This Row],[DPD_Bucket]]="Current","Active",Table2[[#This Row],[DPD_Bucket]]="31-60","Overdue")</f>
        <v>Active</v>
      </c>
    </row>
    <row r="420" spans="1:14" ht="28.8" customHeight="1" x14ac:dyDescent="0.45">
      <c r="A420" s="3" t="s">
        <v>1235</v>
      </c>
      <c r="B420" s="3" t="str">
        <f>_xlfn.XLOOKUP(Table2[[#This Row],[Customer_ID]],Table1[Customer_ID],Table1[Customer_Name],,0,)</f>
        <v>Meena Malviya</v>
      </c>
      <c r="C420" s="3" t="str">
        <f>_xlfn.XLOOKUP(Table2[[#This Row],[Customer_ID]],Table1[Customer_ID],Table1[Branch_Name],,)</f>
        <v>Indore</v>
      </c>
      <c r="D420" s="3" t="str">
        <f>_xlfn.XLOOKUP(Table2[[#This Row],[Customer_ID]],Table1[Customer_ID],Table1[Vehicle_Make],,0)</f>
        <v>Honda</v>
      </c>
      <c r="E420" s="3" t="str">
        <f>_xlfn.XLOOKUP(Table2[[#This Row],[Customer_ID]],Table1[Customer_ID],Table1[Vehicle_Model],,)</f>
        <v>City</v>
      </c>
      <c r="F420" s="4">
        <f>_xlfn.XLOOKUP(Table2[[#This Row],[Customer_ID]],Table1[Customer_ID],Table1[Amount_Disbursed],,)</f>
        <v>1033389</v>
      </c>
      <c r="G420" s="4">
        <f>_xlfn.XLOOKUP(Table2[[#This Row],[Customer_ID]],Table1[Customer_ID],Table1[EMI_Amount],,0)</f>
        <v>28327.083822111257</v>
      </c>
      <c r="H420" s="4">
        <f>Table2[[#This Row],[EMI_Amount]]</f>
        <v>28327.083822111257</v>
      </c>
      <c r="I420" s="4">
        <v>7766</v>
      </c>
      <c r="J420" s="4">
        <f>Table2[[#This Row],[EMI_Due_May26]]-Table2[[#This Row],[Amount_Received_May26]]</f>
        <v>20561.083822111257</v>
      </c>
      <c r="K420" s="5">
        <f>DATE(2026,5,DAY(Table1[[#This Row],[Maturity_Date]]))</f>
        <v>46168</v>
      </c>
      <c r="L420" s="10">
        <f ca="1">IF(Table2[[#This Row],[Overdue_Amount]]&lt;1,"",MAX(0,TODAY()-Table2[[#This Row],[EMI_Due_Date]]))</f>
        <v>12</v>
      </c>
      <c r="M420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20" s="3" t="str" cm="1">
        <f t="array" aca="1" ref="N420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21" spans="1:14" ht="28.8" customHeight="1" x14ac:dyDescent="0.45">
      <c r="A421" s="3" t="s">
        <v>1236</v>
      </c>
      <c r="B421" s="3" t="str">
        <f>_xlfn.XLOOKUP(Table2[[#This Row],[Customer_ID]],Table1[Customer_ID],Table1[Customer_Name],,0,)</f>
        <v>Umesh Dwivedi</v>
      </c>
      <c r="C421" s="3" t="str">
        <f>_xlfn.XLOOKUP(Table2[[#This Row],[Customer_ID]],Table1[Customer_ID],Table1[Branch_Name],,)</f>
        <v>Indore</v>
      </c>
      <c r="D421" s="3" t="str">
        <f>_xlfn.XLOOKUP(Table2[[#This Row],[Customer_ID]],Table1[Customer_ID],Table1[Vehicle_Make],,0)</f>
        <v>Mahindra</v>
      </c>
      <c r="E421" s="3" t="str">
        <f>_xlfn.XLOOKUP(Table2[[#This Row],[Customer_ID]],Table1[Customer_ID],Table1[Vehicle_Model],,)</f>
        <v>Bolero</v>
      </c>
      <c r="F421" s="4">
        <f>_xlfn.XLOOKUP(Table2[[#This Row],[Customer_ID]],Table1[Customer_ID],Table1[Amount_Disbursed],,)</f>
        <v>810492</v>
      </c>
      <c r="G421" s="4">
        <f>_xlfn.XLOOKUP(Table2[[#This Row],[Customer_ID]],Table1[Customer_ID],Table1[EMI_Amount],,0)</f>
        <v>38304.246420269235</v>
      </c>
      <c r="H421" s="4">
        <f>Table2[[#This Row],[EMI_Amount]]</f>
        <v>38304.246420269235</v>
      </c>
      <c r="I421" s="4">
        <v>38304</v>
      </c>
      <c r="J421" s="4">
        <f>Table2[[#This Row],[EMI_Due_May26]]-Table2[[#This Row],[Amount_Received_May26]]</f>
        <v>0.24642026923538651</v>
      </c>
      <c r="K421" s="5">
        <f>DATE(2026,5,DAY(Table1[[#This Row],[Maturity_Date]]))</f>
        <v>46161</v>
      </c>
      <c r="L421" s="10" t="str">
        <f ca="1">IF(Table2[[#This Row],[Overdue_Amount]]&lt;1,"",MAX(0,TODAY()-Table2[[#This Row],[EMI_Due_Date]]))</f>
        <v/>
      </c>
      <c r="M421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21" s="3" t="str" cm="1">
        <f t="array" aca="1" ref="N421" ca="1">_xlfn.IFS(Table2[[#This Row],[DPD_Bucket]]="1-30","Overdue",Table2[[#This Row],[DPD_Bucket]]="90+","NPA",Table2[[#This Row],[DPD_Bucket]]="Current","Active",Table2[[#This Row],[DPD_Bucket]]="31-60","Overdue")</f>
        <v>Active</v>
      </c>
    </row>
    <row r="422" spans="1:14" ht="28.8" customHeight="1" x14ac:dyDescent="0.45">
      <c r="A422" s="3" t="s">
        <v>1237</v>
      </c>
      <c r="B422" s="3" t="str">
        <f>_xlfn.XLOOKUP(Table2[[#This Row],[Customer_ID]],Table1[Customer_ID],Table1[Customer_Name],,0,)</f>
        <v>Ajay Thakur</v>
      </c>
      <c r="C422" s="3" t="str">
        <f>_xlfn.XLOOKUP(Table2[[#This Row],[Customer_ID]],Table1[Customer_ID],Table1[Branch_Name],,)</f>
        <v>Indore</v>
      </c>
      <c r="D422" s="3" t="str">
        <f>_xlfn.XLOOKUP(Table2[[#This Row],[Customer_ID]],Table1[Customer_ID],Table1[Vehicle_Make],,0)</f>
        <v>Tata</v>
      </c>
      <c r="E422" s="3" t="str">
        <f>_xlfn.XLOOKUP(Table2[[#This Row],[Customer_ID]],Table1[Customer_ID],Table1[Vehicle_Model],,)</f>
        <v>Tiago</v>
      </c>
      <c r="F422" s="4">
        <f>_xlfn.XLOOKUP(Table2[[#This Row],[Customer_ID]],Table1[Customer_ID],Table1[Amount_Disbursed],,)</f>
        <v>418607</v>
      </c>
      <c r="G422" s="4">
        <f>_xlfn.XLOOKUP(Table2[[#This Row],[Customer_ID]],Table1[Customer_ID],Table1[EMI_Amount],,0)</f>
        <v>11186.596003307643</v>
      </c>
      <c r="H422" s="4">
        <f>Table2[[#This Row],[EMI_Amount]]</f>
        <v>11186.596003307643</v>
      </c>
      <c r="I422" s="4">
        <v>1586</v>
      </c>
      <c r="J422" s="4">
        <f>Table2[[#This Row],[EMI_Due_May26]]-Table2[[#This Row],[Amount_Received_May26]]</f>
        <v>9600.5960033076426</v>
      </c>
      <c r="K422" s="5">
        <f>DATE(2026,5,DAY(Table1[[#This Row],[Maturity_Date]]))</f>
        <v>46170</v>
      </c>
      <c r="L422" s="10">
        <f ca="1">IF(Table2[[#This Row],[Overdue_Amount]]&lt;1,"",MAX(0,TODAY()-Table2[[#This Row],[EMI_Due_Date]]))</f>
        <v>10</v>
      </c>
      <c r="M422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1-30</v>
      </c>
      <c r="N422" s="3" t="str" cm="1">
        <f t="array" aca="1" ref="N422" ca="1">_xlfn.IFS(Table2[[#This Row],[DPD_Bucket]]="1-30","Overdue",Table2[[#This Row],[DPD_Bucket]]="90+","NPA",Table2[[#This Row],[DPD_Bucket]]="Current","Active",Table2[[#This Row],[DPD_Bucket]]="31-60","Overdue")</f>
        <v>Overdue</v>
      </c>
    </row>
    <row r="423" spans="1:14" ht="28.8" customHeight="1" x14ac:dyDescent="0.45">
      <c r="A423" s="3" t="s">
        <v>1238</v>
      </c>
      <c r="B423" s="3" t="str">
        <f>_xlfn.XLOOKUP(Table2[[#This Row],[Customer_ID]],Table1[Customer_ID],Table1[Customer_Name],,0,)</f>
        <v>Naresh Tiwari</v>
      </c>
      <c r="C423" s="3" t="str">
        <f>_xlfn.XLOOKUP(Table2[[#This Row],[Customer_ID]],Table1[Customer_ID],Table1[Branch_Name],,)</f>
        <v>Gwalior</v>
      </c>
      <c r="D423" s="3" t="str">
        <f>_xlfn.XLOOKUP(Table2[[#This Row],[Customer_ID]],Table1[Customer_ID],Table1[Vehicle_Make],,0)</f>
        <v>Mahindra</v>
      </c>
      <c r="E423" s="3" t="str">
        <f>_xlfn.XLOOKUP(Table2[[#This Row],[Customer_ID]],Table1[Customer_ID],Table1[Vehicle_Model],,)</f>
        <v>Bolero</v>
      </c>
      <c r="F423" s="4">
        <f>_xlfn.XLOOKUP(Table2[[#This Row],[Customer_ID]],Table1[Customer_ID],Table1[Amount_Disbursed],,)</f>
        <v>743777</v>
      </c>
      <c r="G423" s="4">
        <f>_xlfn.XLOOKUP(Table2[[#This Row],[Customer_ID]],Table1[Customer_ID],Table1[EMI_Amount],,0)</f>
        <v>45877.005269741749</v>
      </c>
      <c r="H423" s="4">
        <f>Table2[[#This Row],[EMI_Amount]]</f>
        <v>45877.005269741749</v>
      </c>
      <c r="I423" s="4">
        <v>45877</v>
      </c>
      <c r="J423" s="4">
        <f>Table2[[#This Row],[EMI_Due_May26]]-Table2[[#This Row],[Amount_Received_May26]]</f>
        <v>5.2697417486342601E-3</v>
      </c>
      <c r="K423" s="5">
        <f>DATE(2026,5,DAY(Table1[[#This Row],[Maturity_Date]]))</f>
        <v>46167</v>
      </c>
      <c r="L423" s="10" t="str">
        <f ca="1">IF(Table2[[#This Row],[Overdue_Amount]]&lt;1,"",MAX(0,TODAY()-Table2[[#This Row],[EMI_Due_Date]]))</f>
        <v/>
      </c>
      <c r="M423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23" s="3" t="str" cm="1">
        <f t="array" aca="1" ref="N423" ca="1">_xlfn.IFS(Table2[[#This Row],[DPD_Bucket]]="1-30","Overdue",Table2[[#This Row],[DPD_Bucket]]="90+","NPA",Table2[[#This Row],[DPD_Bucket]]="Current","Active",Table2[[#This Row],[DPD_Bucket]]="31-60","Overdue")</f>
        <v>Active</v>
      </c>
    </row>
    <row r="424" spans="1:14" ht="28.8" customHeight="1" x14ac:dyDescent="0.45">
      <c r="A424" s="3" t="s">
        <v>1239</v>
      </c>
      <c r="B424" s="3" t="str">
        <f>_xlfn.XLOOKUP(Table2[[#This Row],[Customer_ID]],Table1[Customer_ID],Table1[Customer_Name],,0,)</f>
        <v>Ajay Chauhan</v>
      </c>
      <c r="C424" s="3" t="str">
        <f>_xlfn.XLOOKUP(Table2[[#This Row],[Customer_ID]],Table1[Customer_ID],Table1[Branch_Name],,)</f>
        <v>Bhopal</v>
      </c>
      <c r="D424" s="3" t="str">
        <f>_xlfn.XLOOKUP(Table2[[#This Row],[Customer_ID]],Table1[Customer_ID],Table1[Vehicle_Make],,0)</f>
        <v>Maruti</v>
      </c>
      <c r="E424" s="3" t="str">
        <f>_xlfn.XLOOKUP(Table2[[#This Row],[Customer_ID]],Table1[Customer_ID],Table1[Vehicle_Model],,)</f>
        <v>Swift</v>
      </c>
      <c r="F424" s="4">
        <f>_xlfn.XLOOKUP(Table2[[#This Row],[Customer_ID]],Table1[Customer_ID],Table1[Amount_Disbursed],,)</f>
        <v>506609</v>
      </c>
      <c r="G424" s="4">
        <f>_xlfn.XLOOKUP(Table2[[#This Row],[Customer_ID]],Table1[Customer_ID],Table1[EMI_Amount],,0)</f>
        <v>16708.351143876687</v>
      </c>
      <c r="H424" s="4">
        <f>Table2[[#This Row],[EMI_Amount]]</f>
        <v>16708.351143876687</v>
      </c>
      <c r="I424" s="4">
        <v>16708</v>
      </c>
      <c r="J424" s="4">
        <f>Table2[[#This Row],[EMI_Due_May26]]-Table2[[#This Row],[Amount_Received_May26]]</f>
        <v>0.35114387668727431</v>
      </c>
      <c r="K424" s="5">
        <f>DATE(2026,5,DAY(Table1[[#This Row],[Maturity_Date]]))</f>
        <v>46173</v>
      </c>
      <c r="L424" s="10" t="str">
        <f ca="1">IF(Table2[[#This Row],[Overdue_Amount]]&lt;1,"",MAX(0,TODAY()-Table2[[#This Row],[EMI_Due_Date]]))</f>
        <v/>
      </c>
      <c r="M424" s="11" t="str">
        <f ca="1">IF(LEN(Table2[[#This Row],[Days_Past_Due]])=0,"Current",
IF(Table2[[#This Row],[Days_Past_Due]]&lt;=30,"1-30",
IF(Table2[[#This Row],[Days_Past_Due]]&lt;=60,"31-60",
IF(Table2[[#This Row],[Days_Past_Due]]&lt;=90,"61-90","90+"))))</f>
        <v>Current</v>
      </c>
      <c r="N424" s="3" t="str" cm="1">
        <f t="array" aca="1" ref="N424" ca="1">_xlfn.IFS(Table2[[#This Row],[DPD_Bucket]]="1-30","Overdue",Table2[[#This Row],[DPD_Bucket]]="90+","NPA",Table2[[#This Row],[DPD_Bucket]]="Current","Active",Table2[[#This Row],[DPD_Bucket]]="31-60","Overdue")</f>
        <v>Active</v>
      </c>
    </row>
  </sheetData>
  <mergeCells count="1">
    <mergeCell ref="A1:N1"/>
  </mergeCells>
  <conditionalFormatting sqref="I3:I4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{AE8CAF69-5AF0-4479-B132-02902F26CDAD}</x14:id>
        </ext>
      </extLst>
    </cfRule>
  </conditionalFormatting>
  <conditionalFormatting sqref="J3:J424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{E652E6E4-DC66-4626-8CBE-618BAB9D7438}</x14:id>
        </ext>
      </extLst>
    </cfRule>
  </conditionalFormatting>
  <conditionalFormatting sqref="L3:L424">
    <cfRule type="colorScale" priority="12">
      <colorScale>
        <cfvo type="min"/>
        <cfvo type="max"/>
        <color rgb="FFFCFCFF"/>
        <color rgb="FFF8696B"/>
      </colorScale>
    </cfRule>
    <cfRule type="colorScale" priority="14">
      <colorScale>
        <cfvo type="min"/>
        <cfvo type="max"/>
        <color rgb="FFFF0000"/>
        <color rgb="FFFFEF9C"/>
      </colorScale>
    </cfRule>
    <cfRule type="colorScale" priority="15">
      <colorScale>
        <cfvo type="min"/>
        <cfvo type="max"/>
        <color rgb="FFFF7128"/>
        <color rgb="FFFFEF9C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 L425:L1048576">
    <cfRule type="cellIs" dxfId="17" priority="7" operator="equal">
      <formula>$LW$10</formula>
    </cfRule>
  </conditionalFormatting>
  <conditionalFormatting sqref="M2:M424 L425:L1048576">
    <cfRule type="cellIs" dxfId="16" priority="24" operator="equal">
      <formula>$LW$10</formula>
    </cfRule>
    <cfRule type="cellIs" dxfId="15" priority="25" operator="equal">
      <formula>$M$14</formula>
    </cfRule>
  </conditionalFormatting>
  <conditionalFormatting sqref="M3:M424">
    <cfRule type="cellIs" dxfId="14" priority="4" operator="equal">
      <formula>$M$23</formula>
    </cfRule>
    <cfRule type="cellIs" dxfId="13" priority="5" operator="equal">
      <formula>"CURRENT"</formula>
    </cfRule>
  </conditionalFormatting>
  <conditionalFormatting sqref="N3:N424">
    <cfRule type="cellIs" dxfId="12" priority="17" operator="equal">
      <formula>"Overdue"</formula>
    </cfRule>
    <cfRule type="cellIs" dxfId="11" priority="18" operator="equal">
      <formula>"NPA"</formula>
    </cfRule>
    <cfRule type="cellIs" dxfId="10" priority="19" operator="equal">
      <formula>"Active"</formula>
    </cfRule>
  </conditionalFormatting>
  <pageMargins left="0.7" right="0.7" top="0.75" bottom="0.75" header="0.3" footer="0.3"/>
  <pageSetup orientation="portrait" r:id="rId1"/>
  <ignoredErrors>
    <ignoredError sqref="M3:M424 N3:N424" twoDigitTextYear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8CAF69-5AF0-4479-B132-02902F26CD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I3:I424</xm:sqref>
        </x14:conditionalFormatting>
        <x14:conditionalFormatting xmlns:xm="http://schemas.microsoft.com/office/excel/2006/main">
          <x14:cfRule type="dataBar" id="{E652E6E4-DC66-4626-8CBE-618BAB9D74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J3:J424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0FB4-5FEA-4E4C-B745-91E32B1D8644}">
  <dimension ref="A1:N864"/>
  <sheetViews>
    <sheetView zoomScale="43" zoomScaleNormal="66" workbookViewId="0">
      <pane ySplit="2" topLeftCell="A3" activePane="bottomLeft" state="frozen"/>
      <selection pane="bottomLeft" activeCell="AD575" sqref="AD575"/>
    </sheetView>
  </sheetViews>
  <sheetFormatPr defaultRowHeight="15.6" x14ac:dyDescent="0.3"/>
  <cols>
    <col min="1" max="1" width="15.90625" bestFit="1" customWidth="1"/>
    <col min="2" max="2" width="23.90625" bestFit="1" customWidth="1"/>
    <col min="3" max="3" width="29.08984375" bestFit="1" customWidth="1"/>
    <col min="4" max="4" width="25.6328125" bestFit="1" customWidth="1"/>
    <col min="5" max="5" width="24.54296875" bestFit="1" customWidth="1"/>
    <col min="6" max="6" width="25.453125" bestFit="1" customWidth="1"/>
    <col min="7" max="7" width="23.26953125" bestFit="1" customWidth="1"/>
    <col min="8" max="8" width="24.08984375" bestFit="1" customWidth="1"/>
    <col min="9" max="9" width="29.54296875" style="13" bestFit="1" customWidth="1"/>
    <col min="10" max="10" width="34.54296875" bestFit="1" customWidth="1"/>
    <col min="11" max="11" width="31.90625" bestFit="1" customWidth="1"/>
    <col min="12" max="12" width="37.08984375" bestFit="1" customWidth="1"/>
    <col min="13" max="13" width="32.08984375" bestFit="1" customWidth="1"/>
    <col min="14" max="14" width="38.36328125" bestFit="1" customWidth="1"/>
    <col min="15" max="15" width="17.453125" bestFit="1" customWidth="1"/>
    <col min="25" max="25" width="12.81640625" bestFit="1" customWidth="1"/>
  </cols>
  <sheetData>
    <row r="1" spans="1:14" ht="58.8" customHeight="1" x14ac:dyDescent="0.25">
      <c r="A1" s="45" t="s">
        <v>3116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29.4" customHeight="1" x14ac:dyDescent="0.25">
      <c r="A2" s="9" t="s">
        <v>241</v>
      </c>
      <c r="B2" s="9" t="s">
        <v>1240</v>
      </c>
      <c r="C2" s="9" t="s">
        <v>0</v>
      </c>
      <c r="D2" s="9" t="s">
        <v>5</v>
      </c>
      <c r="E2" s="9" t="s">
        <v>242</v>
      </c>
      <c r="F2" s="9" t="s">
        <v>243</v>
      </c>
      <c r="G2" s="9" t="s">
        <v>244</v>
      </c>
      <c r="H2" s="9" t="s">
        <v>245</v>
      </c>
      <c r="I2" s="9" t="s">
        <v>247</v>
      </c>
      <c r="J2" s="9" t="s">
        <v>3088</v>
      </c>
      <c r="K2" s="9" t="s">
        <v>3089</v>
      </c>
      <c r="L2" s="9" t="s">
        <v>3090</v>
      </c>
      <c r="M2" s="9" t="s">
        <v>248</v>
      </c>
      <c r="N2" s="9" t="s">
        <v>249</v>
      </c>
    </row>
    <row r="3" spans="1:14" ht="29.4" customHeight="1" x14ac:dyDescent="0.45">
      <c r="A3" s="3" t="s">
        <v>250</v>
      </c>
      <c r="B3" s="3" t="s">
        <v>818</v>
      </c>
      <c r="C3" s="3" t="str">
        <f>_xlfn.XLOOKUP(Table3[[#This Row],[Customer_ID]],Table1[Customer_ID],Table1[Customer_Name],,0)</f>
        <v>Vijay Mishra</v>
      </c>
      <c r="D3" s="3" t="str">
        <f>_xlfn.XLOOKUP(Table3[[#This Row],[Customer_ID]],Table1[Customer_ID],Table1[Branch_Name],,0)</f>
        <v>Indore</v>
      </c>
      <c r="E3" s="5">
        <v>46173</v>
      </c>
      <c r="F3" s="3" t="s">
        <v>270</v>
      </c>
      <c r="G3" s="3" t="s">
        <v>3091</v>
      </c>
      <c r="H3" s="3" t="str">
        <f>_xlfn.XLOOKUP(Table3[[#This Row],[Agent_Code]],Table4[Agent_Code],Table4[Agent_Name],,0)</f>
        <v>Amit Thakur</v>
      </c>
      <c r="I3" s="12" t="s">
        <v>252</v>
      </c>
      <c r="J3" s="3" t="str">
        <f>IF(OR(Table3[[#This Row],[Contact_Result]]="Commitment Received",Table3[[#This Row],[Contact_Result]]="Will Pay Next Week"),"Yes","")</f>
        <v/>
      </c>
      <c r="K3" s="5"/>
      <c r="L3" s="4"/>
      <c r="M3" s="4">
        <v>0</v>
      </c>
      <c r="N3" s="3" t="s">
        <v>252</v>
      </c>
    </row>
    <row r="4" spans="1:14" ht="29.4" customHeight="1" x14ac:dyDescent="0.45">
      <c r="A4" s="3" t="s">
        <v>295</v>
      </c>
      <c r="B4" s="3" t="s">
        <v>836</v>
      </c>
      <c r="C4" s="3" t="str">
        <f>_xlfn.XLOOKUP(Table3[[#This Row],[Customer_ID]],Table1[Customer_ID],Table1[Customer_Name],,0)</f>
        <v>Mohit Agarwal</v>
      </c>
      <c r="D4" s="3" t="str">
        <f>_xlfn.XLOOKUP(Table3[[#This Row],[Customer_ID]],Table1[Customer_ID],Table1[Branch_Name],,0)</f>
        <v>Indore</v>
      </c>
      <c r="E4" s="5">
        <v>46173</v>
      </c>
      <c r="F4" s="3" t="s">
        <v>270</v>
      </c>
      <c r="G4" s="3" t="s">
        <v>3109</v>
      </c>
      <c r="H4" s="3" t="str">
        <f>_xlfn.XLOOKUP(Table3[[#This Row],[Agent_Code]],Table4[Agent_Code],Table4[Agent_Name],,0)</f>
        <v>Pankaj Joshi</v>
      </c>
      <c r="I4" s="12" t="s">
        <v>252</v>
      </c>
      <c r="J4" s="3" t="str">
        <f>IF(OR(Table3[[#This Row],[Contact_Result]]="Commitment Received",Table3[[#This Row],[Contact_Result]]="Will Pay Next Week"),"Yes","")</f>
        <v/>
      </c>
      <c r="K4" s="5"/>
      <c r="L4" s="4"/>
      <c r="M4" s="4">
        <v>0</v>
      </c>
      <c r="N4" s="3" t="s">
        <v>252</v>
      </c>
    </row>
    <row r="5" spans="1:14" ht="29.4" customHeight="1" x14ac:dyDescent="0.45">
      <c r="A5" s="3" t="s">
        <v>369</v>
      </c>
      <c r="B5" s="3" t="s">
        <v>900</v>
      </c>
      <c r="C5" s="3" t="str">
        <f>_xlfn.XLOOKUP(Table3[[#This Row],[Customer_ID]],Table1[Customer_ID],Table1[Customer_Name],,0)</f>
        <v>Vijay Dubey</v>
      </c>
      <c r="D5" s="3" t="str">
        <f>_xlfn.XLOOKUP(Table3[[#This Row],[Customer_ID]],Table1[Customer_ID],Table1[Branch_Name],,0)</f>
        <v>Jabalpur</v>
      </c>
      <c r="E5" s="5">
        <v>46173</v>
      </c>
      <c r="F5" s="3" t="s">
        <v>270</v>
      </c>
      <c r="G5" s="3" t="s">
        <v>3105</v>
      </c>
      <c r="H5" s="3" t="str">
        <f>_xlfn.XLOOKUP(Table3[[#This Row],[Agent_Code]],Table4[Agent_Code],Table4[Agent_Name],,0)</f>
        <v>Pooja Shukla</v>
      </c>
      <c r="I5" s="12" t="s">
        <v>252</v>
      </c>
      <c r="J5" s="3" t="str">
        <f>IF(OR(Table3[[#This Row],[Contact_Result]]="Commitment Received",Table3[[#This Row],[Contact_Result]]="Will Pay Next Week"),"Yes","")</f>
        <v/>
      </c>
      <c r="K5" s="5"/>
      <c r="L5" s="4"/>
      <c r="M5" s="4">
        <v>0</v>
      </c>
      <c r="N5" s="3" t="s">
        <v>252</v>
      </c>
    </row>
    <row r="6" spans="1:14" ht="29.4" customHeight="1" x14ac:dyDescent="0.45">
      <c r="A6" s="3" t="s">
        <v>375</v>
      </c>
      <c r="B6" s="3" t="s">
        <v>904</v>
      </c>
      <c r="C6" s="3" t="str">
        <f>_xlfn.XLOOKUP(Table3[[#This Row],[Customer_ID]],Table1[Customer_ID],Table1[Customer_Name],,0)</f>
        <v>Amit Verma</v>
      </c>
      <c r="D6" s="3" t="str">
        <f>_xlfn.XLOOKUP(Table3[[#This Row],[Customer_ID]],Table1[Customer_ID],Table1[Branch_Name],,0)</f>
        <v>Gwalior</v>
      </c>
      <c r="E6" s="5">
        <v>46173</v>
      </c>
      <c r="F6" s="3" t="s">
        <v>270</v>
      </c>
      <c r="G6" s="3" t="s">
        <v>3113</v>
      </c>
      <c r="H6" s="3" t="str">
        <f>_xlfn.XLOOKUP(Table3[[#This Row],[Agent_Code]],Table4[Agent_Code],Table4[Agent_Name],,0)</f>
        <v>Umesh Soni</v>
      </c>
      <c r="I6" s="12" t="s">
        <v>3094</v>
      </c>
      <c r="J6" s="3" t="str">
        <f>IF(OR(Table3[[#This Row],[Contact_Result]]="Commitment Received",Table3[[#This Row],[Contact_Result]]="Will Pay Next Week"),"Yes","")</f>
        <v>Yes</v>
      </c>
      <c r="K6" s="5">
        <v>46178</v>
      </c>
      <c r="L6" s="4">
        <v>11340</v>
      </c>
      <c r="M6" s="4">
        <v>0</v>
      </c>
      <c r="N6" s="3" t="s">
        <v>3094</v>
      </c>
    </row>
    <row r="7" spans="1:14" ht="29.4" customHeight="1" x14ac:dyDescent="0.45">
      <c r="A7" s="3" t="s">
        <v>458</v>
      </c>
      <c r="B7" s="3" t="s">
        <v>979</v>
      </c>
      <c r="C7" s="3" t="str">
        <f>_xlfn.XLOOKUP(Table3[[#This Row],[Customer_ID]],Table1[Customer_ID],Table1[Customer_Name],,0)</f>
        <v>Sumit Tiwari</v>
      </c>
      <c r="D7" s="3" t="str">
        <f>_xlfn.XLOOKUP(Table3[[#This Row],[Customer_ID]],Table1[Customer_ID],Table1[Branch_Name],,0)</f>
        <v>Gwalior</v>
      </c>
      <c r="E7" s="5">
        <v>46173</v>
      </c>
      <c r="F7" s="3" t="s">
        <v>257</v>
      </c>
      <c r="G7" s="3" t="s">
        <v>3103</v>
      </c>
      <c r="H7" s="3" t="str">
        <f>_xlfn.XLOOKUP(Table3[[#This Row],[Agent_Code]],Table4[Agent_Code],Table4[Agent_Name],,0)</f>
        <v>Pushpa Jain</v>
      </c>
      <c r="I7" s="12" t="s">
        <v>273</v>
      </c>
      <c r="J7" s="3" t="str">
        <f>IF(OR(Table3[[#This Row],[Contact_Result]]="Commitment Received",Table3[[#This Row],[Contact_Result]]="Will Pay Next Week"),"Yes","")</f>
        <v>Yes</v>
      </c>
      <c r="K7" s="5">
        <v>46178</v>
      </c>
      <c r="L7" s="4">
        <v>6224</v>
      </c>
      <c r="M7" s="4">
        <v>0</v>
      </c>
      <c r="N7" s="3" t="s">
        <v>273</v>
      </c>
    </row>
    <row r="8" spans="1:14" ht="29.4" customHeight="1" x14ac:dyDescent="0.45">
      <c r="A8" s="3" t="s">
        <v>490</v>
      </c>
      <c r="B8" s="3" t="s">
        <v>997</v>
      </c>
      <c r="C8" s="3" t="str">
        <f>_xlfn.XLOOKUP(Table3[[#This Row],[Customer_ID]],Table1[Customer_ID],Table1[Customer_Name],,0)</f>
        <v>Santosh Soni</v>
      </c>
      <c r="D8" s="3" t="str">
        <f>_xlfn.XLOOKUP(Table3[[#This Row],[Customer_ID]],Table1[Customer_ID],Table1[Branch_Name],,0)</f>
        <v>Bhopal</v>
      </c>
      <c r="E8" s="5">
        <v>46173</v>
      </c>
      <c r="F8" s="3" t="s">
        <v>270</v>
      </c>
      <c r="G8" s="3" t="s">
        <v>3106</v>
      </c>
      <c r="H8" s="3" t="str">
        <f>_xlfn.XLOOKUP(Table3[[#This Row],[Agent_Code]],Table4[Agent_Code],Table4[Agent_Name],,0)</f>
        <v>Kavita Tiwari</v>
      </c>
      <c r="I8" s="12" t="s">
        <v>3094</v>
      </c>
      <c r="J8" s="3" t="str">
        <f>IF(OR(Table3[[#This Row],[Contact_Result]]="Commitment Received",Table3[[#This Row],[Contact_Result]]="Will Pay Next Week"),"Yes","")</f>
        <v>Yes</v>
      </c>
      <c r="K8" s="5">
        <v>46178</v>
      </c>
      <c r="L8" s="4">
        <v>27851</v>
      </c>
      <c r="M8" s="4">
        <v>0</v>
      </c>
      <c r="N8" s="3" t="s">
        <v>3094</v>
      </c>
    </row>
    <row r="9" spans="1:14" ht="29.4" customHeight="1" x14ac:dyDescent="0.45">
      <c r="A9" s="3" t="s">
        <v>519</v>
      </c>
      <c r="B9" s="3" t="s">
        <v>1011</v>
      </c>
      <c r="C9" s="3" t="str">
        <f>_xlfn.XLOOKUP(Table3[[#This Row],[Customer_ID]],Table1[Customer_ID],Table1[Customer_Name],,0)</f>
        <v>Naresh Malviya</v>
      </c>
      <c r="D9" s="3" t="str">
        <f>_xlfn.XLOOKUP(Table3[[#This Row],[Customer_ID]],Table1[Customer_ID],Table1[Branch_Name],,0)</f>
        <v>Bhopal</v>
      </c>
      <c r="E9" s="5">
        <v>46173</v>
      </c>
      <c r="F9" s="3" t="s">
        <v>270</v>
      </c>
      <c r="G9" s="3" t="s">
        <v>3112</v>
      </c>
      <c r="H9" s="3" t="str">
        <f>_xlfn.XLOOKUP(Table3[[#This Row],[Agent_Code]],Table4[Agent_Code],Table4[Agent_Name],,0)</f>
        <v>Vijay Tiwari</v>
      </c>
      <c r="I9" s="12" t="s">
        <v>3094</v>
      </c>
      <c r="J9" s="3" t="str">
        <f>IF(OR(Table3[[#This Row],[Contact_Result]]="Commitment Received",Table3[[#This Row],[Contact_Result]]="Will Pay Next Week"),"Yes","")</f>
        <v>Yes</v>
      </c>
      <c r="K9" s="5">
        <v>46178</v>
      </c>
      <c r="L9" s="4">
        <v>735</v>
      </c>
      <c r="M9" s="4">
        <v>0</v>
      </c>
      <c r="N9" s="3" t="s">
        <v>3094</v>
      </c>
    </row>
    <row r="10" spans="1:14" ht="29.4" customHeight="1" x14ac:dyDescent="0.45">
      <c r="A10" s="3" t="s">
        <v>583</v>
      </c>
      <c r="B10" s="3" t="s">
        <v>1069</v>
      </c>
      <c r="C10" s="3" t="str">
        <f>_xlfn.XLOOKUP(Table3[[#This Row],[Customer_ID]],Table1[Customer_ID],Table1[Customer_Name],,0)</f>
        <v>Geeta Verma</v>
      </c>
      <c r="D10" s="3" t="str">
        <f>_xlfn.XLOOKUP(Table3[[#This Row],[Customer_ID]],Table1[Customer_ID],Table1[Branch_Name],,0)</f>
        <v>Bhopal</v>
      </c>
      <c r="E10" s="5">
        <v>46173</v>
      </c>
      <c r="F10" s="3" t="s">
        <v>257</v>
      </c>
      <c r="G10" s="3" t="s">
        <v>3092</v>
      </c>
      <c r="H10" s="3" t="str">
        <f>_xlfn.XLOOKUP(Table3[[#This Row],[Agent_Code]],Table4[Agent_Code],Table4[Agent_Name],,0)</f>
        <v>Sunita Patel</v>
      </c>
      <c r="I10" s="12" t="s">
        <v>273</v>
      </c>
      <c r="J10" s="3" t="str">
        <f>IF(OR(Table3[[#This Row],[Contact_Result]]="Commitment Received",Table3[[#This Row],[Contact_Result]]="Will Pay Next Week"),"Yes","")</f>
        <v>Yes</v>
      </c>
      <c r="K10" s="5">
        <v>46178</v>
      </c>
      <c r="L10" s="4">
        <v>24458</v>
      </c>
      <c r="M10" s="4">
        <v>0</v>
      </c>
      <c r="N10" s="3" t="s">
        <v>273</v>
      </c>
    </row>
    <row r="11" spans="1:14" ht="29.4" customHeight="1" x14ac:dyDescent="0.45">
      <c r="A11" s="3" t="s">
        <v>587</v>
      </c>
      <c r="B11" s="3" t="s">
        <v>1073</v>
      </c>
      <c r="C11" s="3" t="str">
        <f>_xlfn.XLOOKUP(Table3[[#This Row],[Customer_ID]],Table1[Customer_ID],Table1[Customer_Name],,0)</f>
        <v>Pradeep Yadav</v>
      </c>
      <c r="D11" s="3" t="str">
        <f>_xlfn.XLOOKUP(Table3[[#This Row],[Customer_ID]],Table1[Customer_ID],Table1[Branch_Name],,0)</f>
        <v>Gwalior</v>
      </c>
      <c r="E11" s="5">
        <v>46173</v>
      </c>
      <c r="F11" s="3" t="s">
        <v>257</v>
      </c>
      <c r="G11" s="3" t="s">
        <v>3114</v>
      </c>
      <c r="H11" s="3" t="str">
        <f>_xlfn.XLOOKUP(Table3[[#This Row],[Agent_Code]],Table4[Agent_Code],Table4[Agent_Name],,0)</f>
        <v>Mohit Mishra</v>
      </c>
      <c r="I11" s="12" t="s">
        <v>273</v>
      </c>
      <c r="J11" s="3" t="str">
        <f>IF(OR(Table3[[#This Row],[Contact_Result]]="Commitment Received",Table3[[#This Row],[Contact_Result]]="Will Pay Next Week"),"Yes","")</f>
        <v>Yes</v>
      </c>
      <c r="K11" s="5">
        <v>46178</v>
      </c>
      <c r="L11" s="4">
        <v>3179</v>
      </c>
      <c r="M11" s="4">
        <v>0</v>
      </c>
      <c r="N11" s="3" t="s">
        <v>273</v>
      </c>
    </row>
    <row r="12" spans="1:14" ht="29.4" customHeight="1" x14ac:dyDescent="0.45">
      <c r="A12" s="3" t="s">
        <v>703</v>
      </c>
      <c r="B12" s="3" t="s">
        <v>1162</v>
      </c>
      <c r="C12" s="3" t="str">
        <f>_xlfn.XLOOKUP(Table3[[#This Row],[Customer_ID]],Table1[Customer_ID],Table1[Customer_Name],,0)</f>
        <v>Rekha Chauhan</v>
      </c>
      <c r="D12" s="3" t="str">
        <f>_xlfn.XLOOKUP(Table3[[#This Row],[Customer_ID]],Table1[Customer_ID],Table1[Branch_Name],,0)</f>
        <v>Gwalior</v>
      </c>
      <c r="E12" s="5">
        <v>46173</v>
      </c>
      <c r="F12" s="3" t="s">
        <v>270</v>
      </c>
      <c r="G12" s="3" t="s">
        <v>3107</v>
      </c>
      <c r="H12" s="3" t="str">
        <f>_xlfn.XLOOKUP(Table3[[#This Row],[Agent_Code]],Table4[Agent_Code],Table4[Agent_Name],,0)</f>
        <v>Naresh Mishra</v>
      </c>
      <c r="I12" s="12" t="s">
        <v>252</v>
      </c>
      <c r="J12" s="3" t="str">
        <f>IF(OR(Table3[[#This Row],[Contact_Result]]="Commitment Received",Table3[[#This Row],[Contact_Result]]="Will Pay Next Week"),"Yes","")</f>
        <v/>
      </c>
      <c r="K12" s="5"/>
      <c r="L12" s="4"/>
      <c r="M12" s="4">
        <v>0</v>
      </c>
      <c r="N12" s="3" t="s">
        <v>252</v>
      </c>
    </row>
    <row r="13" spans="1:14" ht="29.4" customHeight="1" x14ac:dyDescent="0.45">
      <c r="A13" s="3" t="s">
        <v>725</v>
      </c>
      <c r="B13" s="3" t="s">
        <v>1178</v>
      </c>
      <c r="C13" s="3" t="str">
        <f>_xlfn.XLOOKUP(Table3[[#This Row],[Customer_ID]],Table1[Customer_ID],Table1[Customer_Name],,0)</f>
        <v>Manoj Sharma</v>
      </c>
      <c r="D13" s="3" t="str">
        <f>_xlfn.XLOOKUP(Table3[[#This Row],[Customer_ID]],Table1[Customer_ID],Table1[Branch_Name],,0)</f>
        <v>Jabalpur</v>
      </c>
      <c r="E13" s="5">
        <v>46173</v>
      </c>
      <c r="F13" s="3" t="s">
        <v>270</v>
      </c>
      <c r="G13" s="3" t="s">
        <v>3101</v>
      </c>
      <c r="H13" s="3" t="str">
        <f>_xlfn.XLOOKUP(Table3[[#This Row],[Agent_Code]],Table4[Agent_Code],Table4[Agent_Name],,0)</f>
        <v>Pankaj Verma</v>
      </c>
      <c r="I13" s="12" t="s">
        <v>252</v>
      </c>
      <c r="J13" s="3" t="str">
        <f>IF(OR(Table3[[#This Row],[Contact_Result]]="Commitment Received",Table3[[#This Row],[Contact_Result]]="Will Pay Next Week"),"Yes","")</f>
        <v/>
      </c>
      <c r="K13" s="5"/>
      <c r="L13" s="4"/>
      <c r="M13" s="4">
        <v>0</v>
      </c>
      <c r="N13" s="3" t="s">
        <v>252</v>
      </c>
    </row>
    <row r="14" spans="1:14" ht="29.4" customHeight="1" x14ac:dyDescent="0.45">
      <c r="A14" s="3" t="s">
        <v>726</v>
      </c>
      <c r="B14" s="3" t="s">
        <v>1178</v>
      </c>
      <c r="C14" s="3" t="str">
        <f>_xlfn.XLOOKUP(Table3[[#This Row],[Customer_ID]],Table1[Customer_ID],Table1[Customer_Name],,0)</f>
        <v>Manoj Sharma</v>
      </c>
      <c r="D14" s="3" t="str">
        <f>_xlfn.XLOOKUP(Table3[[#This Row],[Customer_ID]],Table1[Customer_ID],Table1[Branch_Name],,0)</f>
        <v>Jabalpur</v>
      </c>
      <c r="E14" s="5">
        <v>46173</v>
      </c>
      <c r="F14" s="3" t="s">
        <v>257</v>
      </c>
      <c r="G14" s="3" t="s">
        <v>3101</v>
      </c>
      <c r="H14" s="3" t="str">
        <f>_xlfn.XLOOKUP(Table3[[#This Row],[Agent_Code]],Table4[Agent_Code],Table4[Agent_Name],,0)</f>
        <v>Pankaj Verma</v>
      </c>
      <c r="I14" s="12" t="s">
        <v>273</v>
      </c>
      <c r="J14" s="3" t="str">
        <f>IF(OR(Table3[[#This Row],[Contact_Result]]="Commitment Received",Table3[[#This Row],[Contact_Result]]="Will Pay Next Week"),"Yes","")</f>
        <v>Yes</v>
      </c>
      <c r="K14" s="5">
        <v>46178</v>
      </c>
      <c r="L14" s="4">
        <v>2646</v>
      </c>
      <c r="M14" s="4">
        <v>0</v>
      </c>
      <c r="N14" s="3" t="s">
        <v>273</v>
      </c>
    </row>
    <row r="15" spans="1:14" ht="29.4" customHeight="1" x14ac:dyDescent="0.45">
      <c r="A15" s="3" t="s">
        <v>291</v>
      </c>
      <c r="B15" s="3" t="s">
        <v>831</v>
      </c>
      <c r="C15" s="3" t="str">
        <f>_xlfn.XLOOKUP(Table3[[#This Row],[Customer_ID]],Table1[Customer_ID],Table1[Customer_Name],,0)</f>
        <v>Lata Gupta</v>
      </c>
      <c r="D15" s="3" t="str">
        <f>_xlfn.XLOOKUP(Table3[[#This Row],[Customer_ID]],Table1[Customer_ID],Table1[Branch_Name],,0)</f>
        <v>Gwalior</v>
      </c>
      <c r="E15" s="5">
        <v>46172</v>
      </c>
      <c r="F15" s="3" t="s">
        <v>270</v>
      </c>
      <c r="G15" s="3" t="s">
        <v>3108</v>
      </c>
      <c r="H15" s="3" t="str">
        <f>_xlfn.XLOOKUP(Table3[[#This Row],[Agent_Code]],Table4[Agent_Code],Table4[Agent_Name],,0)</f>
        <v>Rekha Gupta</v>
      </c>
      <c r="I15" s="12" t="s">
        <v>3094</v>
      </c>
      <c r="J15" s="3" t="str">
        <f>IF(OR(Table3[[#This Row],[Contact_Result]]="Commitment Received",Table3[[#This Row],[Contact_Result]]="Will Pay Next Week"),"Yes","")</f>
        <v>Yes</v>
      </c>
      <c r="K15" s="5">
        <v>46177</v>
      </c>
      <c r="L15" s="4">
        <v>406</v>
      </c>
      <c r="M15" s="4">
        <v>0</v>
      </c>
      <c r="N15" s="3" t="s">
        <v>3094</v>
      </c>
    </row>
    <row r="16" spans="1:14" ht="29.4" customHeight="1" x14ac:dyDescent="0.45">
      <c r="A16" s="3" t="s">
        <v>344</v>
      </c>
      <c r="B16" s="3" t="s">
        <v>870</v>
      </c>
      <c r="C16" s="3" t="str">
        <f>_xlfn.XLOOKUP(Table3[[#This Row],[Customer_ID]],Table1[Customer_ID],Table1[Customer_Name],,0)</f>
        <v>Mamta Shukla</v>
      </c>
      <c r="D16" s="3" t="str">
        <f>_xlfn.XLOOKUP(Table3[[#This Row],[Customer_ID]],Table1[Customer_ID],Table1[Branch_Name],,0)</f>
        <v>Indore</v>
      </c>
      <c r="E16" s="5">
        <v>46172</v>
      </c>
      <c r="F16" s="3" t="s">
        <v>270</v>
      </c>
      <c r="G16" s="3" t="s">
        <v>3113</v>
      </c>
      <c r="H16" s="3" t="str">
        <f>_xlfn.XLOOKUP(Table3[[#This Row],[Agent_Code]],Table4[Agent_Code],Table4[Agent_Name],,0)</f>
        <v>Umesh Soni</v>
      </c>
      <c r="I16" s="12" t="s">
        <v>252</v>
      </c>
      <c r="J16" s="3" t="str">
        <f>IF(OR(Table3[[#This Row],[Contact_Result]]="Commitment Received",Table3[[#This Row],[Contact_Result]]="Will Pay Next Week"),"Yes","")</f>
        <v/>
      </c>
      <c r="K16" s="5"/>
      <c r="L16" s="4"/>
      <c r="M16" s="4">
        <v>0</v>
      </c>
      <c r="N16" s="3" t="s">
        <v>252</v>
      </c>
    </row>
    <row r="17" spans="1:14" ht="29.4" customHeight="1" x14ac:dyDescent="0.45">
      <c r="A17" s="3" t="s">
        <v>359</v>
      </c>
      <c r="B17" s="3" t="s">
        <v>881</v>
      </c>
      <c r="C17" s="3" t="str">
        <f>_xlfn.XLOOKUP(Table3[[#This Row],[Customer_ID]],Table1[Customer_ID],Table1[Customer_Name],,0)</f>
        <v>Suresh Thakur</v>
      </c>
      <c r="D17" s="3" t="str">
        <f>_xlfn.XLOOKUP(Table3[[#This Row],[Customer_ID]],Table1[Customer_ID],Table1[Branch_Name],,0)</f>
        <v>Rewa</v>
      </c>
      <c r="E17" s="5">
        <v>46172</v>
      </c>
      <c r="F17" s="3" t="s">
        <v>265</v>
      </c>
      <c r="G17" s="3" t="s">
        <v>3113</v>
      </c>
      <c r="H17" s="3" t="str">
        <f>_xlfn.XLOOKUP(Table3[[#This Row],[Agent_Code]],Table4[Agent_Code],Table4[Agent_Name],,0)</f>
        <v>Umesh Soni</v>
      </c>
      <c r="I17" s="12" t="s">
        <v>279</v>
      </c>
      <c r="J17" s="3" t="str">
        <f>IF(OR(Table3[[#This Row],[Contact_Result]]="Commitment Received",Table3[[#This Row],[Contact_Result]]="Will Pay Next Week"),"Yes","")</f>
        <v/>
      </c>
      <c r="K17" s="5"/>
      <c r="L17" s="4"/>
      <c r="M17" s="4">
        <v>6121</v>
      </c>
      <c r="N17" s="3" t="s">
        <v>279</v>
      </c>
    </row>
    <row r="18" spans="1:14" ht="29.4" customHeight="1" x14ac:dyDescent="0.45">
      <c r="A18" s="3" t="s">
        <v>382</v>
      </c>
      <c r="B18" s="3" t="s">
        <v>918</v>
      </c>
      <c r="C18" s="3" t="str">
        <f>_xlfn.XLOOKUP(Table3[[#This Row],[Customer_ID]],Table1[Customer_ID],Table1[Customer_Name],,0)</f>
        <v>Vijay Pandey</v>
      </c>
      <c r="D18" s="3" t="str">
        <f>_xlfn.XLOOKUP(Table3[[#This Row],[Customer_ID]],Table1[Customer_ID],Table1[Branch_Name],,0)</f>
        <v>Bhopal</v>
      </c>
      <c r="E18" s="5">
        <v>46172</v>
      </c>
      <c r="F18" s="3" t="s">
        <v>257</v>
      </c>
      <c r="G18" s="3" t="s">
        <v>3105</v>
      </c>
      <c r="H18" s="3" t="str">
        <f>_xlfn.XLOOKUP(Table3[[#This Row],[Agent_Code]],Table4[Agent_Code],Table4[Agent_Name],,0)</f>
        <v>Pooja Shukla</v>
      </c>
      <c r="I18" s="12" t="s">
        <v>273</v>
      </c>
      <c r="J18" s="3" t="str">
        <f>IF(OR(Table3[[#This Row],[Contact_Result]]="Commitment Received",Table3[[#This Row],[Contact_Result]]="Will Pay Next Week"),"Yes","")</f>
        <v>Yes</v>
      </c>
      <c r="K18" s="5">
        <v>46177</v>
      </c>
      <c r="L18" s="4">
        <v>2726</v>
      </c>
      <c r="M18" s="4">
        <v>0</v>
      </c>
      <c r="N18" s="3" t="s">
        <v>273</v>
      </c>
    </row>
    <row r="19" spans="1:14" ht="29.4" customHeight="1" x14ac:dyDescent="0.45">
      <c r="A19" s="3" t="s">
        <v>398</v>
      </c>
      <c r="B19" s="3" t="s">
        <v>927</v>
      </c>
      <c r="C19" s="3" t="str">
        <f>_xlfn.XLOOKUP(Table3[[#This Row],[Customer_ID]],Table1[Customer_ID],Table1[Customer_Name],,0)</f>
        <v>Santosh Malviya</v>
      </c>
      <c r="D19" s="3" t="str">
        <f>_xlfn.XLOOKUP(Table3[[#This Row],[Customer_ID]],Table1[Customer_ID],Table1[Branch_Name],,0)</f>
        <v>Indore</v>
      </c>
      <c r="E19" s="5">
        <v>46172</v>
      </c>
      <c r="F19" s="3" t="s">
        <v>257</v>
      </c>
      <c r="G19" s="3" t="s">
        <v>3106</v>
      </c>
      <c r="H19" s="3" t="str">
        <f>_xlfn.XLOOKUP(Table3[[#This Row],[Agent_Code]],Table4[Agent_Code],Table4[Agent_Name],,0)</f>
        <v>Kavita Tiwari</v>
      </c>
      <c r="I19" s="12" t="s">
        <v>273</v>
      </c>
      <c r="J19" s="3" t="str">
        <f>IF(OR(Table3[[#This Row],[Contact_Result]]="Commitment Received",Table3[[#This Row],[Contact_Result]]="Will Pay Next Week"),"Yes","")</f>
        <v>Yes</v>
      </c>
      <c r="K19" s="5">
        <v>46177</v>
      </c>
      <c r="L19" s="4">
        <v>6329</v>
      </c>
      <c r="M19" s="4">
        <v>0</v>
      </c>
      <c r="N19" s="3" t="s">
        <v>273</v>
      </c>
    </row>
    <row r="20" spans="1:14" ht="29.4" customHeight="1" x14ac:dyDescent="0.45">
      <c r="A20" s="3" t="s">
        <v>469</v>
      </c>
      <c r="B20" s="3" t="s">
        <v>985</v>
      </c>
      <c r="C20" s="3" t="str">
        <f>_xlfn.XLOOKUP(Table3[[#This Row],[Customer_ID]],Table1[Customer_ID],Table1[Customer_Name],,0)</f>
        <v>Ajay Pandey</v>
      </c>
      <c r="D20" s="3" t="str">
        <f>_xlfn.XLOOKUP(Table3[[#This Row],[Customer_ID]],Table1[Customer_ID],Table1[Branch_Name],,0)</f>
        <v>Rewa</v>
      </c>
      <c r="E20" s="5">
        <v>46172</v>
      </c>
      <c r="F20" s="3" t="s">
        <v>270</v>
      </c>
      <c r="G20" s="3" t="s">
        <v>3100</v>
      </c>
      <c r="H20" s="3" t="str">
        <f>_xlfn.XLOOKUP(Table3[[#This Row],[Agent_Code]],Table4[Agent_Code],Table4[Agent_Name],,0)</f>
        <v>Manoj Gupta</v>
      </c>
      <c r="I20" s="12" t="s">
        <v>3094</v>
      </c>
      <c r="J20" s="3" t="str">
        <f>IF(OR(Table3[[#This Row],[Contact_Result]]="Commitment Received",Table3[[#This Row],[Contact_Result]]="Will Pay Next Week"),"Yes","")</f>
        <v>Yes</v>
      </c>
      <c r="K20" s="5">
        <v>46177</v>
      </c>
      <c r="L20" s="4">
        <v>21193</v>
      </c>
      <c r="M20" s="4">
        <v>0</v>
      </c>
      <c r="N20" s="3" t="s">
        <v>3094</v>
      </c>
    </row>
    <row r="21" spans="1:14" ht="29.4" customHeight="1" x14ac:dyDescent="0.45">
      <c r="A21" s="3" t="s">
        <v>521</v>
      </c>
      <c r="B21" s="3" t="s">
        <v>1015</v>
      </c>
      <c r="C21" s="3" t="str">
        <f>_xlfn.XLOOKUP(Table3[[#This Row],[Customer_ID]],Table1[Customer_ID],Table1[Customer_Name],,0)</f>
        <v>Vikas Malviya</v>
      </c>
      <c r="D21" s="3" t="str">
        <f>_xlfn.XLOOKUP(Table3[[#This Row],[Customer_ID]],Table1[Customer_ID],Table1[Branch_Name],,0)</f>
        <v>Indore</v>
      </c>
      <c r="E21" s="5">
        <v>46172</v>
      </c>
      <c r="F21" s="3" t="s">
        <v>257</v>
      </c>
      <c r="G21" s="3" t="s">
        <v>3110</v>
      </c>
      <c r="H21" s="3" t="str">
        <f>_xlfn.XLOOKUP(Table3[[#This Row],[Agent_Code]],Table4[Agent_Code],Table4[Agent_Name],,0)</f>
        <v>Neha Malviya</v>
      </c>
      <c r="I21" s="12" t="s">
        <v>273</v>
      </c>
      <c r="J21" s="3" t="str">
        <f>IF(OR(Table3[[#This Row],[Contact_Result]]="Commitment Received",Table3[[#This Row],[Contact_Result]]="Will Pay Next Week"),"Yes","")</f>
        <v>Yes</v>
      </c>
      <c r="K21" s="5">
        <v>46177</v>
      </c>
      <c r="L21" s="4">
        <v>6037</v>
      </c>
      <c r="M21" s="4">
        <v>0</v>
      </c>
      <c r="N21" s="3" t="s">
        <v>273</v>
      </c>
    </row>
    <row r="22" spans="1:14" ht="29.4" customHeight="1" x14ac:dyDescent="0.45">
      <c r="A22" s="3" t="s">
        <v>543</v>
      </c>
      <c r="B22" s="3" t="s">
        <v>1033</v>
      </c>
      <c r="C22" s="3" t="str">
        <f>_xlfn.XLOOKUP(Table3[[#This Row],[Customer_ID]],Table1[Customer_ID],Table1[Customer_Name],,0)</f>
        <v>Sumit Jain</v>
      </c>
      <c r="D22" s="3" t="str">
        <f>_xlfn.XLOOKUP(Table3[[#This Row],[Customer_ID]],Table1[Customer_ID],Table1[Branch_Name],,0)</f>
        <v>Indore</v>
      </c>
      <c r="E22" s="5">
        <v>46172</v>
      </c>
      <c r="F22" s="3" t="s">
        <v>270</v>
      </c>
      <c r="G22" s="3" t="s">
        <v>3096</v>
      </c>
      <c r="H22" s="3" t="str">
        <f>_xlfn.XLOOKUP(Table3[[#This Row],[Agent_Code]],Table4[Agent_Code],Table4[Agent_Name],,0)</f>
        <v>Pushpa Gupta</v>
      </c>
      <c r="I22" s="12" t="s">
        <v>3094</v>
      </c>
      <c r="J22" s="3" t="str">
        <f>IF(OR(Table3[[#This Row],[Contact_Result]]="Commitment Received",Table3[[#This Row],[Contact_Result]]="Will Pay Next Week"),"Yes","")</f>
        <v>Yes</v>
      </c>
      <c r="K22" s="5">
        <v>46177</v>
      </c>
      <c r="L22" s="4">
        <v>1552</v>
      </c>
      <c r="M22" s="4">
        <v>0</v>
      </c>
      <c r="N22" s="3" t="s">
        <v>3094</v>
      </c>
    </row>
    <row r="23" spans="1:14" ht="29.4" customHeight="1" x14ac:dyDescent="0.45">
      <c r="A23" s="3" t="s">
        <v>547</v>
      </c>
      <c r="B23" s="3" t="s">
        <v>1036</v>
      </c>
      <c r="C23" s="3" t="str">
        <f>_xlfn.XLOOKUP(Table3[[#This Row],[Customer_ID]],Table1[Customer_ID],Table1[Customer_Name],,0)</f>
        <v>Naresh Dwivedi</v>
      </c>
      <c r="D23" s="3" t="str">
        <f>_xlfn.XLOOKUP(Table3[[#This Row],[Customer_ID]],Table1[Customer_ID],Table1[Branch_Name],,0)</f>
        <v>Rewa</v>
      </c>
      <c r="E23" s="5">
        <v>46172</v>
      </c>
      <c r="F23" s="3" t="s">
        <v>270</v>
      </c>
      <c r="G23" s="3" t="s">
        <v>3108</v>
      </c>
      <c r="H23" s="3" t="str">
        <f>_xlfn.XLOOKUP(Table3[[#This Row],[Agent_Code]],Table4[Agent_Code],Table4[Agent_Name],,0)</f>
        <v>Rekha Gupta</v>
      </c>
      <c r="I23" s="12" t="s">
        <v>3094</v>
      </c>
      <c r="J23" s="3" t="str">
        <f>IF(OR(Table3[[#This Row],[Contact_Result]]="Commitment Received",Table3[[#This Row],[Contact_Result]]="Will Pay Next Week"),"Yes","")</f>
        <v>Yes</v>
      </c>
      <c r="K23" s="5">
        <v>46177</v>
      </c>
      <c r="L23" s="4">
        <v>34079</v>
      </c>
      <c r="M23" s="4">
        <v>0</v>
      </c>
      <c r="N23" s="3" t="s">
        <v>3094</v>
      </c>
    </row>
    <row r="24" spans="1:14" ht="29.4" customHeight="1" x14ac:dyDescent="0.45">
      <c r="A24" s="3" t="s">
        <v>672</v>
      </c>
      <c r="B24" s="3" t="s">
        <v>1144</v>
      </c>
      <c r="C24" s="3" t="str">
        <f>_xlfn.XLOOKUP(Table3[[#This Row],[Customer_ID]],Table1[Customer_ID],Table1[Customer_Name],,0)</f>
        <v>Manoj Tiwari</v>
      </c>
      <c r="D24" s="3" t="str">
        <f>_xlfn.XLOOKUP(Table3[[#This Row],[Customer_ID]],Table1[Customer_ID],Table1[Branch_Name],,0)</f>
        <v>Bhopal</v>
      </c>
      <c r="E24" s="5">
        <v>46172</v>
      </c>
      <c r="F24" s="3" t="s">
        <v>270</v>
      </c>
      <c r="G24" s="3" t="s">
        <v>3093</v>
      </c>
      <c r="H24" s="3" t="str">
        <f>_xlfn.XLOOKUP(Table3[[#This Row],[Agent_Code]],Table4[Agent_Code],Table4[Agent_Name],,0)</f>
        <v>Manoj Dubey</v>
      </c>
      <c r="I24" s="12" t="s">
        <v>3094</v>
      </c>
      <c r="J24" s="3" t="str">
        <f>IF(OR(Table3[[#This Row],[Contact_Result]]="Commitment Received",Table3[[#This Row],[Contact_Result]]="Will Pay Next Week"),"Yes","")</f>
        <v>Yes</v>
      </c>
      <c r="K24" s="5">
        <v>46177</v>
      </c>
      <c r="L24" s="4">
        <v>28721</v>
      </c>
      <c r="M24" s="4">
        <v>0</v>
      </c>
      <c r="N24" s="3" t="s">
        <v>3094</v>
      </c>
    </row>
    <row r="25" spans="1:14" ht="29.4" customHeight="1" x14ac:dyDescent="0.45">
      <c r="A25" s="3" t="s">
        <v>771</v>
      </c>
      <c r="B25" s="3" t="s">
        <v>1207</v>
      </c>
      <c r="C25" s="3" t="str">
        <f>_xlfn.XLOOKUP(Table3[[#This Row],[Customer_ID]],Table1[Customer_ID],Table1[Customer_Name],,0)</f>
        <v>Sunita Shukla</v>
      </c>
      <c r="D25" s="3" t="str">
        <f>_xlfn.XLOOKUP(Table3[[#This Row],[Customer_ID]],Table1[Customer_ID],Table1[Branch_Name],,0)</f>
        <v>Indore</v>
      </c>
      <c r="E25" s="5">
        <v>46172</v>
      </c>
      <c r="F25" s="3" t="s">
        <v>265</v>
      </c>
      <c r="G25" s="3" t="s">
        <v>3106</v>
      </c>
      <c r="H25" s="3" t="str">
        <f>_xlfn.XLOOKUP(Table3[[#This Row],[Agent_Code]],Table4[Agent_Code],Table4[Agent_Name],,0)</f>
        <v>Kavita Tiwari</v>
      </c>
      <c r="I25" s="12" t="s">
        <v>279</v>
      </c>
      <c r="J25" s="3" t="str">
        <f>IF(OR(Table3[[#This Row],[Contact_Result]]="Commitment Received",Table3[[#This Row],[Contact_Result]]="Will Pay Next Week"),"Yes","")</f>
        <v/>
      </c>
      <c r="K25" s="5"/>
      <c r="L25" s="4"/>
      <c r="M25" s="4">
        <v>3000</v>
      </c>
      <c r="N25" s="3" t="s">
        <v>279</v>
      </c>
    </row>
    <row r="26" spans="1:14" ht="29.4" customHeight="1" x14ac:dyDescent="0.45">
      <c r="A26" s="3" t="s">
        <v>316</v>
      </c>
      <c r="B26" s="3" t="s">
        <v>848</v>
      </c>
      <c r="C26" s="3" t="str">
        <f>_xlfn.XLOOKUP(Table3[[#This Row],[Customer_ID]],Table1[Customer_ID],Table1[Customer_Name],,0)</f>
        <v>Savita Chauhan</v>
      </c>
      <c r="D26" s="3" t="str">
        <f>_xlfn.XLOOKUP(Table3[[#This Row],[Customer_ID]],Table1[Customer_ID],Table1[Branch_Name],,0)</f>
        <v>Jabalpur</v>
      </c>
      <c r="E26" s="5">
        <v>46171</v>
      </c>
      <c r="F26" s="3" t="s">
        <v>257</v>
      </c>
      <c r="G26" s="3" t="s">
        <v>3093</v>
      </c>
      <c r="H26" s="3" t="str">
        <f>_xlfn.XLOOKUP(Table3[[#This Row],[Agent_Code]],Table4[Agent_Code],Table4[Agent_Name],,0)</f>
        <v>Manoj Dubey</v>
      </c>
      <c r="I26" s="12" t="s">
        <v>273</v>
      </c>
      <c r="J26" s="3" t="str">
        <f>IF(OR(Table3[[#This Row],[Contact_Result]]="Commitment Received",Table3[[#This Row],[Contact_Result]]="Will Pay Next Week"),"Yes","")</f>
        <v>Yes</v>
      </c>
      <c r="K26" s="5">
        <v>46176</v>
      </c>
      <c r="L26" s="4">
        <v>20823</v>
      </c>
      <c r="M26" s="4">
        <v>0</v>
      </c>
      <c r="N26" s="3" t="s">
        <v>273</v>
      </c>
    </row>
    <row r="27" spans="1:14" ht="29.4" customHeight="1" x14ac:dyDescent="0.45">
      <c r="A27" s="3" t="s">
        <v>347</v>
      </c>
      <c r="B27" s="3" t="s">
        <v>870</v>
      </c>
      <c r="C27" s="3" t="str">
        <f>_xlfn.XLOOKUP(Table3[[#This Row],[Customer_ID]],Table1[Customer_ID],Table1[Customer_Name],,0)</f>
        <v>Mamta Shukla</v>
      </c>
      <c r="D27" s="3" t="str">
        <f>_xlfn.XLOOKUP(Table3[[#This Row],[Customer_ID]],Table1[Customer_ID],Table1[Branch_Name],,0)</f>
        <v>Indore</v>
      </c>
      <c r="E27" s="5">
        <v>46171</v>
      </c>
      <c r="F27" s="3" t="s">
        <v>265</v>
      </c>
      <c r="G27" s="3" t="s">
        <v>3102</v>
      </c>
      <c r="H27" s="3" t="str">
        <f>_xlfn.XLOOKUP(Table3[[#This Row],[Agent_Code]],Table4[Agent_Code],Table4[Agent_Name],,0)</f>
        <v>Suresh Malviya</v>
      </c>
      <c r="I27" s="12" t="s">
        <v>279</v>
      </c>
      <c r="J27" s="3" t="str">
        <f>IF(OR(Table3[[#This Row],[Contact_Result]]="Commitment Received",Table3[[#This Row],[Contact_Result]]="Will Pay Next Week"),"Yes","")</f>
        <v/>
      </c>
      <c r="K27" s="5"/>
      <c r="L27" s="4"/>
      <c r="M27" s="4">
        <v>1924</v>
      </c>
      <c r="N27" s="3" t="s">
        <v>279</v>
      </c>
    </row>
    <row r="28" spans="1:14" ht="29.4" customHeight="1" x14ac:dyDescent="0.45">
      <c r="A28" s="3" t="s">
        <v>370</v>
      </c>
      <c r="B28" s="3" t="s">
        <v>900</v>
      </c>
      <c r="C28" s="3" t="str">
        <f>_xlfn.XLOOKUP(Table3[[#This Row],[Customer_ID]],Table1[Customer_ID],Table1[Customer_Name],,0)</f>
        <v>Vijay Dubey</v>
      </c>
      <c r="D28" s="3" t="str">
        <f>_xlfn.XLOOKUP(Table3[[#This Row],[Customer_ID]],Table1[Customer_ID],Table1[Branch_Name],,0)</f>
        <v>Jabalpur</v>
      </c>
      <c r="E28" s="5">
        <v>46171</v>
      </c>
      <c r="F28" s="3" t="s">
        <v>257</v>
      </c>
      <c r="G28" s="3" t="s">
        <v>3109</v>
      </c>
      <c r="H28" s="3" t="str">
        <f>_xlfn.XLOOKUP(Table3[[#This Row],[Agent_Code]],Table4[Agent_Code],Table4[Agent_Name],,0)</f>
        <v>Pankaj Joshi</v>
      </c>
      <c r="I28" s="12" t="s">
        <v>273</v>
      </c>
      <c r="J28" s="3" t="str">
        <f>IF(OR(Table3[[#This Row],[Contact_Result]]="Commitment Received",Table3[[#This Row],[Contact_Result]]="Will Pay Next Week"),"Yes","")</f>
        <v>Yes</v>
      </c>
      <c r="K28" s="5">
        <v>46176</v>
      </c>
      <c r="L28" s="4">
        <v>2676</v>
      </c>
      <c r="M28" s="4">
        <v>0</v>
      </c>
      <c r="N28" s="3" t="s">
        <v>273</v>
      </c>
    </row>
    <row r="29" spans="1:14" ht="29.4" customHeight="1" x14ac:dyDescent="0.45">
      <c r="A29" s="3" t="s">
        <v>371</v>
      </c>
      <c r="B29" s="3" t="s">
        <v>900</v>
      </c>
      <c r="C29" s="3" t="str">
        <f>_xlfn.XLOOKUP(Table3[[#This Row],[Customer_ID]],Table1[Customer_ID],Table1[Customer_Name],,0)</f>
        <v>Vijay Dubey</v>
      </c>
      <c r="D29" s="3" t="str">
        <f>_xlfn.XLOOKUP(Table3[[#This Row],[Customer_ID]],Table1[Customer_ID],Table1[Branch_Name],,0)</f>
        <v>Jabalpur</v>
      </c>
      <c r="E29" s="5">
        <v>46171</v>
      </c>
      <c r="F29" s="3" t="s">
        <v>270</v>
      </c>
      <c r="G29" s="3" t="s">
        <v>3103</v>
      </c>
      <c r="H29" s="3" t="str">
        <f>_xlfn.XLOOKUP(Table3[[#This Row],[Agent_Code]],Table4[Agent_Code],Table4[Agent_Name],,0)</f>
        <v>Pushpa Jain</v>
      </c>
      <c r="I29" s="12" t="s">
        <v>3094</v>
      </c>
      <c r="J29" s="3" t="str">
        <f>IF(OR(Table3[[#This Row],[Contact_Result]]="Commitment Received",Table3[[#This Row],[Contact_Result]]="Will Pay Next Week"),"Yes","")</f>
        <v>Yes</v>
      </c>
      <c r="K29" s="5">
        <v>46176</v>
      </c>
      <c r="L29" s="4">
        <v>2676</v>
      </c>
      <c r="M29" s="4">
        <v>0</v>
      </c>
      <c r="N29" s="3" t="s">
        <v>3094</v>
      </c>
    </row>
    <row r="30" spans="1:14" ht="29.4" customHeight="1" x14ac:dyDescent="0.45">
      <c r="A30" s="3" t="s">
        <v>433</v>
      </c>
      <c r="B30" s="3" t="s">
        <v>956</v>
      </c>
      <c r="C30" s="3" t="str">
        <f>_xlfn.XLOOKUP(Table3[[#This Row],[Customer_ID]],Table1[Customer_ID],Table1[Customer_Name],,0)</f>
        <v>Sanjay Malviya</v>
      </c>
      <c r="D30" s="3" t="str">
        <f>_xlfn.XLOOKUP(Table3[[#This Row],[Customer_ID]],Table1[Customer_ID],Table1[Branch_Name],,0)</f>
        <v>Rewa</v>
      </c>
      <c r="E30" s="5">
        <v>46171</v>
      </c>
      <c r="F30" s="3" t="s">
        <v>257</v>
      </c>
      <c r="G30" s="3" t="s">
        <v>3093</v>
      </c>
      <c r="H30" s="3" t="str">
        <f>_xlfn.XLOOKUP(Table3[[#This Row],[Agent_Code]],Table4[Agent_Code],Table4[Agent_Name],,0)</f>
        <v>Manoj Dubey</v>
      </c>
      <c r="I30" s="12" t="s">
        <v>273</v>
      </c>
      <c r="J30" s="3" t="str">
        <f>IF(OR(Table3[[#This Row],[Contact_Result]]="Commitment Received",Table3[[#This Row],[Contact_Result]]="Will Pay Next Week"),"Yes","")</f>
        <v>Yes</v>
      </c>
      <c r="K30" s="5">
        <v>46176</v>
      </c>
      <c r="L30" s="4">
        <v>1227</v>
      </c>
      <c r="M30" s="4">
        <v>0</v>
      </c>
      <c r="N30" s="3" t="s">
        <v>273</v>
      </c>
    </row>
    <row r="31" spans="1:14" ht="29.4" customHeight="1" x14ac:dyDescent="0.45">
      <c r="A31" s="3" t="s">
        <v>444</v>
      </c>
      <c r="B31" s="3" t="s">
        <v>969</v>
      </c>
      <c r="C31" s="3" t="str">
        <f>_xlfn.XLOOKUP(Table3[[#This Row],[Customer_ID]],Table1[Customer_ID],Table1[Customer_Name],,0)</f>
        <v>Asha Malviya</v>
      </c>
      <c r="D31" s="3" t="str">
        <f>_xlfn.XLOOKUP(Table3[[#This Row],[Customer_ID]],Table1[Customer_ID],Table1[Branch_Name],,0)</f>
        <v>Gwalior</v>
      </c>
      <c r="E31" s="5">
        <v>46171</v>
      </c>
      <c r="F31" s="3" t="s">
        <v>270</v>
      </c>
      <c r="G31" s="3" t="s">
        <v>3093</v>
      </c>
      <c r="H31" s="3" t="str">
        <f>_xlfn.XLOOKUP(Table3[[#This Row],[Agent_Code]],Table4[Agent_Code],Table4[Agent_Name],,0)</f>
        <v>Manoj Dubey</v>
      </c>
      <c r="I31" s="12" t="s">
        <v>252</v>
      </c>
      <c r="J31" s="3" t="str">
        <f>IF(OR(Table3[[#This Row],[Contact_Result]]="Commitment Received",Table3[[#This Row],[Contact_Result]]="Will Pay Next Week"),"Yes","")</f>
        <v/>
      </c>
      <c r="K31" s="5"/>
      <c r="L31" s="4"/>
      <c r="M31" s="4">
        <v>0</v>
      </c>
      <c r="N31" s="3" t="s">
        <v>252</v>
      </c>
    </row>
    <row r="32" spans="1:14" ht="29.4" customHeight="1" x14ac:dyDescent="0.45">
      <c r="A32" s="3" t="s">
        <v>459</v>
      </c>
      <c r="B32" s="3" t="s">
        <v>979</v>
      </c>
      <c r="C32" s="3" t="str">
        <f>_xlfn.XLOOKUP(Table3[[#This Row],[Customer_ID]],Table1[Customer_ID],Table1[Customer_Name],,0)</f>
        <v>Sumit Tiwari</v>
      </c>
      <c r="D32" s="3" t="str">
        <f>_xlfn.XLOOKUP(Table3[[#This Row],[Customer_ID]],Table1[Customer_ID],Table1[Branch_Name],,0)</f>
        <v>Gwalior</v>
      </c>
      <c r="E32" s="5">
        <v>46171</v>
      </c>
      <c r="F32" s="3" t="s">
        <v>270</v>
      </c>
      <c r="G32" s="3" t="s">
        <v>3106</v>
      </c>
      <c r="H32" s="3" t="str">
        <f>_xlfn.XLOOKUP(Table3[[#This Row],[Agent_Code]],Table4[Agent_Code],Table4[Agent_Name],,0)</f>
        <v>Kavita Tiwari</v>
      </c>
      <c r="I32" s="12" t="s">
        <v>3094</v>
      </c>
      <c r="J32" s="3" t="str">
        <f>IF(OR(Table3[[#This Row],[Contact_Result]]="Commitment Received",Table3[[#This Row],[Contact_Result]]="Will Pay Next Week"),"Yes","")</f>
        <v>Yes</v>
      </c>
      <c r="K32" s="5">
        <v>46176</v>
      </c>
      <c r="L32" s="4">
        <v>6224</v>
      </c>
      <c r="M32" s="4">
        <v>0</v>
      </c>
      <c r="N32" s="3" t="s">
        <v>3094</v>
      </c>
    </row>
    <row r="33" spans="1:14" ht="29.4" customHeight="1" x14ac:dyDescent="0.45">
      <c r="A33" s="3" t="s">
        <v>481</v>
      </c>
      <c r="B33" s="3" t="s">
        <v>995</v>
      </c>
      <c r="C33" s="3" t="str">
        <f>_xlfn.XLOOKUP(Table3[[#This Row],[Customer_ID]],Table1[Customer_ID],Table1[Customer_Name],,0)</f>
        <v>Kavita Agarwal</v>
      </c>
      <c r="D33" s="3" t="str">
        <f>_xlfn.XLOOKUP(Table3[[#This Row],[Customer_ID]],Table1[Customer_ID],Table1[Branch_Name],,0)</f>
        <v>Indore</v>
      </c>
      <c r="E33" s="5">
        <v>46171</v>
      </c>
      <c r="F33" s="3" t="s">
        <v>257</v>
      </c>
      <c r="G33" s="3" t="s">
        <v>3114</v>
      </c>
      <c r="H33" s="3" t="str">
        <f>_xlfn.XLOOKUP(Table3[[#This Row],[Agent_Code]],Table4[Agent_Code],Table4[Agent_Name],,0)</f>
        <v>Mohit Mishra</v>
      </c>
      <c r="I33" s="12" t="s">
        <v>273</v>
      </c>
      <c r="J33" s="3" t="str">
        <f>IF(OR(Table3[[#This Row],[Contact_Result]]="Commitment Received",Table3[[#This Row],[Contact_Result]]="Will Pay Next Week"),"Yes","")</f>
        <v>Yes</v>
      </c>
      <c r="K33" s="5">
        <v>46176</v>
      </c>
      <c r="L33" s="4">
        <v>48786</v>
      </c>
      <c r="M33" s="4">
        <v>0</v>
      </c>
      <c r="N33" s="3" t="s">
        <v>273</v>
      </c>
    </row>
    <row r="34" spans="1:14" ht="29.4" customHeight="1" x14ac:dyDescent="0.45">
      <c r="A34" s="3" t="s">
        <v>488</v>
      </c>
      <c r="B34" s="3" t="s">
        <v>997</v>
      </c>
      <c r="C34" s="3" t="str">
        <f>_xlfn.XLOOKUP(Table3[[#This Row],[Customer_ID]],Table1[Customer_ID],Table1[Customer_Name],,0)</f>
        <v>Santosh Soni</v>
      </c>
      <c r="D34" s="3" t="str">
        <f>_xlfn.XLOOKUP(Table3[[#This Row],[Customer_ID]],Table1[Customer_ID],Table1[Branch_Name],,0)</f>
        <v>Bhopal</v>
      </c>
      <c r="E34" s="5">
        <v>46171</v>
      </c>
      <c r="F34" s="3" t="s">
        <v>270</v>
      </c>
      <c r="G34" s="3" t="s">
        <v>3105</v>
      </c>
      <c r="H34" s="3" t="str">
        <f>_xlfn.XLOOKUP(Table3[[#This Row],[Agent_Code]],Table4[Agent_Code],Table4[Agent_Name],,0)</f>
        <v>Pooja Shukla</v>
      </c>
      <c r="I34" s="12" t="s">
        <v>252</v>
      </c>
      <c r="J34" s="3" t="str">
        <f>IF(OR(Table3[[#This Row],[Contact_Result]]="Commitment Received",Table3[[#This Row],[Contact_Result]]="Will Pay Next Week"),"Yes","")</f>
        <v/>
      </c>
      <c r="K34" s="5"/>
      <c r="L34" s="4"/>
      <c r="M34" s="4">
        <v>0</v>
      </c>
      <c r="N34" s="3" t="s">
        <v>252</v>
      </c>
    </row>
    <row r="35" spans="1:14" ht="29.4" customHeight="1" x14ac:dyDescent="0.45">
      <c r="A35" s="3" t="s">
        <v>510</v>
      </c>
      <c r="B35" s="3" t="s">
        <v>1006</v>
      </c>
      <c r="C35" s="3" t="str">
        <f>_xlfn.XLOOKUP(Table3[[#This Row],[Customer_ID]],Table1[Customer_ID],Table1[Customer_Name],,0)</f>
        <v>Ramesh Rajput</v>
      </c>
      <c r="D35" s="3" t="str">
        <f>_xlfn.XLOOKUP(Table3[[#This Row],[Customer_ID]],Table1[Customer_ID],Table1[Branch_Name],,0)</f>
        <v>Indore</v>
      </c>
      <c r="E35" s="5">
        <v>46171</v>
      </c>
      <c r="F35" s="3" t="s">
        <v>265</v>
      </c>
      <c r="G35" s="3" t="s">
        <v>3100</v>
      </c>
      <c r="H35" s="3" t="str">
        <f>_xlfn.XLOOKUP(Table3[[#This Row],[Agent_Code]],Table4[Agent_Code],Table4[Agent_Name],,0)</f>
        <v>Manoj Gupta</v>
      </c>
      <c r="I35" s="12" t="s">
        <v>279</v>
      </c>
      <c r="J35" s="3" t="str">
        <f>IF(OR(Table3[[#This Row],[Contact_Result]]="Commitment Received",Table3[[#This Row],[Contact_Result]]="Will Pay Next Week"),"Yes","")</f>
        <v/>
      </c>
      <c r="K35" s="5"/>
      <c r="L35" s="4"/>
      <c r="M35" s="4">
        <v>2634</v>
      </c>
      <c r="N35" s="3" t="s">
        <v>279</v>
      </c>
    </row>
    <row r="36" spans="1:14" ht="29.4" customHeight="1" x14ac:dyDescent="0.45">
      <c r="A36" s="3" t="s">
        <v>524</v>
      </c>
      <c r="B36" s="3" t="s">
        <v>1018</v>
      </c>
      <c r="C36" s="3" t="str">
        <f>_xlfn.XLOOKUP(Table3[[#This Row],[Customer_ID]],Table1[Customer_ID],Table1[Customer_Name],,0)</f>
        <v>Pankaj Joshi</v>
      </c>
      <c r="D36" s="3" t="str">
        <f>_xlfn.XLOOKUP(Table3[[#This Row],[Customer_ID]],Table1[Customer_ID],Table1[Branch_Name],,0)</f>
        <v>Gwalior</v>
      </c>
      <c r="E36" s="5">
        <v>46171</v>
      </c>
      <c r="F36" s="3" t="s">
        <v>270</v>
      </c>
      <c r="G36" s="3" t="s">
        <v>3104</v>
      </c>
      <c r="H36" s="3" t="str">
        <f>_xlfn.XLOOKUP(Table3[[#This Row],[Agent_Code]],Table4[Agent_Code],Table4[Agent_Name],,0)</f>
        <v>Umesh Gupta</v>
      </c>
      <c r="I36" s="12" t="s">
        <v>252</v>
      </c>
      <c r="J36" s="3" t="str">
        <f>IF(OR(Table3[[#This Row],[Contact_Result]]="Commitment Received",Table3[[#This Row],[Contact_Result]]="Will Pay Next Week"),"Yes","")</f>
        <v/>
      </c>
      <c r="K36" s="5"/>
      <c r="L36" s="4"/>
      <c r="M36" s="4">
        <v>0</v>
      </c>
      <c r="N36" s="3" t="s">
        <v>252</v>
      </c>
    </row>
    <row r="37" spans="1:14" ht="29.4" customHeight="1" x14ac:dyDescent="0.45">
      <c r="A37" s="3" t="s">
        <v>553</v>
      </c>
      <c r="B37" s="3" t="s">
        <v>1043</v>
      </c>
      <c r="C37" s="3" t="str">
        <f>_xlfn.XLOOKUP(Table3[[#This Row],[Customer_ID]],Table1[Customer_ID],Table1[Customer_Name],,0)</f>
        <v>Suresh Sharma</v>
      </c>
      <c r="D37" s="3" t="str">
        <f>_xlfn.XLOOKUP(Table3[[#This Row],[Customer_ID]],Table1[Customer_ID],Table1[Branch_Name],,0)</f>
        <v>Gwalior</v>
      </c>
      <c r="E37" s="5">
        <v>46171</v>
      </c>
      <c r="F37" s="3" t="s">
        <v>270</v>
      </c>
      <c r="G37" s="3" t="s">
        <v>3101</v>
      </c>
      <c r="H37" s="3" t="str">
        <f>_xlfn.XLOOKUP(Table3[[#This Row],[Agent_Code]],Table4[Agent_Code],Table4[Agent_Name],,0)</f>
        <v>Pankaj Verma</v>
      </c>
      <c r="I37" s="12" t="s">
        <v>252</v>
      </c>
      <c r="J37" s="3" t="str">
        <f>IF(OR(Table3[[#This Row],[Contact_Result]]="Commitment Received",Table3[[#This Row],[Contact_Result]]="Will Pay Next Week"),"Yes","")</f>
        <v/>
      </c>
      <c r="K37" s="5"/>
      <c r="L37" s="4"/>
      <c r="M37" s="4">
        <v>0</v>
      </c>
      <c r="N37" s="3" t="s">
        <v>252</v>
      </c>
    </row>
    <row r="38" spans="1:14" ht="29.4" customHeight="1" x14ac:dyDescent="0.45">
      <c r="A38" s="3" t="s">
        <v>568</v>
      </c>
      <c r="B38" s="3" t="s">
        <v>1055</v>
      </c>
      <c r="C38" s="3" t="str">
        <f>_xlfn.XLOOKUP(Table3[[#This Row],[Customer_ID]],Table1[Customer_ID],Table1[Customer_Name],,0)</f>
        <v>Pradeep Agarwal</v>
      </c>
      <c r="D38" s="3" t="str">
        <f>_xlfn.XLOOKUP(Table3[[#This Row],[Customer_ID]],Table1[Customer_ID],Table1[Branch_Name],,0)</f>
        <v>Bhopal</v>
      </c>
      <c r="E38" s="5">
        <v>46171</v>
      </c>
      <c r="F38" s="3" t="s">
        <v>270</v>
      </c>
      <c r="G38" s="3" t="s">
        <v>3106</v>
      </c>
      <c r="H38" s="3" t="str">
        <f>_xlfn.XLOOKUP(Table3[[#This Row],[Agent_Code]],Table4[Agent_Code],Table4[Agent_Name],,0)</f>
        <v>Kavita Tiwari</v>
      </c>
      <c r="I38" s="12" t="s">
        <v>252</v>
      </c>
      <c r="J38" s="3" t="str">
        <f>IF(OR(Table3[[#This Row],[Contact_Result]]="Commitment Received",Table3[[#This Row],[Contact_Result]]="Will Pay Next Week"),"Yes","")</f>
        <v/>
      </c>
      <c r="K38" s="5"/>
      <c r="L38" s="4"/>
      <c r="M38" s="4">
        <v>0</v>
      </c>
      <c r="N38" s="3" t="s">
        <v>252</v>
      </c>
    </row>
    <row r="39" spans="1:14" ht="29.4" customHeight="1" x14ac:dyDescent="0.45">
      <c r="A39" s="3" t="s">
        <v>588</v>
      </c>
      <c r="B39" s="3" t="s">
        <v>1073</v>
      </c>
      <c r="C39" s="3" t="str">
        <f>_xlfn.XLOOKUP(Table3[[#This Row],[Customer_ID]],Table1[Customer_ID],Table1[Customer_Name],,0)</f>
        <v>Pradeep Yadav</v>
      </c>
      <c r="D39" s="3" t="str">
        <f>_xlfn.XLOOKUP(Table3[[#This Row],[Customer_ID]],Table1[Customer_ID],Table1[Branch_Name],,0)</f>
        <v>Gwalior</v>
      </c>
      <c r="E39" s="5">
        <v>46171</v>
      </c>
      <c r="F39" s="3" t="s">
        <v>270</v>
      </c>
      <c r="G39" s="3" t="s">
        <v>3102</v>
      </c>
      <c r="H39" s="3" t="str">
        <f>_xlfn.XLOOKUP(Table3[[#This Row],[Agent_Code]],Table4[Agent_Code],Table4[Agent_Name],,0)</f>
        <v>Suresh Malviya</v>
      </c>
      <c r="I39" s="12" t="s">
        <v>3094</v>
      </c>
      <c r="J39" s="3" t="str">
        <f>IF(OR(Table3[[#This Row],[Contact_Result]]="Commitment Received",Table3[[#This Row],[Contact_Result]]="Will Pay Next Week"),"Yes","")</f>
        <v>Yes</v>
      </c>
      <c r="K39" s="5">
        <v>46176</v>
      </c>
      <c r="L39" s="4">
        <v>3179</v>
      </c>
      <c r="M39" s="4">
        <v>0</v>
      </c>
      <c r="N39" s="3" t="s">
        <v>3094</v>
      </c>
    </row>
    <row r="40" spans="1:14" ht="29.4" customHeight="1" x14ac:dyDescent="0.45">
      <c r="A40" s="3" t="s">
        <v>599</v>
      </c>
      <c r="B40" s="3" t="s">
        <v>1082</v>
      </c>
      <c r="C40" s="3" t="str">
        <f>_xlfn.XLOOKUP(Table3[[#This Row],[Customer_ID]],Table1[Customer_ID],Table1[Customer_Name],,0)</f>
        <v>Vijay Mishra</v>
      </c>
      <c r="D40" s="3" t="str">
        <f>_xlfn.XLOOKUP(Table3[[#This Row],[Customer_ID]],Table1[Customer_ID],Table1[Branch_Name],,0)</f>
        <v>Gwalior</v>
      </c>
      <c r="E40" s="5">
        <v>46171</v>
      </c>
      <c r="F40" s="3" t="s">
        <v>257</v>
      </c>
      <c r="G40" s="3" t="s">
        <v>3112</v>
      </c>
      <c r="H40" s="3" t="str">
        <f>_xlfn.XLOOKUP(Table3[[#This Row],[Agent_Code]],Table4[Agent_Code],Table4[Agent_Name],,0)</f>
        <v>Vijay Tiwari</v>
      </c>
      <c r="I40" s="12" t="s">
        <v>273</v>
      </c>
      <c r="J40" s="3" t="str">
        <f>IF(OR(Table3[[#This Row],[Contact_Result]]="Commitment Received",Table3[[#This Row],[Contact_Result]]="Will Pay Next Week"),"Yes","")</f>
        <v>Yes</v>
      </c>
      <c r="K40" s="5">
        <v>46176</v>
      </c>
      <c r="L40" s="4">
        <v>235</v>
      </c>
      <c r="M40" s="4">
        <v>0</v>
      </c>
      <c r="N40" s="3" t="s">
        <v>273</v>
      </c>
    </row>
    <row r="41" spans="1:14" ht="29.4" customHeight="1" x14ac:dyDescent="0.45">
      <c r="A41" s="3" t="s">
        <v>627</v>
      </c>
      <c r="B41" s="3" t="s">
        <v>1113</v>
      </c>
      <c r="C41" s="3" t="str">
        <f>_xlfn.XLOOKUP(Table3[[#This Row],[Customer_ID]],Table1[Customer_ID],Table1[Customer_Name],,0)</f>
        <v>Sanjay Chauhan</v>
      </c>
      <c r="D41" s="3" t="str">
        <f>_xlfn.XLOOKUP(Table3[[#This Row],[Customer_ID]],Table1[Customer_ID],Table1[Branch_Name],,0)</f>
        <v>Rewa</v>
      </c>
      <c r="E41" s="5">
        <v>46171</v>
      </c>
      <c r="F41" s="3" t="s">
        <v>265</v>
      </c>
      <c r="G41" s="3" t="s">
        <v>3110</v>
      </c>
      <c r="H41" s="3" t="str">
        <f>_xlfn.XLOOKUP(Table3[[#This Row],[Agent_Code]],Table4[Agent_Code],Table4[Agent_Name],,0)</f>
        <v>Neha Malviya</v>
      </c>
      <c r="I41" s="12" t="s">
        <v>279</v>
      </c>
      <c r="J41" s="3" t="str">
        <f>IF(OR(Table3[[#This Row],[Contact_Result]]="Commitment Received",Table3[[#This Row],[Contact_Result]]="Will Pay Next Week"),"Yes","")</f>
        <v/>
      </c>
      <c r="K41" s="5"/>
      <c r="L41" s="4"/>
      <c r="M41" s="4">
        <v>4972</v>
      </c>
      <c r="N41" s="3" t="s">
        <v>279</v>
      </c>
    </row>
    <row r="42" spans="1:14" ht="29.4" customHeight="1" x14ac:dyDescent="0.45">
      <c r="A42" s="3" t="s">
        <v>642</v>
      </c>
      <c r="B42" s="3" t="s">
        <v>1118</v>
      </c>
      <c r="C42" s="3" t="str">
        <f>_xlfn.XLOOKUP(Table3[[#This Row],[Customer_ID]],Table1[Customer_ID],Table1[Customer_Name],,0)</f>
        <v>Vikas Malviya</v>
      </c>
      <c r="D42" s="3" t="str">
        <f>_xlfn.XLOOKUP(Table3[[#This Row],[Customer_ID]],Table1[Customer_ID],Table1[Branch_Name],,0)</f>
        <v>Indore</v>
      </c>
      <c r="E42" s="5">
        <v>46171</v>
      </c>
      <c r="F42" s="3" t="s">
        <v>265</v>
      </c>
      <c r="G42" s="3" t="s">
        <v>3092</v>
      </c>
      <c r="H42" s="3" t="str">
        <f>_xlfn.XLOOKUP(Table3[[#This Row],[Agent_Code]],Table4[Agent_Code],Table4[Agent_Name],,0)</f>
        <v>Sunita Patel</v>
      </c>
      <c r="I42" s="12" t="s">
        <v>279</v>
      </c>
      <c r="J42" s="3" t="str">
        <f>IF(OR(Table3[[#This Row],[Contact_Result]]="Commitment Received",Table3[[#This Row],[Contact_Result]]="Will Pay Next Week"),"Yes","")</f>
        <v/>
      </c>
      <c r="K42" s="5"/>
      <c r="L42" s="4"/>
      <c r="M42" s="4">
        <v>1606</v>
      </c>
      <c r="N42" s="3" t="s">
        <v>279</v>
      </c>
    </row>
    <row r="43" spans="1:14" ht="29.4" customHeight="1" x14ac:dyDescent="0.45">
      <c r="A43" s="3" t="s">
        <v>660</v>
      </c>
      <c r="B43" s="3" t="s">
        <v>1137</v>
      </c>
      <c r="C43" s="3" t="str">
        <f>_xlfn.XLOOKUP(Table3[[#This Row],[Customer_ID]],Table1[Customer_ID],Table1[Customer_Name],,0)</f>
        <v>Umesh Shukla</v>
      </c>
      <c r="D43" s="3" t="str">
        <f>_xlfn.XLOOKUP(Table3[[#This Row],[Customer_ID]],Table1[Customer_ID],Table1[Branch_Name],,0)</f>
        <v>Bhopal</v>
      </c>
      <c r="E43" s="5">
        <v>46171</v>
      </c>
      <c r="F43" s="3" t="s">
        <v>265</v>
      </c>
      <c r="G43" s="3" t="s">
        <v>3108</v>
      </c>
      <c r="H43" s="3" t="str">
        <f>_xlfn.XLOOKUP(Table3[[#This Row],[Agent_Code]],Table4[Agent_Code],Table4[Agent_Name],,0)</f>
        <v>Rekha Gupta</v>
      </c>
      <c r="I43" s="12" t="s">
        <v>279</v>
      </c>
      <c r="J43" s="3" t="str">
        <f>IF(OR(Table3[[#This Row],[Contact_Result]]="Commitment Received",Table3[[#This Row],[Contact_Result]]="Will Pay Next Week"),"Yes","")</f>
        <v/>
      </c>
      <c r="K43" s="5"/>
      <c r="L43" s="4"/>
      <c r="M43" s="4">
        <v>2441</v>
      </c>
      <c r="N43" s="3" t="s">
        <v>279</v>
      </c>
    </row>
    <row r="44" spans="1:14" ht="29.4" customHeight="1" x14ac:dyDescent="0.45">
      <c r="A44" s="3" t="s">
        <v>674</v>
      </c>
      <c r="B44" s="3" t="s">
        <v>1148</v>
      </c>
      <c r="C44" s="3" t="str">
        <f>_xlfn.XLOOKUP(Table3[[#This Row],[Customer_ID]],Table1[Customer_ID],Table1[Customer_Name],,0)</f>
        <v>Rajesh Malviya</v>
      </c>
      <c r="D44" s="3" t="str">
        <f>_xlfn.XLOOKUP(Table3[[#This Row],[Customer_ID]],Table1[Customer_ID],Table1[Branch_Name],,0)</f>
        <v>Bhopal</v>
      </c>
      <c r="E44" s="5">
        <v>46171</v>
      </c>
      <c r="F44" s="3" t="s">
        <v>270</v>
      </c>
      <c r="G44" s="3" t="s">
        <v>3106</v>
      </c>
      <c r="H44" s="3" t="str">
        <f>_xlfn.XLOOKUP(Table3[[#This Row],[Agent_Code]],Table4[Agent_Code],Table4[Agent_Name],,0)</f>
        <v>Kavita Tiwari</v>
      </c>
      <c r="I44" s="12" t="s">
        <v>252</v>
      </c>
      <c r="J44" s="3" t="str">
        <f>IF(OR(Table3[[#This Row],[Contact_Result]]="Commitment Received",Table3[[#This Row],[Contact_Result]]="Will Pay Next Week"),"Yes","")</f>
        <v/>
      </c>
      <c r="K44" s="5"/>
      <c r="L44" s="4"/>
      <c r="M44" s="4">
        <v>0</v>
      </c>
      <c r="N44" s="3" t="s">
        <v>252</v>
      </c>
    </row>
    <row r="45" spans="1:14" ht="29.4" customHeight="1" x14ac:dyDescent="0.45">
      <c r="A45" s="3" t="s">
        <v>743</v>
      </c>
      <c r="B45" s="3" t="s">
        <v>1194</v>
      </c>
      <c r="C45" s="3" t="str">
        <f>_xlfn.XLOOKUP(Table3[[#This Row],[Customer_ID]],Table1[Customer_ID],Table1[Customer_Name],,0)</f>
        <v>Renu Joshi</v>
      </c>
      <c r="D45" s="3" t="str">
        <f>_xlfn.XLOOKUP(Table3[[#This Row],[Customer_ID]],Table1[Customer_ID],Table1[Branch_Name],,0)</f>
        <v>Indore</v>
      </c>
      <c r="E45" s="5">
        <v>46171</v>
      </c>
      <c r="F45" s="3" t="s">
        <v>270</v>
      </c>
      <c r="G45" s="3" t="s">
        <v>3104</v>
      </c>
      <c r="H45" s="3" t="str">
        <f>_xlfn.XLOOKUP(Table3[[#This Row],[Agent_Code]],Table4[Agent_Code],Table4[Agent_Name],,0)</f>
        <v>Umesh Gupta</v>
      </c>
      <c r="I45" s="12" t="s">
        <v>252</v>
      </c>
      <c r="J45" s="3" t="str">
        <f>IF(OR(Table3[[#This Row],[Contact_Result]]="Commitment Received",Table3[[#This Row],[Contact_Result]]="Will Pay Next Week"),"Yes","")</f>
        <v/>
      </c>
      <c r="K45" s="5"/>
      <c r="L45" s="4"/>
      <c r="M45" s="4">
        <v>0</v>
      </c>
      <c r="N45" s="3" t="s">
        <v>252</v>
      </c>
    </row>
    <row r="46" spans="1:14" ht="29.4" customHeight="1" x14ac:dyDescent="0.45">
      <c r="A46" s="3" t="s">
        <v>777</v>
      </c>
      <c r="B46" s="3" t="s">
        <v>1214</v>
      </c>
      <c r="C46" s="3" t="str">
        <f>_xlfn.XLOOKUP(Table3[[#This Row],[Customer_ID]],Table1[Customer_ID],Table1[Customer_Name],,0)</f>
        <v>Ramesh Thakur</v>
      </c>
      <c r="D46" s="3" t="str">
        <f>_xlfn.XLOOKUP(Table3[[#This Row],[Customer_ID]],Table1[Customer_ID],Table1[Branch_Name],,0)</f>
        <v>Gwalior</v>
      </c>
      <c r="E46" s="5">
        <v>46171</v>
      </c>
      <c r="F46" s="3" t="s">
        <v>257</v>
      </c>
      <c r="G46" s="3" t="s">
        <v>3110</v>
      </c>
      <c r="H46" s="3" t="str">
        <f>_xlfn.XLOOKUP(Table3[[#This Row],[Agent_Code]],Table4[Agent_Code],Table4[Agent_Name],,0)</f>
        <v>Neha Malviya</v>
      </c>
      <c r="I46" s="12" t="s">
        <v>273</v>
      </c>
      <c r="J46" s="3" t="str">
        <f>IF(OR(Table3[[#This Row],[Contact_Result]]="Commitment Received",Table3[[#This Row],[Contact_Result]]="Will Pay Next Week"),"Yes","")</f>
        <v>Yes</v>
      </c>
      <c r="K46" s="5">
        <v>46176</v>
      </c>
      <c r="L46" s="4">
        <v>5059</v>
      </c>
      <c r="M46" s="4">
        <v>0</v>
      </c>
      <c r="N46" s="3" t="s">
        <v>273</v>
      </c>
    </row>
    <row r="47" spans="1:14" ht="29.4" customHeight="1" x14ac:dyDescent="0.45">
      <c r="A47" s="3" t="s">
        <v>307</v>
      </c>
      <c r="B47" s="3" t="s">
        <v>841</v>
      </c>
      <c r="C47" s="3" t="str">
        <f>_xlfn.XLOOKUP(Table3[[#This Row],[Customer_ID]],Table1[Customer_ID],Table1[Customer_Name],,0)</f>
        <v>Renu Dubey</v>
      </c>
      <c r="D47" s="3" t="str">
        <f>_xlfn.XLOOKUP(Table3[[#This Row],[Customer_ID]],Table1[Customer_ID],Table1[Branch_Name],,0)</f>
        <v>Bhopal</v>
      </c>
      <c r="E47" s="5">
        <v>46170</v>
      </c>
      <c r="F47" s="3" t="s">
        <v>257</v>
      </c>
      <c r="G47" s="3" t="s">
        <v>3093</v>
      </c>
      <c r="H47" s="3" t="str">
        <f>_xlfn.XLOOKUP(Table3[[#This Row],[Agent_Code]],Table4[Agent_Code],Table4[Agent_Name],,0)</f>
        <v>Manoj Dubey</v>
      </c>
      <c r="I47" s="12" t="s">
        <v>273</v>
      </c>
      <c r="J47" s="3" t="str">
        <f>IF(OR(Table3[[#This Row],[Contact_Result]]="Commitment Received",Table3[[#This Row],[Contact_Result]]="Will Pay Next Week"),"Yes","")</f>
        <v>Yes</v>
      </c>
      <c r="K47" s="5">
        <v>46175</v>
      </c>
      <c r="L47" s="4">
        <v>3026</v>
      </c>
      <c r="M47" s="4">
        <v>0</v>
      </c>
      <c r="N47" s="3" t="s">
        <v>273</v>
      </c>
    </row>
    <row r="48" spans="1:14" ht="29.4" customHeight="1" x14ac:dyDescent="0.45">
      <c r="A48" s="3" t="s">
        <v>332</v>
      </c>
      <c r="B48" s="3" t="s">
        <v>860</v>
      </c>
      <c r="C48" s="3" t="str">
        <f>_xlfn.XLOOKUP(Table3[[#This Row],[Customer_ID]],Table1[Customer_ID],Table1[Customer_Name],,0)</f>
        <v>Sanjay Singh</v>
      </c>
      <c r="D48" s="3" t="str">
        <f>_xlfn.XLOOKUP(Table3[[#This Row],[Customer_ID]],Table1[Customer_ID],Table1[Branch_Name],,0)</f>
        <v>Indore</v>
      </c>
      <c r="E48" s="5">
        <v>46170</v>
      </c>
      <c r="F48" s="3" t="s">
        <v>270</v>
      </c>
      <c r="G48" s="3" t="s">
        <v>3096</v>
      </c>
      <c r="H48" s="3" t="str">
        <f>_xlfn.XLOOKUP(Table3[[#This Row],[Agent_Code]],Table4[Agent_Code],Table4[Agent_Name],,0)</f>
        <v>Pushpa Gupta</v>
      </c>
      <c r="I48" s="12" t="s">
        <v>252</v>
      </c>
      <c r="J48" s="3" t="str">
        <f>IF(OR(Table3[[#This Row],[Contact_Result]]="Commitment Received",Table3[[#This Row],[Contact_Result]]="Will Pay Next Week"),"Yes","")</f>
        <v/>
      </c>
      <c r="K48" s="5"/>
      <c r="L48" s="4"/>
      <c r="M48" s="4">
        <v>0</v>
      </c>
      <c r="N48" s="3" t="s">
        <v>252</v>
      </c>
    </row>
    <row r="49" spans="1:14" ht="29.4" customHeight="1" x14ac:dyDescent="0.45">
      <c r="A49" s="3" t="s">
        <v>393</v>
      </c>
      <c r="B49" s="3" t="s">
        <v>923</v>
      </c>
      <c r="C49" s="3" t="str">
        <f>_xlfn.XLOOKUP(Table3[[#This Row],[Customer_ID]],Table1[Customer_ID],Table1[Customer_Name],,0)</f>
        <v>Mahesh Patel</v>
      </c>
      <c r="D49" s="3" t="str">
        <f>_xlfn.XLOOKUP(Table3[[#This Row],[Customer_ID]],Table1[Customer_ID],Table1[Branch_Name],,0)</f>
        <v>Gwalior</v>
      </c>
      <c r="E49" s="5">
        <v>46170</v>
      </c>
      <c r="F49" s="3" t="s">
        <v>270</v>
      </c>
      <c r="G49" s="3" t="s">
        <v>3101</v>
      </c>
      <c r="H49" s="3" t="str">
        <f>_xlfn.XLOOKUP(Table3[[#This Row],[Agent_Code]],Table4[Agent_Code],Table4[Agent_Name],,0)</f>
        <v>Pankaj Verma</v>
      </c>
      <c r="I49" s="12" t="s">
        <v>252</v>
      </c>
      <c r="J49" s="3" t="str">
        <f>IF(OR(Table3[[#This Row],[Contact_Result]]="Commitment Received",Table3[[#This Row],[Contact_Result]]="Will Pay Next Week"),"Yes","")</f>
        <v/>
      </c>
      <c r="K49" s="5"/>
      <c r="L49" s="4"/>
      <c r="M49" s="4">
        <v>0</v>
      </c>
      <c r="N49" s="3" t="s">
        <v>252</v>
      </c>
    </row>
    <row r="50" spans="1:14" ht="29.4" customHeight="1" x14ac:dyDescent="0.45">
      <c r="A50" s="3" t="s">
        <v>437</v>
      </c>
      <c r="B50" s="3" t="s">
        <v>960</v>
      </c>
      <c r="C50" s="3" t="str">
        <f>_xlfn.XLOOKUP(Table3[[#This Row],[Customer_ID]],Table1[Customer_ID],Table1[Customer_Name],,0)</f>
        <v>Amit Singh</v>
      </c>
      <c r="D50" s="3" t="str">
        <f>_xlfn.XLOOKUP(Table3[[#This Row],[Customer_ID]],Table1[Customer_ID],Table1[Branch_Name],,0)</f>
        <v>Gwalior</v>
      </c>
      <c r="E50" s="5">
        <v>46170</v>
      </c>
      <c r="F50" s="3" t="s">
        <v>270</v>
      </c>
      <c r="G50" s="3" t="s">
        <v>3110</v>
      </c>
      <c r="H50" s="3" t="str">
        <f>_xlfn.XLOOKUP(Table3[[#This Row],[Agent_Code]],Table4[Agent_Code],Table4[Agent_Name],,0)</f>
        <v>Neha Malviya</v>
      </c>
      <c r="I50" s="12" t="s">
        <v>3094</v>
      </c>
      <c r="J50" s="3" t="str">
        <f>IF(OR(Table3[[#This Row],[Contact_Result]]="Commitment Received",Table3[[#This Row],[Contact_Result]]="Will Pay Next Week"),"Yes","")</f>
        <v>Yes</v>
      </c>
      <c r="K50" s="5">
        <v>46175</v>
      </c>
      <c r="L50" s="4">
        <v>22146</v>
      </c>
      <c r="M50" s="4">
        <v>0</v>
      </c>
      <c r="N50" s="3" t="s">
        <v>3094</v>
      </c>
    </row>
    <row r="51" spans="1:14" ht="29.4" customHeight="1" x14ac:dyDescent="0.45">
      <c r="A51" s="3" t="s">
        <v>614</v>
      </c>
      <c r="B51" s="3" t="s">
        <v>1108</v>
      </c>
      <c r="C51" s="3" t="str">
        <f>_xlfn.XLOOKUP(Table3[[#This Row],[Customer_ID]],Table1[Customer_ID],Table1[Customer_Name],,0)</f>
        <v>Sumit Jain</v>
      </c>
      <c r="D51" s="3" t="str">
        <f>_xlfn.XLOOKUP(Table3[[#This Row],[Customer_ID]],Table1[Customer_ID],Table1[Branch_Name],,0)</f>
        <v>Bhopal</v>
      </c>
      <c r="E51" s="5">
        <v>46170</v>
      </c>
      <c r="F51" s="3" t="s">
        <v>270</v>
      </c>
      <c r="G51" s="3" t="s">
        <v>3096</v>
      </c>
      <c r="H51" s="3" t="str">
        <f>_xlfn.XLOOKUP(Table3[[#This Row],[Agent_Code]],Table4[Agent_Code],Table4[Agent_Name],,0)</f>
        <v>Pushpa Gupta</v>
      </c>
      <c r="I51" s="12" t="s">
        <v>252</v>
      </c>
      <c r="J51" s="3" t="str">
        <f>IF(OR(Table3[[#This Row],[Contact_Result]]="Commitment Received",Table3[[#This Row],[Contact_Result]]="Will Pay Next Week"),"Yes","")</f>
        <v/>
      </c>
      <c r="K51" s="5"/>
      <c r="L51" s="4"/>
      <c r="M51" s="4">
        <v>0</v>
      </c>
      <c r="N51" s="3" t="s">
        <v>252</v>
      </c>
    </row>
    <row r="52" spans="1:14" ht="29.4" customHeight="1" x14ac:dyDescent="0.45">
      <c r="A52" s="3" t="s">
        <v>682</v>
      </c>
      <c r="B52" s="3" t="s">
        <v>1151</v>
      </c>
      <c r="C52" s="3" t="str">
        <f>_xlfn.XLOOKUP(Table3[[#This Row],[Customer_ID]],Table1[Customer_ID],Table1[Customer_Name],,0)</f>
        <v>Pushpa Tiwari</v>
      </c>
      <c r="D52" s="3" t="str">
        <f>_xlfn.XLOOKUP(Table3[[#This Row],[Customer_ID]],Table1[Customer_ID],Table1[Branch_Name],,0)</f>
        <v>Gwalior</v>
      </c>
      <c r="E52" s="5">
        <v>46170</v>
      </c>
      <c r="F52" s="3" t="s">
        <v>270</v>
      </c>
      <c r="G52" s="3" t="s">
        <v>3095</v>
      </c>
      <c r="H52" s="3" t="str">
        <f>_xlfn.XLOOKUP(Table3[[#This Row],[Agent_Code]],Table4[Agent_Code],Table4[Agent_Name],,0)</f>
        <v>Ajay Yadav</v>
      </c>
      <c r="I52" s="12" t="s">
        <v>3094</v>
      </c>
      <c r="J52" s="3" t="str">
        <f>IF(OR(Table3[[#This Row],[Contact_Result]]="Commitment Received",Table3[[#This Row],[Contact_Result]]="Will Pay Next Week"),"Yes","")</f>
        <v>Yes</v>
      </c>
      <c r="K52" s="5">
        <v>46175</v>
      </c>
      <c r="L52" s="4">
        <v>3614</v>
      </c>
      <c r="M52" s="4">
        <v>0</v>
      </c>
      <c r="N52" s="3" t="s">
        <v>3094</v>
      </c>
    </row>
    <row r="53" spans="1:14" ht="29.4" customHeight="1" x14ac:dyDescent="0.45">
      <c r="A53" s="3" t="s">
        <v>747</v>
      </c>
      <c r="B53" s="3" t="s">
        <v>1197</v>
      </c>
      <c r="C53" s="3" t="str">
        <f>_xlfn.XLOOKUP(Table3[[#This Row],[Customer_ID]],Table1[Customer_ID],Table1[Customer_Name],,0)</f>
        <v>Mahesh Sharma</v>
      </c>
      <c r="D53" s="3" t="str">
        <f>_xlfn.XLOOKUP(Table3[[#This Row],[Customer_ID]],Table1[Customer_ID],Table1[Branch_Name],,0)</f>
        <v>Jabalpur</v>
      </c>
      <c r="E53" s="5">
        <v>46170</v>
      </c>
      <c r="F53" s="3" t="s">
        <v>257</v>
      </c>
      <c r="G53" s="3" t="s">
        <v>3095</v>
      </c>
      <c r="H53" s="3" t="str">
        <f>_xlfn.XLOOKUP(Table3[[#This Row],[Agent_Code]],Table4[Agent_Code],Table4[Agent_Name],,0)</f>
        <v>Ajay Yadav</v>
      </c>
      <c r="I53" s="12" t="s">
        <v>273</v>
      </c>
      <c r="J53" s="3" t="str">
        <f>IF(OR(Table3[[#This Row],[Contact_Result]]="Commitment Received",Table3[[#This Row],[Contact_Result]]="Will Pay Next Week"),"Yes","")</f>
        <v>Yes</v>
      </c>
      <c r="K53" s="5">
        <v>46175</v>
      </c>
      <c r="L53" s="4">
        <v>1319</v>
      </c>
      <c r="M53" s="4">
        <v>0</v>
      </c>
      <c r="N53" s="3" t="s">
        <v>273</v>
      </c>
    </row>
    <row r="54" spans="1:14" ht="29.4" customHeight="1" x14ac:dyDescent="0.45">
      <c r="A54" s="3" t="s">
        <v>802</v>
      </c>
      <c r="B54" s="3" t="s">
        <v>1231</v>
      </c>
      <c r="C54" s="3" t="str">
        <f>_xlfn.XLOOKUP(Table3[[#This Row],[Customer_ID]],Table1[Customer_ID],Table1[Customer_Name],,0)</f>
        <v>Ramesh Mishra</v>
      </c>
      <c r="D54" s="3" t="str">
        <f>_xlfn.XLOOKUP(Table3[[#This Row],[Customer_ID]],Table1[Customer_ID],Table1[Branch_Name],,0)</f>
        <v>Indore</v>
      </c>
      <c r="E54" s="5">
        <v>46170</v>
      </c>
      <c r="F54" s="3" t="s">
        <v>270</v>
      </c>
      <c r="G54" s="3" t="s">
        <v>3107</v>
      </c>
      <c r="H54" s="3" t="str">
        <f>_xlfn.XLOOKUP(Table3[[#This Row],[Agent_Code]],Table4[Agent_Code],Table4[Agent_Name],,0)</f>
        <v>Naresh Mishra</v>
      </c>
      <c r="I54" s="12" t="s">
        <v>252</v>
      </c>
      <c r="J54" s="3" t="str">
        <f>IF(OR(Table3[[#This Row],[Contact_Result]]="Commitment Received",Table3[[#This Row],[Contact_Result]]="Will Pay Next Week"),"Yes","")</f>
        <v/>
      </c>
      <c r="K54" s="5"/>
      <c r="L54" s="4"/>
      <c r="M54" s="4">
        <v>0</v>
      </c>
      <c r="N54" s="3" t="s">
        <v>252</v>
      </c>
    </row>
    <row r="55" spans="1:14" ht="29.4" customHeight="1" x14ac:dyDescent="0.45">
      <c r="A55" s="3" t="s">
        <v>256</v>
      </c>
      <c r="B55" s="3" t="s">
        <v>818</v>
      </c>
      <c r="C55" s="3" t="str">
        <f>_xlfn.XLOOKUP(Table3[[#This Row],[Customer_ID]],Table1[Customer_ID],Table1[Customer_Name],,0)</f>
        <v>Vijay Mishra</v>
      </c>
      <c r="D55" s="3" t="str">
        <f>_xlfn.XLOOKUP(Table3[[#This Row],[Customer_ID]],Table1[Customer_ID],Table1[Branch_Name],,0)</f>
        <v>Indore</v>
      </c>
      <c r="E55" s="5">
        <v>46169</v>
      </c>
      <c r="F55" s="3" t="s">
        <v>270</v>
      </c>
      <c r="G55" s="3" t="s">
        <v>3093</v>
      </c>
      <c r="H55" s="3" t="str">
        <f>_xlfn.XLOOKUP(Table3[[#This Row],[Agent_Code]],Table4[Agent_Code],Table4[Agent_Name],,0)</f>
        <v>Manoj Dubey</v>
      </c>
      <c r="I55" s="12" t="s">
        <v>3094</v>
      </c>
      <c r="J55" s="3" t="str">
        <f>IF(OR(Table3[[#This Row],[Contact_Result]]="Commitment Received",Table3[[#This Row],[Contact_Result]]="Will Pay Next Week"),"Yes","")</f>
        <v>Yes</v>
      </c>
      <c r="K55" s="5">
        <v>46174</v>
      </c>
      <c r="L55" s="4">
        <v>1720</v>
      </c>
      <c r="M55" s="4">
        <v>0</v>
      </c>
      <c r="N55" s="3" t="s">
        <v>3094</v>
      </c>
    </row>
    <row r="56" spans="1:14" ht="29.4" customHeight="1" x14ac:dyDescent="0.45">
      <c r="A56" s="3" t="s">
        <v>337</v>
      </c>
      <c r="B56" s="3" t="s">
        <v>862</v>
      </c>
      <c r="C56" s="3" t="str">
        <f>_xlfn.XLOOKUP(Table3[[#This Row],[Customer_ID]],Table1[Customer_ID],Table1[Customer_Name],,0)</f>
        <v>Vikas Rajput</v>
      </c>
      <c r="D56" s="3" t="str">
        <f>_xlfn.XLOOKUP(Table3[[#This Row],[Customer_ID]],Table1[Customer_ID],Table1[Branch_Name],,0)</f>
        <v>Bhopal</v>
      </c>
      <c r="E56" s="5">
        <v>46169</v>
      </c>
      <c r="F56" s="3" t="s">
        <v>257</v>
      </c>
      <c r="G56" s="3" t="s">
        <v>3110</v>
      </c>
      <c r="H56" s="3" t="str">
        <f>_xlfn.XLOOKUP(Table3[[#This Row],[Agent_Code]],Table4[Agent_Code],Table4[Agent_Name],,0)</f>
        <v>Neha Malviya</v>
      </c>
      <c r="I56" s="12" t="s">
        <v>273</v>
      </c>
      <c r="J56" s="3" t="str">
        <f>IF(OR(Table3[[#This Row],[Contact_Result]]="Commitment Received",Table3[[#This Row],[Contact_Result]]="Will Pay Next Week"),"Yes","")</f>
        <v>Yes</v>
      </c>
      <c r="K56" s="5">
        <v>46174</v>
      </c>
      <c r="L56" s="4">
        <v>17235</v>
      </c>
      <c r="M56" s="4">
        <v>0</v>
      </c>
      <c r="N56" s="3" t="s">
        <v>273</v>
      </c>
    </row>
    <row r="57" spans="1:14" ht="29.4" customHeight="1" x14ac:dyDescent="0.45">
      <c r="A57" s="3" t="s">
        <v>345</v>
      </c>
      <c r="B57" s="3" t="s">
        <v>870</v>
      </c>
      <c r="C57" s="3" t="str">
        <f>_xlfn.XLOOKUP(Table3[[#This Row],[Customer_ID]],Table1[Customer_ID],Table1[Customer_Name],,0)</f>
        <v>Mamta Shukla</v>
      </c>
      <c r="D57" s="3" t="str">
        <f>_xlfn.XLOOKUP(Table3[[#This Row],[Customer_ID]],Table1[Customer_ID],Table1[Branch_Name],,0)</f>
        <v>Indore</v>
      </c>
      <c r="E57" s="5">
        <v>46169</v>
      </c>
      <c r="F57" s="3" t="s">
        <v>257</v>
      </c>
      <c r="G57" s="3" t="s">
        <v>3101</v>
      </c>
      <c r="H57" s="3" t="str">
        <f>_xlfn.XLOOKUP(Table3[[#This Row],[Agent_Code]],Table4[Agent_Code],Table4[Agent_Name],,0)</f>
        <v>Pankaj Verma</v>
      </c>
      <c r="I57" s="12" t="s">
        <v>273</v>
      </c>
      <c r="J57" s="3" t="str">
        <f>IF(OR(Table3[[#This Row],[Contact_Result]]="Commitment Received",Table3[[#This Row],[Contact_Result]]="Will Pay Next Week"),"Yes","")</f>
        <v>Yes</v>
      </c>
      <c r="K57" s="5">
        <v>46174</v>
      </c>
      <c r="L57" s="4">
        <v>1977</v>
      </c>
      <c r="M57" s="4">
        <v>0</v>
      </c>
      <c r="N57" s="3" t="s">
        <v>273</v>
      </c>
    </row>
    <row r="58" spans="1:14" ht="29.4" customHeight="1" x14ac:dyDescent="0.45">
      <c r="A58" s="3" t="s">
        <v>385</v>
      </c>
      <c r="B58" s="3" t="s">
        <v>921</v>
      </c>
      <c r="C58" s="3" t="str">
        <f>_xlfn.XLOOKUP(Table3[[#This Row],[Customer_ID]],Table1[Customer_ID],Table1[Customer_Name],,0)</f>
        <v>Ajay Chauhan</v>
      </c>
      <c r="D58" s="3" t="str">
        <f>_xlfn.XLOOKUP(Table3[[#This Row],[Customer_ID]],Table1[Customer_ID],Table1[Branch_Name],,0)</f>
        <v>Rewa</v>
      </c>
      <c r="E58" s="5">
        <v>46169</v>
      </c>
      <c r="F58" s="3" t="s">
        <v>270</v>
      </c>
      <c r="G58" s="3" t="s">
        <v>3109</v>
      </c>
      <c r="H58" s="3" t="str">
        <f>_xlfn.XLOOKUP(Table3[[#This Row],[Agent_Code]],Table4[Agent_Code],Table4[Agent_Name],,0)</f>
        <v>Pankaj Joshi</v>
      </c>
      <c r="I58" s="12" t="s">
        <v>252</v>
      </c>
      <c r="J58" s="3" t="str">
        <f>IF(OR(Table3[[#This Row],[Contact_Result]]="Commitment Received",Table3[[#This Row],[Contact_Result]]="Will Pay Next Week"),"Yes","")</f>
        <v/>
      </c>
      <c r="K58" s="5"/>
      <c r="L58" s="4"/>
      <c r="M58" s="4">
        <v>0</v>
      </c>
      <c r="N58" s="3" t="s">
        <v>252</v>
      </c>
    </row>
    <row r="59" spans="1:14" ht="29.4" customHeight="1" x14ac:dyDescent="0.45">
      <c r="A59" s="3" t="s">
        <v>457</v>
      </c>
      <c r="B59" s="3" t="s">
        <v>979</v>
      </c>
      <c r="C59" s="3" t="str">
        <f>_xlfn.XLOOKUP(Table3[[#This Row],[Customer_ID]],Table1[Customer_ID],Table1[Customer_Name],,0)</f>
        <v>Sumit Tiwari</v>
      </c>
      <c r="D59" s="3" t="str">
        <f>_xlfn.XLOOKUP(Table3[[#This Row],[Customer_ID]],Table1[Customer_ID],Table1[Branch_Name],,0)</f>
        <v>Gwalior</v>
      </c>
      <c r="E59" s="5">
        <v>46169</v>
      </c>
      <c r="F59" s="3" t="s">
        <v>270</v>
      </c>
      <c r="G59" s="3" t="s">
        <v>3110</v>
      </c>
      <c r="H59" s="3" t="str">
        <f>_xlfn.XLOOKUP(Table3[[#This Row],[Agent_Code]],Table4[Agent_Code],Table4[Agent_Name],,0)</f>
        <v>Neha Malviya</v>
      </c>
      <c r="I59" s="12" t="s">
        <v>252</v>
      </c>
      <c r="J59" s="3" t="str">
        <f>IF(OR(Table3[[#This Row],[Contact_Result]]="Commitment Received",Table3[[#This Row],[Contact_Result]]="Will Pay Next Week"),"Yes","")</f>
        <v/>
      </c>
      <c r="K59" s="5"/>
      <c r="L59" s="4"/>
      <c r="M59" s="4">
        <v>0</v>
      </c>
      <c r="N59" s="3" t="s">
        <v>252</v>
      </c>
    </row>
    <row r="60" spans="1:14" ht="29.4" customHeight="1" x14ac:dyDescent="0.45">
      <c r="A60" s="3" t="s">
        <v>544</v>
      </c>
      <c r="B60" s="3" t="s">
        <v>1033</v>
      </c>
      <c r="C60" s="3" t="str">
        <f>_xlfn.XLOOKUP(Table3[[#This Row],[Customer_ID]],Table1[Customer_ID],Table1[Customer_Name],,0)</f>
        <v>Sumit Jain</v>
      </c>
      <c r="D60" s="3" t="str">
        <f>_xlfn.XLOOKUP(Table3[[#This Row],[Customer_ID]],Table1[Customer_ID],Table1[Branch_Name],,0)</f>
        <v>Indore</v>
      </c>
      <c r="E60" s="5">
        <v>46169</v>
      </c>
      <c r="F60" s="3" t="s">
        <v>265</v>
      </c>
      <c r="G60" s="3" t="s">
        <v>3105</v>
      </c>
      <c r="H60" s="3" t="str">
        <f>_xlfn.XLOOKUP(Table3[[#This Row],[Agent_Code]],Table4[Agent_Code],Table4[Agent_Name],,0)</f>
        <v>Pooja Shukla</v>
      </c>
      <c r="I60" s="12" t="s">
        <v>279</v>
      </c>
      <c r="J60" s="3" t="str">
        <f>IF(OR(Table3[[#This Row],[Contact_Result]]="Commitment Received",Table3[[#This Row],[Contact_Result]]="Will Pay Next Week"),"Yes","")</f>
        <v/>
      </c>
      <c r="K60" s="5"/>
      <c r="L60" s="4"/>
      <c r="M60" s="4">
        <v>1166</v>
      </c>
      <c r="N60" s="3" t="s">
        <v>279</v>
      </c>
    </row>
    <row r="61" spans="1:14" ht="29.4" customHeight="1" x14ac:dyDescent="0.45">
      <c r="A61" s="3" t="s">
        <v>546</v>
      </c>
      <c r="B61" s="3" t="s">
        <v>1036</v>
      </c>
      <c r="C61" s="3" t="str">
        <f>_xlfn.XLOOKUP(Table3[[#This Row],[Customer_ID]],Table1[Customer_ID],Table1[Customer_Name],,0)</f>
        <v>Naresh Dwivedi</v>
      </c>
      <c r="D61" s="3" t="str">
        <f>_xlfn.XLOOKUP(Table3[[#This Row],[Customer_ID]],Table1[Customer_ID],Table1[Branch_Name],,0)</f>
        <v>Rewa</v>
      </c>
      <c r="E61" s="5">
        <v>46169</v>
      </c>
      <c r="F61" s="3" t="s">
        <v>257</v>
      </c>
      <c r="G61" s="3" t="s">
        <v>3108</v>
      </c>
      <c r="H61" s="3" t="str">
        <f>_xlfn.XLOOKUP(Table3[[#This Row],[Agent_Code]],Table4[Agent_Code],Table4[Agent_Name],,0)</f>
        <v>Rekha Gupta</v>
      </c>
      <c r="I61" s="12" t="s">
        <v>273</v>
      </c>
      <c r="J61" s="3" t="str">
        <f>IF(OR(Table3[[#This Row],[Contact_Result]]="Commitment Received",Table3[[#This Row],[Contact_Result]]="Will Pay Next Week"),"Yes","")</f>
        <v>Yes</v>
      </c>
      <c r="K61" s="5">
        <v>46174</v>
      </c>
      <c r="L61" s="4">
        <v>34079</v>
      </c>
      <c r="M61" s="4">
        <v>0</v>
      </c>
      <c r="N61" s="3" t="s">
        <v>273</v>
      </c>
    </row>
    <row r="62" spans="1:14" ht="29.4" customHeight="1" x14ac:dyDescent="0.45">
      <c r="A62" s="3" t="s">
        <v>589</v>
      </c>
      <c r="B62" s="3" t="s">
        <v>1074</v>
      </c>
      <c r="C62" s="3" t="str">
        <f>_xlfn.XLOOKUP(Table3[[#This Row],[Customer_ID]],Table1[Customer_ID],Table1[Customer_Name],,0)</f>
        <v>Shanta Yadav</v>
      </c>
      <c r="D62" s="3" t="str">
        <f>_xlfn.XLOOKUP(Table3[[#This Row],[Customer_ID]],Table1[Customer_ID],Table1[Branch_Name],,0)</f>
        <v>Bhopal</v>
      </c>
      <c r="E62" s="5">
        <v>46169</v>
      </c>
      <c r="F62" s="3" t="s">
        <v>270</v>
      </c>
      <c r="G62" s="3" t="s">
        <v>3096</v>
      </c>
      <c r="H62" s="3" t="str">
        <f>_xlfn.XLOOKUP(Table3[[#This Row],[Agent_Code]],Table4[Agent_Code],Table4[Agent_Name],,0)</f>
        <v>Pushpa Gupta</v>
      </c>
      <c r="I62" s="12" t="s">
        <v>252</v>
      </c>
      <c r="J62" s="3" t="str">
        <f>IF(OR(Table3[[#This Row],[Contact_Result]]="Commitment Received",Table3[[#This Row],[Contact_Result]]="Will Pay Next Week"),"Yes","")</f>
        <v/>
      </c>
      <c r="K62" s="5"/>
      <c r="L62" s="4"/>
      <c r="M62" s="4">
        <v>0</v>
      </c>
      <c r="N62" s="3" t="s">
        <v>252</v>
      </c>
    </row>
    <row r="63" spans="1:14" ht="29.4" customHeight="1" x14ac:dyDescent="0.45">
      <c r="A63" s="3" t="s">
        <v>618</v>
      </c>
      <c r="B63" s="3" t="s">
        <v>1110</v>
      </c>
      <c r="C63" s="3" t="str">
        <f>_xlfn.XLOOKUP(Table3[[#This Row],[Customer_ID]],Table1[Customer_ID],Table1[Customer_Name],,0)</f>
        <v>Dinesh Sharma</v>
      </c>
      <c r="D63" s="3" t="str">
        <f>_xlfn.XLOOKUP(Table3[[#This Row],[Customer_ID]],Table1[Customer_ID],Table1[Branch_Name],,0)</f>
        <v>Rewa</v>
      </c>
      <c r="E63" s="5">
        <v>46169</v>
      </c>
      <c r="F63" s="3" t="s">
        <v>257</v>
      </c>
      <c r="G63" s="3" t="s">
        <v>3113</v>
      </c>
      <c r="H63" s="3" t="str">
        <f>_xlfn.XLOOKUP(Table3[[#This Row],[Agent_Code]],Table4[Agent_Code],Table4[Agent_Name],,0)</f>
        <v>Umesh Soni</v>
      </c>
      <c r="I63" s="12" t="s">
        <v>273</v>
      </c>
      <c r="J63" s="3" t="str">
        <f>IF(OR(Table3[[#This Row],[Contact_Result]]="Commitment Received",Table3[[#This Row],[Contact_Result]]="Will Pay Next Week"),"Yes","")</f>
        <v>Yes</v>
      </c>
      <c r="K63" s="5">
        <v>46174</v>
      </c>
      <c r="L63" s="4">
        <v>26634</v>
      </c>
      <c r="M63" s="4">
        <v>0</v>
      </c>
      <c r="N63" s="3" t="s">
        <v>273</v>
      </c>
    </row>
    <row r="64" spans="1:14" ht="29.4" customHeight="1" x14ac:dyDescent="0.45">
      <c r="A64" s="3" t="s">
        <v>669</v>
      </c>
      <c r="B64" s="3" t="s">
        <v>1142</v>
      </c>
      <c r="C64" s="3" t="str">
        <f>_xlfn.XLOOKUP(Table3[[#This Row],[Customer_ID]],Table1[Customer_ID],Table1[Customer_Name],,0)</f>
        <v>Neha Malviya</v>
      </c>
      <c r="D64" s="3" t="str">
        <f>_xlfn.XLOOKUP(Table3[[#This Row],[Customer_ID]],Table1[Customer_ID],Table1[Branch_Name],,0)</f>
        <v>Bhopal</v>
      </c>
      <c r="E64" s="5">
        <v>46169</v>
      </c>
      <c r="F64" s="3" t="s">
        <v>265</v>
      </c>
      <c r="G64" s="3" t="s">
        <v>3103</v>
      </c>
      <c r="H64" s="3" t="str">
        <f>_xlfn.XLOOKUP(Table3[[#This Row],[Agent_Code]],Table4[Agent_Code],Table4[Agent_Name],,0)</f>
        <v>Pushpa Jain</v>
      </c>
      <c r="I64" s="12" t="s">
        <v>279</v>
      </c>
      <c r="J64" s="3" t="str">
        <f>IF(OR(Table3[[#This Row],[Contact_Result]]="Commitment Received",Table3[[#This Row],[Contact_Result]]="Will Pay Next Week"),"Yes","")</f>
        <v/>
      </c>
      <c r="K64" s="5"/>
      <c r="L64" s="4"/>
      <c r="M64" s="4">
        <v>2258</v>
      </c>
      <c r="N64" s="3" t="s">
        <v>279</v>
      </c>
    </row>
    <row r="65" spans="1:14" ht="29.4" customHeight="1" x14ac:dyDescent="0.45">
      <c r="A65" s="3" t="s">
        <v>698</v>
      </c>
      <c r="B65" s="3" t="s">
        <v>1160</v>
      </c>
      <c r="C65" s="3" t="str">
        <f>_xlfn.XLOOKUP(Table3[[#This Row],[Customer_ID]],Table1[Customer_ID],Table1[Customer_Name],,0)</f>
        <v>Santosh Agarwal</v>
      </c>
      <c r="D65" s="3" t="str">
        <f>_xlfn.XLOOKUP(Table3[[#This Row],[Customer_ID]],Table1[Customer_ID],Table1[Branch_Name],,0)</f>
        <v>Indore</v>
      </c>
      <c r="E65" s="5">
        <v>46169</v>
      </c>
      <c r="F65" s="3" t="s">
        <v>257</v>
      </c>
      <c r="G65" s="3" t="s">
        <v>3106</v>
      </c>
      <c r="H65" s="3" t="str">
        <f>_xlfn.XLOOKUP(Table3[[#This Row],[Agent_Code]],Table4[Agent_Code],Table4[Agent_Name],,0)</f>
        <v>Kavita Tiwari</v>
      </c>
      <c r="I65" s="12" t="s">
        <v>273</v>
      </c>
      <c r="J65" s="3" t="str">
        <f>IF(OR(Table3[[#This Row],[Contact_Result]]="Commitment Received",Table3[[#This Row],[Contact_Result]]="Will Pay Next Week"),"Yes","")</f>
        <v>Yes</v>
      </c>
      <c r="K65" s="5">
        <v>46174</v>
      </c>
      <c r="L65" s="4">
        <v>7877</v>
      </c>
      <c r="M65" s="4">
        <v>0</v>
      </c>
      <c r="N65" s="3" t="s">
        <v>273</v>
      </c>
    </row>
    <row r="66" spans="1:14" ht="29.4" customHeight="1" x14ac:dyDescent="0.45">
      <c r="A66" s="3" t="s">
        <v>705</v>
      </c>
      <c r="B66" s="3" t="s">
        <v>1162</v>
      </c>
      <c r="C66" s="3" t="str">
        <f>_xlfn.XLOOKUP(Table3[[#This Row],[Customer_ID]],Table1[Customer_ID],Table1[Customer_Name],,0)</f>
        <v>Rekha Chauhan</v>
      </c>
      <c r="D66" s="3" t="str">
        <f>_xlfn.XLOOKUP(Table3[[#This Row],[Customer_ID]],Table1[Customer_ID],Table1[Branch_Name],,0)</f>
        <v>Gwalior</v>
      </c>
      <c r="E66" s="5">
        <v>46169</v>
      </c>
      <c r="F66" s="3" t="s">
        <v>270</v>
      </c>
      <c r="G66" s="3" t="s">
        <v>3103</v>
      </c>
      <c r="H66" s="3" t="str">
        <f>_xlfn.XLOOKUP(Table3[[#This Row],[Agent_Code]],Table4[Agent_Code],Table4[Agent_Name],,0)</f>
        <v>Pushpa Jain</v>
      </c>
      <c r="I66" s="12" t="s">
        <v>3094</v>
      </c>
      <c r="J66" s="3" t="str">
        <f>IF(OR(Table3[[#This Row],[Contact_Result]]="Commitment Received",Table3[[#This Row],[Contact_Result]]="Will Pay Next Week"),"Yes","")</f>
        <v>Yes</v>
      </c>
      <c r="K66" s="5">
        <v>46174</v>
      </c>
      <c r="L66" s="4">
        <v>24120</v>
      </c>
      <c r="M66" s="4">
        <v>0</v>
      </c>
      <c r="N66" s="3" t="s">
        <v>3094</v>
      </c>
    </row>
    <row r="67" spans="1:14" ht="29.4" customHeight="1" x14ac:dyDescent="0.45">
      <c r="A67" s="3" t="s">
        <v>721</v>
      </c>
      <c r="B67" s="3" t="s">
        <v>1175</v>
      </c>
      <c r="C67" s="3" t="str">
        <f>_xlfn.XLOOKUP(Table3[[#This Row],[Customer_ID]],Table1[Customer_ID],Table1[Customer_Name],,0)</f>
        <v>Mohit Dubey</v>
      </c>
      <c r="D67" s="3" t="str">
        <f>_xlfn.XLOOKUP(Table3[[#This Row],[Customer_ID]],Table1[Customer_ID],Table1[Branch_Name],,0)</f>
        <v>Indore</v>
      </c>
      <c r="E67" s="5">
        <v>46169</v>
      </c>
      <c r="F67" s="3" t="s">
        <v>270</v>
      </c>
      <c r="G67" s="3" t="s">
        <v>3112</v>
      </c>
      <c r="H67" s="3" t="str">
        <f>_xlfn.XLOOKUP(Table3[[#This Row],[Agent_Code]],Table4[Agent_Code],Table4[Agent_Name],,0)</f>
        <v>Vijay Tiwari</v>
      </c>
      <c r="I67" s="12" t="s">
        <v>252</v>
      </c>
      <c r="J67" s="3" t="str">
        <f>IF(OR(Table3[[#This Row],[Contact_Result]]="Commitment Received",Table3[[#This Row],[Contact_Result]]="Will Pay Next Week"),"Yes","")</f>
        <v/>
      </c>
      <c r="K67" s="5"/>
      <c r="L67" s="4"/>
      <c r="M67" s="4">
        <v>0</v>
      </c>
      <c r="N67" s="3" t="s">
        <v>252</v>
      </c>
    </row>
    <row r="68" spans="1:14" ht="29.4" customHeight="1" x14ac:dyDescent="0.45">
      <c r="A68" s="3" t="s">
        <v>801</v>
      </c>
      <c r="B68" s="3" t="s">
        <v>1227</v>
      </c>
      <c r="C68" s="3" t="str">
        <f>_xlfn.XLOOKUP(Table3[[#This Row],[Customer_ID]],Table1[Customer_ID],Table1[Customer_Name],,0)</f>
        <v>Pooja Dwivedi</v>
      </c>
      <c r="D68" s="3" t="str">
        <f>_xlfn.XLOOKUP(Table3[[#This Row],[Customer_ID]],Table1[Customer_ID],Table1[Branch_Name],,0)</f>
        <v>Jabalpur</v>
      </c>
      <c r="E68" s="5">
        <v>46169</v>
      </c>
      <c r="F68" s="3" t="s">
        <v>265</v>
      </c>
      <c r="G68" s="3" t="s">
        <v>3106</v>
      </c>
      <c r="H68" s="3" t="str">
        <f>_xlfn.XLOOKUP(Table3[[#This Row],[Agent_Code]],Table4[Agent_Code],Table4[Agent_Name],,0)</f>
        <v>Kavita Tiwari</v>
      </c>
      <c r="I68" s="12" t="s">
        <v>3125</v>
      </c>
      <c r="J68" s="3" t="str">
        <f>IF(OR(Table3[[#This Row],[Contact_Result]]="Commitment Received",Table3[[#This Row],[Contact_Result]]="Will Pay Next Week"),"Yes","")</f>
        <v/>
      </c>
      <c r="K68" s="5">
        <v>46174</v>
      </c>
      <c r="L68" s="4">
        <v>26517</v>
      </c>
      <c r="M68" s="4">
        <v>0</v>
      </c>
      <c r="N68" s="3" t="s">
        <v>3115</v>
      </c>
    </row>
    <row r="69" spans="1:14" ht="29.4" customHeight="1" x14ac:dyDescent="0.45">
      <c r="A69" s="3" t="s">
        <v>336</v>
      </c>
      <c r="B69" s="3" t="s">
        <v>862</v>
      </c>
      <c r="C69" s="3" t="str">
        <f>_xlfn.XLOOKUP(Table3[[#This Row],[Customer_ID]],Table1[Customer_ID],Table1[Customer_Name],,0)</f>
        <v>Vikas Rajput</v>
      </c>
      <c r="D69" s="3" t="str">
        <f>_xlfn.XLOOKUP(Table3[[#This Row],[Customer_ID]],Table1[Customer_ID],Table1[Branch_Name],,0)</f>
        <v>Bhopal</v>
      </c>
      <c r="E69" s="5">
        <v>46168</v>
      </c>
      <c r="F69" s="3" t="s">
        <v>270</v>
      </c>
      <c r="G69" s="3" t="s">
        <v>3103</v>
      </c>
      <c r="H69" s="3" t="str">
        <f>_xlfn.XLOOKUP(Table3[[#This Row],[Agent_Code]],Table4[Agent_Code],Table4[Agent_Name],,0)</f>
        <v>Pushpa Jain</v>
      </c>
      <c r="I69" s="12" t="s">
        <v>252</v>
      </c>
      <c r="J69" s="3" t="str">
        <f>IF(OR(Table3[[#This Row],[Contact_Result]]="Commitment Received",Table3[[#This Row],[Contact_Result]]="Will Pay Next Week"),"Yes","")</f>
        <v/>
      </c>
      <c r="K69" s="5"/>
      <c r="L69" s="4"/>
      <c r="M69" s="4">
        <v>0</v>
      </c>
      <c r="N69" s="3" t="s">
        <v>252</v>
      </c>
    </row>
    <row r="70" spans="1:14" ht="29.4" customHeight="1" x14ac:dyDescent="0.45">
      <c r="A70" s="3" t="s">
        <v>346</v>
      </c>
      <c r="B70" s="3" t="s">
        <v>870</v>
      </c>
      <c r="C70" s="3" t="str">
        <f>_xlfn.XLOOKUP(Table3[[#This Row],[Customer_ID]],Table1[Customer_ID],Table1[Customer_Name],,0)</f>
        <v>Mamta Shukla</v>
      </c>
      <c r="D70" s="3" t="str">
        <f>_xlfn.XLOOKUP(Table3[[#This Row],[Customer_ID]],Table1[Customer_ID],Table1[Branch_Name],,0)</f>
        <v>Indore</v>
      </c>
      <c r="E70" s="5">
        <v>46168</v>
      </c>
      <c r="F70" s="3" t="s">
        <v>270</v>
      </c>
      <c r="G70" s="3" t="s">
        <v>3103</v>
      </c>
      <c r="H70" s="3" t="str">
        <f>_xlfn.XLOOKUP(Table3[[#This Row],[Agent_Code]],Table4[Agent_Code],Table4[Agent_Name],,0)</f>
        <v>Pushpa Jain</v>
      </c>
      <c r="I70" s="12" t="s">
        <v>3094</v>
      </c>
      <c r="J70" s="3" t="str">
        <f>IF(OR(Table3[[#This Row],[Contact_Result]]="Commitment Received",Table3[[#This Row],[Contact_Result]]="Will Pay Next Week"),"Yes","")</f>
        <v>Yes</v>
      </c>
      <c r="K70" s="5">
        <v>46173</v>
      </c>
      <c r="L70" s="4">
        <v>1977</v>
      </c>
      <c r="M70" s="4">
        <v>0</v>
      </c>
      <c r="N70" s="3" t="s">
        <v>3094</v>
      </c>
    </row>
    <row r="71" spans="1:14" ht="29.4" customHeight="1" x14ac:dyDescent="0.45">
      <c r="A71" s="3" t="s">
        <v>374</v>
      </c>
      <c r="B71" s="3" t="s">
        <v>904</v>
      </c>
      <c r="C71" s="3" t="str">
        <f>_xlfn.XLOOKUP(Table3[[#This Row],[Customer_ID]],Table1[Customer_ID],Table1[Customer_Name],,0)</f>
        <v>Amit Verma</v>
      </c>
      <c r="D71" s="3" t="str">
        <f>_xlfn.XLOOKUP(Table3[[#This Row],[Customer_ID]],Table1[Customer_ID],Table1[Branch_Name],,0)</f>
        <v>Gwalior</v>
      </c>
      <c r="E71" s="5">
        <v>46168</v>
      </c>
      <c r="F71" s="3" t="s">
        <v>257</v>
      </c>
      <c r="G71" s="3" t="s">
        <v>3101</v>
      </c>
      <c r="H71" s="3" t="str">
        <f>_xlfn.XLOOKUP(Table3[[#This Row],[Agent_Code]],Table4[Agent_Code],Table4[Agent_Name],,0)</f>
        <v>Pankaj Verma</v>
      </c>
      <c r="I71" s="12" t="s">
        <v>273</v>
      </c>
      <c r="J71" s="3" t="str">
        <f>IF(OR(Table3[[#This Row],[Contact_Result]]="Commitment Received",Table3[[#This Row],[Contact_Result]]="Will Pay Next Week"),"Yes","")</f>
        <v>Yes</v>
      </c>
      <c r="K71" s="5">
        <v>46173</v>
      </c>
      <c r="L71" s="4">
        <v>11340</v>
      </c>
      <c r="M71" s="4">
        <v>0</v>
      </c>
      <c r="N71" s="3" t="s">
        <v>273</v>
      </c>
    </row>
    <row r="72" spans="1:14" ht="29.4" customHeight="1" x14ac:dyDescent="0.45">
      <c r="A72" s="3" t="s">
        <v>391</v>
      </c>
      <c r="B72" s="3" t="s">
        <v>922</v>
      </c>
      <c r="C72" s="3" t="str">
        <f>_xlfn.XLOOKUP(Table3[[#This Row],[Customer_ID]],Table1[Customer_ID],Table1[Customer_Name],,0)</f>
        <v>Ramesh Singh</v>
      </c>
      <c r="D72" s="3" t="str">
        <f>_xlfn.XLOOKUP(Table3[[#This Row],[Customer_ID]],Table1[Customer_ID],Table1[Branch_Name],,0)</f>
        <v>Gwalior</v>
      </c>
      <c r="E72" s="5">
        <v>46168</v>
      </c>
      <c r="F72" s="3" t="s">
        <v>270</v>
      </c>
      <c r="G72" s="3" t="s">
        <v>3109</v>
      </c>
      <c r="H72" s="3" t="str">
        <f>_xlfn.XLOOKUP(Table3[[#This Row],[Agent_Code]],Table4[Agent_Code],Table4[Agent_Name],,0)</f>
        <v>Pankaj Joshi</v>
      </c>
      <c r="I72" s="12" t="s">
        <v>3094</v>
      </c>
      <c r="J72" s="3" t="str">
        <f>IF(OR(Table3[[#This Row],[Contact_Result]]="Commitment Received",Table3[[#This Row],[Contact_Result]]="Will Pay Next Week"),"Yes","")</f>
        <v>Yes</v>
      </c>
      <c r="K72" s="5">
        <v>46173</v>
      </c>
      <c r="L72" s="4">
        <v>16950</v>
      </c>
      <c r="M72" s="4">
        <v>0</v>
      </c>
      <c r="N72" s="3" t="s">
        <v>3094</v>
      </c>
    </row>
    <row r="73" spans="1:14" ht="29.4" customHeight="1" x14ac:dyDescent="0.45">
      <c r="A73" s="3" t="s">
        <v>420</v>
      </c>
      <c r="B73" s="3" t="s">
        <v>948</v>
      </c>
      <c r="C73" s="3" t="str">
        <f>_xlfn.XLOOKUP(Table3[[#This Row],[Customer_ID]],Table1[Customer_ID],Table1[Customer_Name],,0)</f>
        <v>Neha Mishra</v>
      </c>
      <c r="D73" s="3" t="str">
        <f>_xlfn.XLOOKUP(Table3[[#This Row],[Customer_ID]],Table1[Customer_ID],Table1[Branch_Name],,0)</f>
        <v>Bhopal</v>
      </c>
      <c r="E73" s="5">
        <v>46168</v>
      </c>
      <c r="F73" s="3" t="s">
        <v>270</v>
      </c>
      <c r="G73" s="3" t="s">
        <v>3095</v>
      </c>
      <c r="H73" s="3" t="str">
        <f>_xlfn.XLOOKUP(Table3[[#This Row],[Agent_Code]],Table4[Agent_Code],Table4[Agent_Name],,0)</f>
        <v>Ajay Yadav</v>
      </c>
      <c r="I73" s="12" t="s">
        <v>3099</v>
      </c>
      <c r="J73" s="3" t="str">
        <f>IF(OR(Table3[[#This Row],[Contact_Result]]="Commitment Received",Table3[[#This Row],[Contact_Result]]="Will Pay Next Week"),"Yes","")</f>
        <v/>
      </c>
      <c r="K73" s="5"/>
      <c r="L73" s="4"/>
      <c r="M73" s="4">
        <v>3170</v>
      </c>
      <c r="N73" s="3" t="s">
        <v>3098</v>
      </c>
    </row>
    <row r="74" spans="1:14" ht="29.4" customHeight="1" x14ac:dyDescent="0.45">
      <c r="A74" s="3" t="s">
        <v>431</v>
      </c>
      <c r="B74" s="3" t="s">
        <v>955</v>
      </c>
      <c r="C74" s="3" t="str">
        <f>_xlfn.XLOOKUP(Table3[[#This Row],[Customer_ID]],Table1[Customer_ID],Table1[Customer_Name],,0)</f>
        <v>Mahesh Pandey</v>
      </c>
      <c r="D74" s="3" t="str">
        <f>_xlfn.XLOOKUP(Table3[[#This Row],[Customer_ID]],Table1[Customer_ID],Table1[Branch_Name],,0)</f>
        <v>Indore</v>
      </c>
      <c r="E74" s="5">
        <v>46168</v>
      </c>
      <c r="F74" s="3" t="s">
        <v>270</v>
      </c>
      <c r="G74" s="3" t="s">
        <v>3108</v>
      </c>
      <c r="H74" s="3" t="str">
        <f>_xlfn.XLOOKUP(Table3[[#This Row],[Agent_Code]],Table4[Agent_Code],Table4[Agent_Name],,0)</f>
        <v>Rekha Gupta</v>
      </c>
      <c r="I74" s="12" t="s">
        <v>3099</v>
      </c>
      <c r="J74" s="3" t="str">
        <f>IF(OR(Table3[[#This Row],[Contact_Result]]="Commitment Received",Table3[[#This Row],[Contact_Result]]="Will Pay Next Week"),"Yes","")</f>
        <v/>
      </c>
      <c r="K74" s="5"/>
      <c r="L74" s="4"/>
      <c r="M74" s="4">
        <v>21188</v>
      </c>
      <c r="N74" s="3" t="s">
        <v>3098</v>
      </c>
    </row>
    <row r="75" spans="1:14" ht="29.4" customHeight="1" x14ac:dyDescent="0.45">
      <c r="A75" s="3" t="s">
        <v>466</v>
      </c>
      <c r="B75" s="3" t="s">
        <v>984</v>
      </c>
      <c r="C75" s="3" t="str">
        <f>_xlfn.XLOOKUP(Table3[[#This Row],[Customer_ID]],Table1[Customer_ID],Table1[Customer_Name],,0)</f>
        <v>Kavita Jain</v>
      </c>
      <c r="D75" s="3" t="str">
        <f>_xlfn.XLOOKUP(Table3[[#This Row],[Customer_ID]],Table1[Customer_ID],Table1[Branch_Name],,0)</f>
        <v>Jabalpur</v>
      </c>
      <c r="E75" s="5">
        <v>46168</v>
      </c>
      <c r="F75" s="3" t="s">
        <v>265</v>
      </c>
      <c r="G75" s="3" t="s">
        <v>3100</v>
      </c>
      <c r="H75" s="3" t="str">
        <f>_xlfn.XLOOKUP(Table3[[#This Row],[Agent_Code]],Table4[Agent_Code],Table4[Agent_Name],,0)</f>
        <v>Manoj Gupta</v>
      </c>
      <c r="I75" s="12" t="s">
        <v>279</v>
      </c>
      <c r="J75" s="3" t="str">
        <f>IF(OR(Table3[[#This Row],[Contact_Result]]="Commitment Received",Table3[[#This Row],[Contact_Result]]="Will Pay Next Week"),"Yes","")</f>
        <v/>
      </c>
      <c r="K75" s="5"/>
      <c r="L75" s="4"/>
      <c r="M75" s="4">
        <v>5082</v>
      </c>
      <c r="N75" s="3" t="s">
        <v>279</v>
      </c>
    </row>
    <row r="76" spans="1:14" ht="29.4" customHeight="1" x14ac:dyDescent="0.45">
      <c r="A76" s="3" t="s">
        <v>535</v>
      </c>
      <c r="B76" s="3" t="s">
        <v>1031</v>
      </c>
      <c r="C76" s="3" t="str">
        <f>_xlfn.XLOOKUP(Table3[[#This Row],[Customer_ID]],Table1[Customer_ID],Table1[Customer_Name],,0)</f>
        <v>Suresh Thakur</v>
      </c>
      <c r="D76" s="3" t="str">
        <f>_xlfn.XLOOKUP(Table3[[#This Row],[Customer_ID]],Table1[Customer_ID],Table1[Branch_Name],,0)</f>
        <v>Bhopal</v>
      </c>
      <c r="E76" s="5">
        <v>46168</v>
      </c>
      <c r="F76" s="3" t="s">
        <v>257</v>
      </c>
      <c r="G76" s="3" t="s">
        <v>3110</v>
      </c>
      <c r="H76" s="3" t="str">
        <f>_xlfn.XLOOKUP(Table3[[#This Row],[Agent_Code]],Table4[Agent_Code],Table4[Agent_Name],,0)</f>
        <v>Neha Malviya</v>
      </c>
      <c r="I76" s="12" t="s">
        <v>273</v>
      </c>
      <c r="J76" s="3" t="str">
        <f>IF(OR(Table3[[#This Row],[Contact_Result]]="Commitment Received",Table3[[#This Row],[Contact_Result]]="Will Pay Next Week"),"Yes","")</f>
        <v>Yes</v>
      </c>
      <c r="K76" s="5">
        <v>46173</v>
      </c>
      <c r="L76" s="4">
        <v>18246</v>
      </c>
      <c r="M76" s="4">
        <v>0</v>
      </c>
      <c r="N76" s="3" t="s">
        <v>273</v>
      </c>
    </row>
    <row r="77" spans="1:14" ht="29.4" customHeight="1" x14ac:dyDescent="0.45">
      <c r="A77" s="3" t="s">
        <v>545</v>
      </c>
      <c r="B77" s="3" t="s">
        <v>1036</v>
      </c>
      <c r="C77" s="3" t="str">
        <f>_xlfn.XLOOKUP(Table3[[#This Row],[Customer_ID]],Table1[Customer_ID],Table1[Customer_Name],,0)</f>
        <v>Naresh Dwivedi</v>
      </c>
      <c r="D77" s="3" t="str">
        <f>_xlfn.XLOOKUP(Table3[[#This Row],[Customer_ID]],Table1[Customer_ID],Table1[Branch_Name],,0)</f>
        <v>Rewa</v>
      </c>
      <c r="E77" s="5">
        <v>46168</v>
      </c>
      <c r="F77" s="3" t="s">
        <v>270</v>
      </c>
      <c r="G77" s="3" t="s">
        <v>3109</v>
      </c>
      <c r="H77" s="3" t="str">
        <f>_xlfn.XLOOKUP(Table3[[#This Row],[Agent_Code]],Table4[Agent_Code],Table4[Agent_Name],,0)</f>
        <v>Pankaj Joshi</v>
      </c>
      <c r="I77" s="12" t="s">
        <v>252</v>
      </c>
      <c r="J77" s="3" t="str">
        <f>IF(OR(Table3[[#This Row],[Contact_Result]]="Commitment Received",Table3[[#This Row],[Contact_Result]]="Will Pay Next Week"),"Yes","")</f>
        <v/>
      </c>
      <c r="K77" s="5"/>
      <c r="L77" s="4"/>
      <c r="M77" s="4">
        <v>0</v>
      </c>
      <c r="N77" s="3" t="s">
        <v>252</v>
      </c>
    </row>
    <row r="78" spans="1:14" ht="29.4" customHeight="1" x14ac:dyDescent="0.45">
      <c r="A78" s="3" t="s">
        <v>593</v>
      </c>
      <c r="B78" s="3" t="s">
        <v>1075</v>
      </c>
      <c r="C78" s="3" t="str">
        <f>_xlfn.XLOOKUP(Table3[[#This Row],[Customer_ID]],Table1[Customer_ID],Table1[Customer_Name],,0)</f>
        <v>Neha Malviya</v>
      </c>
      <c r="D78" s="3" t="str">
        <f>_xlfn.XLOOKUP(Table3[[#This Row],[Customer_ID]],Table1[Customer_ID],Table1[Branch_Name],,0)</f>
        <v>Gwalior</v>
      </c>
      <c r="E78" s="5">
        <v>46168</v>
      </c>
      <c r="F78" s="3" t="s">
        <v>270</v>
      </c>
      <c r="G78" s="3" t="s">
        <v>3095</v>
      </c>
      <c r="H78" s="3" t="str">
        <f>_xlfn.XLOOKUP(Table3[[#This Row],[Agent_Code]],Table4[Agent_Code],Table4[Agent_Name],,0)</f>
        <v>Ajay Yadav</v>
      </c>
      <c r="I78" s="12" t="s">
        <v>3099</v>
      </c>
      <c r="J78" s="3" t="str">
        <f>IF(OR(Table3[[#This Row],[Contact_Result]]="Commitment Received",Table3[[#This Row],[Contact_Result]]="Will Pay Next Week"),"Yes","")</f>
        <v/>
      </c>
      <c r="K78" s="5"/>
      <c r="L78" s="4"/>
      <c r="M78" s="4">
        <v>5587</v>
      </c>
      <c r="N78" s="3" t="s">
        <v>3098</v>
      </c>
    </row>
    <row r="79" spans="1:14" ht="29.4" customHeight="1" x14ac:dyDescent="0.45">
      <c r="A79" s="3" t="s">
        <v>602</v>
      </c>
      <c r="B79" s="3" t="s">
        <v>1095</v>
      </c>
      <c r="C79" s="3" t="str">
        <f>_xlfn.XLOOKUP(Table3[[#This Row],[Customer_ID]],Table1[Customer_ID],Table1[Customer_Name],,0)</f>
        <v>Pradeep Soni</v>
      </c>
      <c r="D79" s="3" t="str">
        <f>_xlfn.XLOOKUP(Table3[[#This Row],[Customer_ID]],Table1[Customer_ID],Table1[Branch_Name],,0)</f>
        <v>Gwalior</v>
      </c>
      <c r="E79" s="5">
        <v>46168</v>
      </c>
      <c r="F79" s="3" t="s">
        <v>270</v>
      </c>
      <c r="G79" s="3" t="s">
        <v>3110</v>
      </c>
      <c r="H79" s="3" t="str">
        <f>_xlfn.XLOOKUP(Table3[[#This Row],[Agent_Code]],Table4[Agent_Code],Table4[Agent_Name],,0)</f>
        <v>Neha Malviya</v>
      </c>
      <c r="I79" s="12" t="s">
        <v>3099</v>
      </c>
      <c r="J79" s="3" t="str">
        <f>IF(OR(Table3[[#This Row],[Contact_Result]]="Commitment Received",Table3[[#This Row],[Contact_Result]]="Will Pay Next Week"),"Yes","")</f>
        <v/>
      </c>
      <c r="K79" s="5"/>
      <c r="L79" s="4"/>
      <c r="M79" s="4">
        <v>21228</v>
      </c>
      <c r="N79" s="3" t="s">
        <v>3098</v>
      </c>
    </row>
    <row r="80" spans="1:14" ht="29.4" customHeight="1" x14ac:dyDescent="0.45">
      <c r="A80" s="3" t="s">
        <v>708</v>
      </c>
      <c r="B80" s="3" t="s">
        <v>1163</v>
      </c>
      <c r="C80" s="3" t="str">
        <f>_xlfn.XLOOKUP(Table3[[#This Row],[Customer_ID]],Table1[Customer_ID],Table1[Customer_Name],,0)</f>
        <v>Pradeep Patel</v>
      </c>
      <c r="D80" s="3" t="str">
        <f>_xlfn.XLOOKUP(Table3[[#This Row],[Customer_ID]],Table1[Customer_ID],Table1[Branch_Name],,0)</f>
        <v>Gwalior</v>
      </c>
      <c r="E80" s="5">
        <v>46168</v>
      </c>
      <c r="F80" s="3" t="s">
        <v>257</v>
      </c>
      <c r="G80" s="3" t="s">
        <v>3093</v>
      </c>
      <c r="H80" s="3" t="str">
        <f>_xlfn.XLOOKUP(Table3[[#This Row],[Agent_Code]],Table4[Agent_Code],Table4[Agent_Name],,0)</f>
        <v>Manoj Dubey</v>
      </c>
      <c r="I80" s="12" t="s">
        <v>273</v>
      </c>
      <c r="J80" s="3" t="str">
        <f>IF(OR(Table3[[#This Row],[Contact_Result]]="Commitment Received",Table3[[#This Row],[Contact_Result]]="Will Pay Next Week"),"Yes","")</f>
        <v>Yes</v>
      </c>
      <c r="K80" s="5">
        <v>46173</v>
      </c>
      <c r="L80" s="4">
        <v>1737</v>
      </c>
      <c r="M80" s="4">
        <v>0</v>
      </c>
      <c r="N80" s="3" t="s">
        <v>273</v>
      </c>
    </row>
    <row r="81" spans="1:14" ht="29.4" customHeight="1" x14ac:dyDescent="0.45">
      <c r="A81" s="3" t="s">
        <v>728</v>
      </c>
      <c r="B81" s="3" t="s">
        <v>1178</v>
      </c>
      <c r="C81" s="3" t="str">
        <f>_xlfn.XLOOKUP(Table3[[#This Row],[Customer_ID]],Table1[Customer_ID],Table1[Customer_Name],,0)</f>
        <v>Manoj Sharma</v>
      </c>
      <c r="D81" s="3" t="str">
        <f>_xlfn.XLOOKUP(Table3[[#This Row],[Customer_ID]],Table1[Customer_ID],Table1[Branch_Name],,0)</f>
        <v>Jabalpur</v>
      </c>
      <c r="E81" s="5">
        <v>46168</v>
      </c>
      <c r="F81" s="3" t="s">
        <v>265</v>
      </c>
      <c r="G81" s="3" t="s">
        <v>3106</v>
      </c>
      <c r="H81" s="3" t="str">
        <f>_xlfn.XLOOKUP(Table3[[#This Row],[Agent_Code]],Table4[Agent_Code],Table4[Agent_Name],,0)</f>
        <v>Kavita Tiwari</v>
      </c>
      <c r="I81" s="12" t="s">
        <v>279</v>
      </c>
      <c r="J81" s="3" t="str">
        <f>IF(OR(Table3[[#This Row],[Contact_Result]]="Commitment Received",Table3[[#This Row],[Contact_Result]]="Will Pay Next Week"),"Yes","")</f>
        <v/>
      </c>
      <c r="K81" s="5"/>
      <c r="L81" s="4"/>
      <c r="M81" s="4">
        <v>10242</v>
      </c>
      <c r="N81" s="3" t="s">
        <v>279</v>
      </c>
    </row>
    <row r="82" spans="1:14" ht="29.4" customHeight="1" x14ac:dyDescent="0.45">
      <c r="A82" s="3" t="s">
        <v>749</v>
      </c>
      <c r="B82" s="3" t="s">
        <v>1199</v>
      </c>
      <c r="C82" s="3" t="str">
        <f>_xlfn.XLOOKUP(Table3[[#This Row],[Customer_ID]],Table1[Customer_ID],Table1[Customer_Name],,0)</f>
        <v>Manoj Singh</v>
      </c>
      <c r="D82" s="3" t="str">
        <f>_xlfn.XLOOKUP(Table3[[#This Row],[Customer_ID]],Table1[Customer_ID],Table1[Branch_Name],,0)</f>
        <v>Rewa</v>
      </c>
      <c r="E82" s="5">
        <v>46168</v>
      </c>
      <c r="F82" s="3" t="s">
        <v>270</v>
      </c>
      <c r="G82" s="3" t="s">
        <v>3113</v>
      </c>
      <c r="H82" s="3" t="str">
        <f>_xlfn.XLOOKUP(Table3[[#This Row],[Agent_Code]],Table4[Agent_Code],Table4[Agent_Name],,0)</f>
        <v>Umesh Soni</v>
      </c>
      <c r="I82" s="12" t="s">
        <v>252</v>
      </c>
      <c r="J82" s="3" t="str">
        <f>IF(OR(Table3[[#This Row],[Contact_Result]]="Commitment Received",Table3[[#This Row],[Contact_Result]]="Will Pay Next Week"),"Yes","")</f>
        <v/>
      </c>
      <c r="K82" s="5"/>
      <c r="L82" s="4"/>
      <c r="M82" s="4">
        <v>0</v>
      </c>
      <c r="N82" s="3" t="s">
        <v>252</v>
      </c>
    </row>
    <row r="83" spans="1:14" ht="29.4" customHeight="1" x14ac:dyDescent="0.45">
      <c r="A83" s="3" t="s">
        <v>760</v>
      </c>
      <c r="B83" s="3" t="s">
        <v>1203</v>
      </c>
      <c r="C83" s="3" t="str">
        <f>_xlfn.XLOOKUP(Table3[[#This Row],[Customer_ID]],Table1[Customer_ID],Table1[Customer_Name],,0)</f>
        <v>Dinesh Mishra</v>
      </c>
      <c r="D83" s="3" t="str">
        <f>_xlfn.XLOOKUP(Table3[[#This Row],[Customer_ID]],Table1[Customer_ID],Table1[Branch_Name],,0)</f>
        <v>Gwalior</v>
      </c>
      <c r="E83" s="5">
        <v>46168</v>
      </c>
      <c r="F83" s="3" t="s">
        <v>257</v>
      </c>
      <c r="G83" s="3" t="s">
        <v>3103</v>
      </c>
      <c r="H83" s="3" t="str">
        <f>_xlfn.XLOOKUP(Table3[[#This Row],[Agent_Code]],Table4[Agent_Code],Table4[Agent_Name],,0)</f>
        <v>Pushpa Jain</v>
      </c>
      <c r="I83" s="12" t="s">
        <v>273</v>
      </c>
      <c r="J83" s="3" t="str">
        <f>IF(OR(Table3[[#This Row],[Contact_Result]]="Commitment Received",Table3[[#This Row],[Contact_Result]]="Will Pay Next Week"),"Yes","")</f>
        <v>Yes</v>
      </c>
      <c r="K83" s="5">
        <v>46173</v>
      </c>
      <c r="L83" s="4">
        <v>53995</v>
      </c>
      <c r="M83" s="4">
        <v>0</v>
      </c>
      <c r="N83" s="3" t="s">
        <v>273</v>
      </c>
    </row>
    <row r="84" spans="1:14" ht="29.4" customHeight="1" x14ac:dyDescent="0.45">
      <c r="A84" s="3" t="s">
        <v>779</v>
      </c>
      <c r="B84" s="3" t="s">
        <v>1214</v>
      </c>
      <c r="C84" s="3" t="str">
        <f>_xlfn.XLOOKUP(Table3[[#This Row],[Customer_ID]],Table1[Customer_ID],Table1[Customer_Name],,0)</f>
        <v>Ramesh Thakur</v>
      </c>
      <c r="D84" s="3" t="str">
        <f>_xlfn.XLOOKUP(Table3[[#This Row],[Customer_ID]],Table1[Customer_ID],Table1[Branch_Name],,0)</f>
        <v>Gwalior</v>
      </c>
      <c r="E84" s="5">
        <v>46168</v>
      </c>
      <c r="F84" s="3" t="s">
        <v>265</v>
      </c>
      <c r="G84" s="3" t="s">
        <v>3096</v>
      </c>
      <c r="H84" s="3" t="str">
        <f>_xlfn.XLOOKUP(Table3[[#This Row],[Agent_Code]],Table4[Agent_Code],Table4[Agent_Name],,0)</f>
        <v>Pushpa Gupta</v>
      </c>
      <c r="I84" s="12" t="s">
        <v>279</v>
      </c>
      <c r="J84" s="3" t="str">
        <f>IF(OR(Table3[[#This Row],[Contact_Result]]="Commitment Received",Table3[[#This Row],[Contact_Result]]="Will Pay Next Week"),"Yes","")</f>
        <v/>
      </c>
      <c r="K84" s="5"/>
      <c r="L84" s="4"/>
      <c r="M84" s="4">
        <v>7012</v>
      </c>
      <c r="N84" s="3" t="s">
        <v>279</v>
      </c>
    </row>
    <row r="85" spans="1:14" ht="29.4" customHeight="1" x14ac:dyDescent="0.45">
      <c r="A85" s="3" t="s">
        <v>794</v>
      </c>
      <c r="B85" s="3" t="s">
        <v>1223</v>
      </c>
      <c r="C85" s="3" t="str">
        <f>_xlfn.XLOOKUP(Table3[[#This Row],[Customer_ID]],Table1[Customer_ID],Table1[Customer_Name],,0)</f>
        <v>Anil Joshi</v>
      </c>
      <c r="D85" s="3" t="str">
        <f>_xlfn.XLOOKUP(Table3[[#This Row],[Customer_ID]],Table1[Customer_ID],Table1[Branch_Name],,0)</f>
        <v>Rewa</v>
      </c>
      <c r="E85" s="5">
        <v>46168</v>
      </c>
      <c r="F85" s="3" t="s">
        <v>265</v>
      </c>
      <c r="G85" s="3" t="s">
        <v>3101</v>
      </c>
      <c r="H85" s="3" t="str">
        <f>_xlfn.XLOOKUP(Table3[[#This Row],[Agent_Code]],Table4[Agent_Code],Table4[Agent_Name],,0)</f>
        <v>Pankaj Verma</v>
      </c>
      <c r="I85" s="12" t="s">
        <v>279</v>
      </c>
      <c r="J85" s="3" t="str">
        <f>IF(OR(Table3[[#This Row],[Contact_Result]]="Commitment Received",Table3[[#This Row],[Contact_Result]]="Will Pay Next Week"),"Yes","")</f>
        <v/>
      </c>
      <c r="K85" s="5"/>
      <c r="L85" s="4"/>
      <c r="M85" s="4">
        <v>26722</v>
      </c>
      <c r="N85" s="3" t="s">
        <v>279</v>
      </c>
    </row>
    <row r="86" spans="1:14" ht="29.4" customHeight="1" x14ac:dyDescent="0.45">
      <c r="A86" s="3" t="s">
        <v>283</v>
      </c>
      <c r="B86" s="3" t="s">
        <v>825</v>
      </c>
      <c r="C86" s="3" t="str">
        <f>_xlfn.XLOOKUP(Table3[[#This Row],[Customer_ID]],Table1[Customer_ID],Table1[Customer_Name],,0)</f>
        <v>Naresh Dwivedi</v>
      </c>
      <c r="D86" s="3" t="str">
        <f>_xlfn.XLOOKUP(Table3[[#This Row],[Customer_ID]],Table1[Customer_ID],Table1[Branch_Name],,0)</f>
        <v>Bhopal</v>
      </c>
      <c r="E86" s="5">
        <v>46167</v>
      </c>
      <c r="F86" s="3" t="s">
        <v>270</v>
      </c>
      <c r="G86" s="3" t="s">
        <v>3104</v>
      </c>
      <c r="H86" s="3" t="str">
        <f>_xlfn.XLOOKUP(Table3[[#This Row],[Agent_Code]],Table4[Agent_Code],Table4[Agent_Name],,0)</f>
        <v>Umesh Gupta</v>
      </c>
      <c r="I86" s="12" t="s">
        <v>3094</v>
      </c>
      <c r="J86" s="3" t="str">
        <f>IF(OR(Table3[[#This Row],[Contact_Result]]="Commitment Received",Table3[[#This Row],[Contact_Result]]="Will Pay Next Week"),"Yes","")</f>
        <v>Yes</v>
      </c>
      <c r="K86" s="5">
        <v>46172</v>
      </c>
      <c r="L86" s="4">
        <v>15919</v>
      </c>
      <c r="M86" s="4">
        <v>0</v>
      </c>
      <c r="N86" s="3" t="s">
        <v>3094</v>
      </c>
    </row>
    <row r="87" spans="1:14" ht="29.4" customHeight="1" x14ac:dyDescent="0.45">
      <c r="A87" s="3" t="s">
        <v>325</v>
      </c>
      <c r="B87" s="3" t="s">
        <v>851</v>
      </c>
      <c r="C87" s="3" t="str">
        <f>_xlfn.XLOOKUP(Table3[[#This Row],[Customer_ID]],Table1[Customer_ID],Table1[Customer_Name],,0)</f>
        <v>Vijay Pandey</v>
      </c>
      <c r="D87" s="3" t="str">
        <f>_xlfn.XLOOKUP(Table3[[#This Row],[Customer_ID]],Table1[Customer_ID],Table1[Branch_Name],,0)</f>
        <v>Bhopal</v>
      </c>
      <c r="E87" s="5">
        <v>46167</v>
      </c>
      <c r="F87" s="3" t="s">
        <v>270</v>
      </c>
      <c r="G87" s="3" t="s">
        <v>3109</v>
      </c>
      <c r="H87" s="3" t="str">
        <f>_xlfn.XLOOKUP(Table3[[#This Row],[Agent_Code]],Table4[Agent_Code],Table4[Agent_Name],,0)</f>
        <v>Pankaj Joshi</v>
      </c>
      <c r="I87" s="12" t="s">
        <v>3099</v>
      </c>
      <c r="J87" s="3" t="str">
        <f>IF(OR(Table3[[#This Row],[Contact_Result]]="Commitment Received",Table3[[#This Row],[Contact_Result]]="Will Pay Next Week"),"Yes","")</f>
        <v/>
      </c>
      <c r="K87" s="5"/>
      <c r="L87" s="4"/>
      <c r="M87" s="4">
        <v>22266</v>
      </c>
      <c r="N87" s="3" t="s">
        <v>3098</v>
      </c>
    </row>
    <row r="88" spans="1:14" ht="29.4" customHeight="1" x14ac:dyDescent="0.45">
      <c r="A88" s="3" t="s">
        <v>331</v>
      </c>
      <c r="B88" s="3" t="s">
        <v>859</v>
      </c>
      <c r="C88" s="3" t="str">
        <f>_xlfn.XLOOKUP(Table3[[#This Row],[Customer_ID]],Table1[Customer_ID],Table1[Customer_Name],,0)</f>
        <v>Anil Chauhan</v>
      </c>
      <c r="D88" s="3" t="str">
        <f>_xlfn.XLOOKUP(Table3[[#This Row],[Customer_ID]],Table1[Customer_ID],Table1[Branch_Name],,0)</f>
        <v>Rewa</v>
      </c>
      <c r="E88" s="5">
        <v>46167</v>
      </c>
      <c r="F88" s="3" t="s">
        <v>265</v>
      </c>
      <c r="G88" s="3" t="s">
        <v>3107</v>
      </c>
      <c r="H88" s="3" t="str">
        <f>_xlfn.XLOOKUP(Table3[[#This Row],[Agent_Code]],Table4[Agent_Code],Table4[Agent_Name],,0)</f>
        <v>Naresh Mishra</v>
      </c>
      <c r="I88" s="12" t="s">
        <v>279</v>
      </c>
      <c r="J88" s="3" t="str">
        <f>IF(OR(Table3[[#This Row],[Contact_Result]]="Commitment Received",Table3[[#This Row],[Contact_Result]]="Will Pay Next Week"),"Yes","")</f>
        <v/>
      </c>
      <c r="K88" s="5"/>
      <c r="L88" s="4"/>
      <c r="M88" s="4">
        <v>865</v>
      </c>
      <c r="N88" s="3" t="s">
        <v>279</v>
      </c>
    </row>
    <row r="89" spans="1:14" ht="29.4" customHeight="1" x14ac:dyDescent="0.45">
      <c r="A89" s="3" t="s">
        <v>360</v>
      </c>
      <c r="B89" s="3" t="s">
        <v>890</v>
      </c>
      <c r="C89" s="3" t="str">
        <f>_xlfn.XLOOKUP(Table3[[#This Row],[Customer_ID]],Table1[Customer_ID],Table1[Customer_Name],,0)</f>
        <v>Geeta Gupta</v>
      </c>
      <c r="D89" s="3" t="str">
        <f>_xlfn.XLOOKUP(Table3[[#This Row],[Customer_ID]],Table1[Customer_ID],Table1[Branch_Name],,0)</f>
        <v>Gwalior</v>
      </c>
      <c r="E89" s="5">
        <v>46167</v>
      </c>
      <c r="F89" s="3" t="s">
        <v>270</v>
      </c>
      <c r="G89" s="3" t="s">
        <v>3102</v>
      </c>
      <c r="H89" s="3" t="str">
        <f>_xlfn.XLOOKUP(Table3[[#This Row],[Agent_Code]],Table4[Agent_Code],Table4[Agent_Name],,0)</f>
        <v>Suresh Malviya</v>
      </c>
      <c r="I89" s="12" t="s">
        <v>252</v>
      </c>
      <c r="J89" s="3" t="str">
        <f>IF(OR(Table3[[#This Row],[Contact_Result]]="Commitment Received",Table3[[#This Row],[Contact_Result]]="Will Pay Next Week"),"Yes","")</f>
        <v/>
      </c>
      <c r="K89" s="5"/>
      <c r="L89" s="4"/>
      <c r="M89" s="4">
        <v>0</v>
      </c>
      <c r="N89" s="3" t="s">
        <v>252</v>
      </c>
    </row>
    <row r="90" spans="1:14" ht="29.4" customHeight="1" x14ac:dyDescent="0.45">
      <c r="A90" s="3" t="s">
        <v>422</v>
      </c>
      <c r="B90" s="3" t="s">
        <v>949</v>
      </c>
      <c r="C90" s="3" t="str">
        <f>_xlfn.XLOOKUP(Table3[[#This Row],[Customer_ID]],Table1[Customer_ID],Table1[Customer_Name],,0)</f>
        <v>Mahesh Dubey</v>
      </c>
      <c r="D90" s="3" t="str">
        <f>_xlfn.XLOOKUP(Table3[[#This Row],[Customer_ID]],Table1[Customer_ID],Table1[Branch_Name],,0)</f>
        <v>Bhopal</v>
      </c>
      <c r="E90" s="5">
        <v>46167</v>
      </c>
      <c r="F90" s="3" t="s">
        <v>257</v>
      </c>
      <c r="G90" s="3" t="s">
        <v>3104</v>
      </c>
      <c r="H90" s="3" t="str">
        <f>_xlfn.XLOOKUP(Table3[[#This Row],[Agent_Code]],Table4[Agent_Code],Table4[Agent_Name],,0)</f>
        <v>Umesh Gupta</v>
      </c>
      <c r="I90" s="12" t="s">
        <v>273</v>
      </c>
      <c r="J90" s="3" t="str">
        <f>IF(OR(Table3[[#This Row],[Contact_Result]]="Commitment Received",Table3[[#This Row],[Contact_Result]]="Will Pay Next Week"),"Yes","")</f>
        <v>Yes</v>
      </c>
      <c r="K90" s="5">
        <v>46172</v>
      </c>
      <c r="L90" s="4">
        <v>10017</v>
      </c>
      <c r="M90" s="4">
        <v>0</v>
      </c>
      <c r="N90" s="3" t="s">
        <v>273</v>
      </c>
    </row>
    <row r="91" spans="1:14" ht="29.4" customHeight="1" x14ac:dyDescent="0.45">
      <c r="A91" s="3" t="s">
        <v>484</v>
      </c>
      <c r="B91" s="3" t="s">
        <v>996</v>
      </c>
      <c r="C91" s="3" t="str">
        <f>_xlfn.XLOOKUP(Table3[[#This Row],[Customer_ID]],Table1[Customer_ID],Table1[Customer_Name],,0)</f>
        <v>Rajesh Dwivedi</v>
      </c>
      <c r="D91" s="3" t="str">
        <f>_xlfn.XLOOKUP(Table3[[#This Row],[Customer_ID]],Table1[Customer_ID],Table1[Branch_Name],,0)</f>
        <v>Jabalpur</v>
      </c>
      <c r="E91" s="5">
        <v>46167</v>
      </c>
      <c r="F91" s="3" t="s">
        <v>270</v>
      </c>
      <c r="G91" s="3" t="s">
        <v>3092</v>
      </c>
      <c r="H91" s="3" t="str">
        <f>_xlfn.XLOOKUP(Table3[[#This Row],[Agent_Code]],Table4[Agent_Code],Table4[Agent_Name],,0)</f>
        <v>Sunita Patel</v>
      </c>
      <c r="I91" s="12" t="s">
        <v>252</v>
      </c>
      <c r="J91" s="3" t="str">
        <f>IF(OR(Table3[[#This Row],[Contact_Result]]="Commitment Received",Table3[[#This Row],[Contact_Result]]="Will Pay Next Week"),"Yes","")</f>
        <v/>
      </c>
      <c r="K91" s="5"/>
      <c r="L91" s="4"/>
      <c r="M91" s="4">
        <v>0</v>
      </c>
      <c r="N91" s="3" t="s">
        <v>252</v>
      </c>
    </row>
    <row r="92" spans="1:14" ht="29.4" customHeight="1" x14ac:dyDescent="0.45">
      <c r="A92" s="3" t="s">
        <v>492</v>
      </c>
      <c r="B92" s="3" t="s">
        <v>998</v>
      </c>
      <c r="C92" s="3" t="str">
        <f>_xlfn.XLOOKUP(Table3[[#This Row],[Customer_ID]],Table1[Customer_ID],Table1[Customer_Name],,0)</f>
        <v>Deepak Patel</v>
      </c>
      <c r="D92" s="3" t="str">
        <f>_xlfn.XLOOKUP(Table3[[#This Row],[Customer_ID]],Table1[Customer_ID],Table1[Branch_Name],,0)</f>
        <v>Indore</v>
      </c>
      <c r="E92" s="5">
        <v>46167</v>
      </c>
      <c r="F92" s="3" t="s">
        <v>270</v>
      </c>
      <c r="G92" s="3" t="s">
        <v>3108</v>
      </c>
      <c r="H92" s="3" t="str">
        <f>_xlfn.XLOOKUP(Table3[[#This Row],[Agent_Code]],Table4[Agent_Code],Table4[Agent_Name],,0)</f>
        <v>Rekha Gupta</v>
      </c>
      <c r="I92" s="12" t="s">
        <v>252</v>
      </c>
      <c r="J92" s="3" t="str">
        <f>IF(OR(Table3[[#This Row],[Contact_Result]]="Commitment Received",Table3[[#This Row],[Contact_Result]]="Will Pay Next Week"),"Yes","")</f>
        <v/>
      </c>
      <c r="K92" s="5"/>
      <c r="L92" s="4"/>
      <c r="M92" s="4">
        <v>0</v>
      </c>
      <c r="N92" s="3" t="s">
        <v>252</v>
      </c>
    </row>
    <row r="93" spans="1:14" ht="29.4" customHeight="1" x14ac:dyDescent="0.45">
      <c r="A93" s="3" t="s">
        <v>557</v>
      </c>
      <c r="B93" s="3" t="s">
        <v>1050</v>
      </c>
      <c r="C93" s="3" t="str">
        <f>_xlfn.XLOOKUP(Table3[[#This Row],[Customer_ID]],Table1[Customer_ID],Table1[Customer_Name],,0)</f>
        <v>Mahesh Singh</v>
      </c>
      <c r="D93" s="3" t="str">
        <f>_xlfn.XLOOKUP(Table3[[#This Row],[Customer_ID]],Table1[Customer_ID],Table1[Branch_Name],,0)</f>
        <v>Jabalpur</v>
      </c>
      <c r="E93" s="5">
        <v>46167</v>
      </c>
      <c r="F93" s="3" t="s">
        <v>270</v>
      </c>
      <c r="G93" s="3" t="s">
        <v>3101</v>
      </c>
      <c r="H93" s="3" t="str">
        <f>_xlfn.XLOOKUP(Table3[[#This Row],[Agent_Code]],Table4[Agent_Code],Table4[Agent_Name],,0)</f>
        <v>Pankaj Verma</v>
      </c>
      <c r="I93" s="12" t="s">
        <v>252</v>
      </c>
      <c r="J93" s="3" t="str">
        <f>IF(OR(Table3[[#This Row],[Contact_Result]]="Commitment Received",Table3[[#This Row],[Contact_Result]]="Will Pay Next Week"),"Yes","")</f>
        <v/>
      </c>
      <c r="K93" s="5"/>
      <c r="L93" s="4"/>
      <c r="M93" s="4">
        <v>0</v>
      </c>
      <c r="N93" s="3" t="s">
        <v>252</v>
      </c>
    </row>
    <row r="94" spans="1:14" ht="29.4" customHeight="1" x14ac:dyDescent="0.45">
      <c r="A94" s="3" t="s">
        <v>572</v>
      </c>
      <c r="B94" s="3" t="s">
        <v>1058</v>
      </c>
      <c r="C94" s="3" t="str">
        <f>_xlfn.XLOOKUP(Table3[[#This Row],[Customer_ID]],Table1[Customer_ID],Table1[Customer_Name],,0)</f>
        <v>Usha Dubey</v>
      </c>
      <c r="D94" s="3" t="str">
        <f>_xlfn.XLOOKUP(Table3[[#This Row],[Customer_ID]],Table1[Customer_ID],Table1[Branch_Name],,0)</f>
        <v>Bhopal</v>
      </c>
      <c r="E94" s="5">
        <v>46167</v>
      </c>
      <c r="F94" s="3" t="s">
        <v>257</v>
      </c>
      <c r="G94" s="3" t="s">
        <v>3114</v>
      </c>
      <c r="H94" s="3" t="str">
        <f>_xlfn.XLOOKUP(Table3[[#This Row],[Agent_Code]],Table4[Agent_Code],Table4[Agent_Name],,0)</f>
        <v>Mohit Mishra</v>
      </c>
      <c r="I94" s="12" t="s">
        <v>273</v>
      </c>
      <c r="J94" s="3" t="str">
        <f>IF(OR(Table3[[#This Row],[Contact_Result]]="Commitment Received",Table3[[#This Row],[Contact_Result]]="Will Pay Next Week"),"Yes","")</f>
        <v>Yes</v>
      </c>
      <c r="K94" s="5">
        <v>46172</v>
      </c>
      <c r="L94" s="4">
        <v>1390</v>
      </c>
      <c r="M94" s="4">
        <v>0</v>
      </c>
      <c r="N94" s="3" t="s">
        <v>273</v>
      </c>
    </row>
    <row r="95" spans="1:14" ht="29.4" customHeight="1" x14ac:dyDescent="0.45">
      <c r="A95" s="3" t="s">
        <v>591</v>
      </c>
      <c r="B95" s="3" t="s">
        <v>1074</v>
      </c>
      <c r="C95" s="3" t="str">
        <f>_xlfn.XLOOKUP(Table3[[#This Row],[Customer_ID]],Table1[Customer_ID],Table1[Customer_Name],,0)</f>
        <v>Shanta Yadav</v>
      </c>
      <c r="D95" s="3" t="str">
        <f>_xlfn.XLOOKUP(Table3[[#This Row],[Customer_ID]],Table1[Customer_ID],Table1[Branch_Name],,0)</f>
        <v>Bhopal</v>
      </c>
      <c r="E95" s="5">
        <v>46167</v>
      </c>
      <c r="F95" s="3" t="s">
        <v>270</v>
      </c>
      <c r="G95" s="3" t="s">
        <v>3102</v>
      </c>
      <c r="H95" s="3" t="str">
        <f>_xlfn.XLOOKUP(Table3[[#This Row],[Agent_Code]],Table4[Agent_Code],Table4[Agent_Name],,0)</f>
        <v>Suresh Malviya</v>
      </c>
      <c r="I95" s="12" t="s">
        <v>3094</v>
      </c>
      <c r="J95" s="3" t="str">
        <f>IF(OR(Table3[[#This Row],[Contact_Result]]="Commitment Received",Table3[[#This Row],[Contact_Result]]="Will Pay Next Week"),"Yes","")</f>
        <v>Yes</v>
      </c>
      <c r="K95" s="5">
        <v>46172</v>
      </c>
      <c r="L95" s="4">
        <v>10042</v>
      </c>
      <c r="M95" s="4">
        <v>0</v>
      </c>
      <c r="N95" s="3" t="s">
        <v>3094</v>
      </c>
    </row>
    <row r="96" spans="1:14" ht="29.4" customHeight="1" x14ac:dyDescent="0.45">
      <c r="A96" s="3" t="s">
        <v>619</v>
      </c>
      <c r="B96" s="3" t="s">
        <v>1110</v>
      </c>
      <c r="C96" s="3" t="str">
        <f>_xlfn.XLOOKUP(Table3[[#This Row],[Customer_ID]],Table1[Customer_ID],Table1[Customer_Name],,0)</f>
        <v>Dinesh Sharma</v>
      </c>
      <c r="D96" s="3" t="str">
        <f>_xlfn.XLOOKUP(Table3[[#This Row],[Customer_ID]],Table1[Customer_ID],Table1[Branch_Name],,0)</f>
        <v>Rewa</v>
      </c>
      <c r="E96" s="5">
        <v>46167</v>
      </c>
      <c r="F96" s="3" t="s">
        <v>270</v>
      </c>
      <c r="G96" s="3" t="s">
        <v>3109</v>
      </c>
      <c r="H96" s="3" t="str">
        <f>_xlfn.XLOOKUP(Table3[[#This Row],[Agent_Code]],Table4[Agent_Code],Table4[Agent_Name],,0)</f>
        <v>Pankaj Joshi</v>
      </c>
      <c r="I96" s="12" t="s">
        <v>3094</v>
      </c>
      <c r="J96" s="3" t="str">
        <f>IF(OR(Table3[[#This Row],[Contact_Result]]="Commitment Received",Table3[[#This Row],[Contact_Result]]="Will Pay Next Week"),"Yes","")</f>
        <v>Yes</v>
      </c>
      <c r="K96" s="5">
        <v>46172</v>
      </c>
      <c r="L96" s="4">
        <v>26634</v>
      </c>
      <c r="M96" s="4">
        <v>0</v>
      </c>
      <c r="N96" s="3" t="s">
        <v>3094</v>
      </c>
    </row>
    <row r="97" spans="1:14" ht="29.4" customHeight="1" x14ac:dyDescent="0.45">
      <c r="A97" s="3" t="s">
        <v>652</v>
      </c>
      <c r="B97" s="3" t="s">
        <v>1129</v>
      </c>
      <c r="C97" s="3" t="str">
        <f>_xlfn.XLOOKUP(Table3[[#This Row],[Customer_ID]],Table1[Customer_ID],Table1[Customer_Name],,0)</f>
        <v>Neha Shukla</v>
      </c>
      <c r="D97" s="3" t="str">
        <f>_xlfn.XLOOKUP(Table3[[#This Row],[Customer_ID]],Table1[Customer_ID],Table1[Branch_Name],,0)</f>
        <v>Gwalior</v>
      </c>
      <c r="E97" s="5">
        <v>46167</v>
      </c>
      <c r="F97" s="3" t="s">
        <v>270</v>
      </c>
      <c r="G97" s="3" t="s">
        <v>3112</v>
      </c>
      <c r="H97" s="3" t="str">
        <f>_xlfn.XLOOKUP(Table3[[#This Row],[Agent_Code]],Table4[Agent_Code],Table4[Agent_Name],,0)</f>
        <v>Vijay Tiwari</v>
      </c>
      <c r="I97" s="12" t="s">
        <v>3099</v>
      </c>
      <c r="J97" s="3" t="str">
        <f>IF(OR(Table3[[#This Row],[Contact_Result]]="Commitment Received",Table3[[#This Row],[Contact_Result]]="Will Pay Next Week"),"Yes","")</f>
        <v/>
      </c>
      <c r="K97" s="5"/>
      <c r="L97" s="4"/>
      <c r="M97" s="4">
        <v>21747</v>
      </c>
      <c r="N97" s="3" t="s">
        <v>3098</v>
      </c>
    </row>
    <row r="98" spans="1:14" ht="29.4" customHeight="1" x14ac:dyDescent="0.45">
      <c r="A98" s="3" t="s">
        <v>692</v>
      </c>
      <c r="B98" s="3" t="s">
        <v>1157</v>
      </c>
      <c r="C98" s="3" t="str">
        <f>_xlfn.XLOOKUP(Table3[[#This Row],[Customer_ID]],Table1[Customer_ID],Table1[Customer_Name],,0)</f>
        <v>Pooja Dubey</v>
      </c>
      <c r="D98" s="3" t="str">
        <f>_xlfn.XLOOKUP(Table3[[#This Row],[Customer_ID]],Table1[Customer_ID],Table1[Branch_Name],,0)</f>
        <v>Rewa</v>
      </c>
      <c r="E98" s="5">
        <v>46167</v>
      </c>
      <c r="F98" s="3" t="s">
        <v>270</v>
      </c>
      <c r="G98" s="3" t="s">
        <v>3112</v>
      </c>
      <c r="H98" s="3" t="str">
        <f>_xlfn.XLOOKUP(Table3[[#This Row],[Agent_Code]],Table4[Agent_Code],Table4[Agent_Name],,0)</f>
        <v>Vijay Tiwari</v>
      </c>
      <c r="I98" s="12" t="s">
        <v>3094</v>
      </c>
      <c r="J98" s="3" t="str">
        <f>IF(OR(Table3[[#This Row],[Contact_Result]]="Commitment Received",Table3[[#This Row],[Contact_Result]]="Will Pay Next Week"),"Yes","")</f>
        <v>Yes</v>
      </c>
      <c r="K98" s="5">
        <v>46172</v>
      </c>
      <c r="L98" s="4">
        <v>1562</v>
      </c>
      <c r="M98" s="4">
        <v>0</v>
      </c>
      <c r="N98" s="3" t="s">
        <v>3094</v>
      </c>
    </row>
    <row r="99" spans="1:14" ht="29.4" customHeight="1" x14ac:dyDescent="0.45">
      <c r="A99" s="3" t="s">
        <v>695</v>
      </c>
      <c r="B99" s="3" t="s">
        <v>1159</v>
      </c>
      <c r="C99" s="3" t="str">
        <f>_xlfn.XLOOKUP(Table3[[#This Row],[Customer_ID]],Table1[Customer_ID],Table1[Customer_Name],,0)</f>
        <v>Sunita Singh</v>
      </c>
      <c r="D99" s="3" t="str">
        <f>_xlfn.XLOOKUP(Table3[[#This Row],[Customer_ID]],Table1[Customer_ID],Table1[Branch_Name],,0)</f>
        <v>Indore</v>
      </c>
      <c r="E99" s="5">
        <v>46167</v>
      </c>
      <c r="F99" s="3" t="s">
        <v>270</v>
      </c>
      <c r="G99" s="3" t="s">
        <v>3101</v>
      </c>
      <c r="H99" s="3" t="str">
        <f>_xlfn.XLOOKUP(Table3[[#This Row],[Agent_Code]],Table4[Agent_Code],Table4[Agent_Name],,0)</f>
        <v>Pankaj Verma</v>
      </c>
      <c r="I99" s="12" t="s">
        <v>3094</v>
      </c>
      <c r="J99" s="3" t="str">
        <f>IF(OR(Table3[[#This Row],[Contact_Result]]="Commitment Received",Table3[[#This Row],[Contact_Result]]="Will Pay Next Week"),"Yes","")</f>
        <v>Yes</v>
      </c>
      <c r="K99" s="5">
        <v>46172</v>
      </c>
      <c r="L99" s="4">
        <v>77291</v>
      </c>
      <c r="M99" s="4">
        <v>0</v>
      </c>
      <c r="N99" s="3" t="s">
        <v>3094</v>
      </c>
    </row>
    <row r="100" spans="1:14" ht="29.4" customHeight="1" x14ac:dyDescent="0.45">
      <c r="A100" s="3" t="s">
        <v>707</v>
      </c>
      <c r="B100" s="3" t="s">
        <v>1163</v>
      </c>
      <c r="C100" s="3" t="str">
        <f>_xlfn.XLOOKUP(Table3[[#This Row],[Customer_ID]],Table1[Customer_ID],Table1[Customer_Name],,0)</f>
        <v>Pradeep Patel</v>
      </c>
      <c r="D100" s="3" t="str">
        <f>_xlfn.XLOOKUP(Table3[[#This Row],[Customer_ID]],Table1[Customer_ID],Table1[Branch_Name],,0)</f>
        <v>Gwalior</v>
      </c>
      <c r="E100" s="5">
        <v>46167</v>
      </c>
      <c r="F100" s="3" t="s">
        <v>270</v>
      </c>
      <c r="G100" s="3" t="s">
        <v>3096</v>
      </c>
      <c r="H100" s="3" t="str">
        <f>_xlfn.XLOOKUP(Table3[[#This Row],[Agent_Code]],Table4[Agent_Code],Table4[Agent_Name],,0)</f>
        <v>Pushpa Gupta</v>
      </c>
      <c r="I100" s="12" t="s">
        <v>252</v>
      </c>
      <c r="J100" s="3" t="str">
        <f>IF(OR(Table3[[#This Row],[Contact_Result]]="Commitment Received",Table3[[#This Row],[Contact_Result]]="Will Pay Next Week"),"Yes","")</f>
        <v/>
      </c>
      <c r="K100" s="5"/>
      <c r="L100" s="4"/>
      <c r="M100" s="4">
        <v>0</v>
      </c>
      <c r="N100" s="3" t="s">
        <v>252</v>
      </c>
    </row>
    <row r="101" spans="1:14" ht="29.4" customHeight="1" x14ac:dyDescent="0.45">
      <c r="A101" s="3" t="s">
        <v>764</v>
      </c>
      <c r="B101" s="3" t="s">
        <v>1204</v>
      </c>
      <c r="C101" s="3" t="str">
        <f>_xlfn.XLOOKUP(Table3[[#This Row],[Customer_ID]],Table1[Customer_ID],Table1[Customer_Name],,0)</f>
        <v>Vikas Mishra</v>
      </c>
      <c r="D101" s="3" t="str">
        <f>_xlfn.XLOOKUP(Table3[[#This Row],[Customer_ID]],Table1[Customer_ID],Table1[Branch_Name],,0)</f>
        <v>Bhopal</v>
      </c>
      <c r="E101" s="5">
        <v>46167</v>
      </c>
      <c r="F101" s="3" t="s">
        <v>270</v>
      </c>
      <c r="G101" s="3" t="s">
        <v>3108</v>
      </c>
      <c r="H101" s="3" t="str">
        <f>_xlfn.XLOOKUP(Table3[[#This Row],[Agent_Code]],Table4[Agent_Code],Table4[Agent_Name],,0)</f>
        <v>Rekha Gupta</v>
      </c>
      <c r="I101" s="12" t="s">
        <v>3094</v>
      </c>
      <c r="J101" s="3" t="str">
        <f>IF(OR(Table3[[#This Row],[Contact_Result]]="Commitment Received",Table3[[#This Row],[Contact_Result]]="Will Pay Next Week"),"Yes","")</f>
        <v>Yes</v>
      </c>
      <c r="K101" s="5">
        <v>46172</v>
      </c>
      <c r="L101" s="4">
        <v>6735</v>
      </c>
      <c r="M101" s="4">
        <v>0</v>
      </c>
      <c r="N101" s="3" t="s">
        <v>3094</v>
      </c>
    </row>
    <row r="102" spans="1:14" ht="29.4" customHeight="1" x14ac:dyDescent="0.45">
      <c r="A102" s="3" t="s">
        <v>294</v>
      </c>
      <c r="B102" s="3" t="s">
        <v>832</v>
      </c>
      <c r="C102" s="3" t="str">
        <f>_xlfn.XLOOKUP(Table3[[#This Row],[Customer_ID]],Table1[Customer_ID],Table1[Customer_Name],,0)</f>
        <v>Kiran Sharma</v>
      </c>
      <c r="D102" s="3" t="str">
        <f>_xlfn.XLOOKUP(Table3[[#This Row],[Customer_ID]],Table1[Customer_ID],Table1[Branch_Name],,0)</f>
        <v>Bhopal</v>
      </c>
      <c r="E102" s="5">
        <v>46166</v>
      </c>
      <c r="F102" s="3" t="s">
        <v>270</v>
      </c>
      <c r="G102" s="3" t="s">
        <v>3104</v>
      </c>
      <c r="H102" s="3" t="str">
        <f>_xlfn.XLOOKUP(Table3[[#This Row],[Agent_Code]],Table4[Agent_Code],Table4[Agent_Name],,0)</f>
        <v>Umesh Gupta</v>
      </c>
      <c r="I102" s="12" t="s">
        <v>3099</v>
      </c>
      <c r="J102" s="3" t="str">
        <f>IF(OR(Table3[[#This Row],[Contact_Result]]="Commitment Received",Table3[[#This Row],[Contact_Result]]="Will Pay Next Week"),"Yes","")</f>
        <v/>
      </c>
      <c r="K102" s="5"/>
      <c r="L102" s="4"/>
      <c r="M102" s="4">
        <v>2687</v>
      </c>
      <c r="N102" s="3" t="s">
        <v>3098</v>
      </c>
    </row>
    <row r="103" spans="1:14" ht="29.4" customHeight="1" x14ac:dyDescent="0.45">
      <c r="A103" s="3" t="s">
        <v>298</v>
      </c>
      <c r="B103" s="3" t="s">
        <v>836</v>
      </c>
      <c r="C103" s="3" t="str">
        <f>_xlfn.XLOOKUP(Table3[[#This Row],[Customer_ID]],Table1[Customer_ID],Table1[Customer_Name],,0)</f>
        <v>Mohit Agarwal</v>
      </c>
      <c r="D103" s="3" t="str">
        <f>_xlfn.XLOOKUP(Table3[[#This Row],[Customer_ID]],Table1[Customer_ID],Table1[Branch_Name],,0)</f>
        <v>Indore</v>
      </c>
      <c r="E103" s="5">
        <v>46166</v>
      </c>
      <c r="F103" s="3" t="s">
        <v>270</v>
      </c>
      <c r="G103" s="3" t="s">
        <v>3106</v>
      </c>
      <c r="H103" s="3" t="str">
        <f>_xlfn.XLOOKUP(Table3[[#This Row],[Agent_Code]],Table4[Agent_Code],Table4[Agent_Name],,0)</f>
        <v>Kavita Tiwari</v>
      </c>
      <c r="I103" s="12" t="s">
        <v>3094</v>
      </c>
      <c r="J103" s="3" t="str">
        <f>IF(OR(Table3[[#This Row],[Contact_Result]]="Commitment Received",Table3[[#This Row],[Contact_Result]]="Will Pay Next Week"),"Yes","")</f>
        <v>Yes</v>
      </c>
      <c r="K103" s="5">
        <v>46171</v>
      </c>
      <c r="L103" s="4">
        <v>5827</v>
      </c>
      <c r="M103" s="4">
        <v>0</v>
      </c>
      <c r="N103" s="3" t="s">
        <v>3094</v>
      </c>
    </row>
    <row r="104" spans="1:14" ht="29.4" customHeight="1" x14ac:dyDescent="0.45">
      <c r="A104" s="3" t="s">
        <v>303</v>
      </c>
      <c r="B104" s="3" t="s">
        <v>840</v>
      </c>
      <c r="C104" s="3" t="str">
        <f>_xlfn.XLOOKUP(Table3[[#This Row],[Customer_ID]],Table1[Customer_ID],Table1[Customer_Name],,0)</f>
        <v>Amit Chauhan</v>
      </c>
      <c r="D104" s="3" t="str">
        <f>_xlfn.XLOOKUP(Table3[[#This Row],[Customer_ID]],Table1[Customer_ID],Table1[Branch_Name],,0)</f>
        <v>Indore</v>
      </c>
      <c r="E104" s="5">
        <v>46166</v>
      </c>
      <c r="F104" s="3" t="s">
        <v>270</v>
      </c>
      <c r="G104" s="3" t="s">
        <v>3105</v>
      </c>
      <c r="H104" s="3" t="str">
        <f>_xlfn.XLOOKUP(Table3[[#This Row],[Agent_Code]],Table4[Agent_Code],Table4[Agent_Name],,0)</f>
        <v>Pooja Shukla</v>
      </c>
      <c r="I104" s="12" t="s">
        <v>252</v>
      </c>
      <c r="J104" s="3" t="str">
        <f>IF(OR(Table3[[#This Row],[Contact_Result]]="Commitment Received",Table3[[#This Row],[Contact_Result]]="Will Pay Next Week"),"Yes","")</f>
        <v/>
      </c>
      <c r="K104" s="5"/>
      <c r="L104" s="4"/>
      <c r="M104" s="4">
        <v>0</v>
      </c>
      <c r="N104" s="3" t="s">
        <v>252</v>
      </c>
    </row>
    <row r="105" spans="1:14" ht="29.4" customHeight="1" x14ac:dyDescent="0.45">
      <c r="A105" s="3" t="s">
        <v>314</v>
      </c>
      <c r="B105" s="3" t="s">
        <v>844</v>
      </c>
      <c r="C105" s="3" t="str">
        <f>_xlfn.XLOOKUP(Table3[[#This Row],[Customer_ID]],Table1[Customer_ID],Table1[Customer_Name],,0)</f>
        <v>Rajesh Pandey</v>
      </c>
      <c r="D105" s="3" t="str">
        <f>_xlfn.XLOOKUP(Table3[[#This Row],[Customer_ID]],Table1[Customer_ID],Table1[Branch_Name],,0)</f>
        <v>Jabalpur</v>
      </c>
      <c r="E105" s="5">
        <v>46166</v>
      </c>
      <c r="F105" s="3" t="s">
        <v>270</v>
      </c>
      <c r="G105" s="3" t="s">
        <v>3095</v>
      </c>
      <c r="H105" s="3" t="str">
        <f>_xlfn.XLOOKUP(Table3[[#This Row],[Agent_Code]],Table4[Agent_Code],Table4[Agent_Name],,0)</f>
        <v>Ajay Yadav</v>
      </c>
      <c r="I105" s="12" t="s">
        <v>3099</v>
      </c>
      <c r="J105" s="3" t="str">
        <f>IF(OR(Table3[[#This Row],[Contact_Result]]="Commitment Received",Table3[[#This Row],[Contact_Result]]="Will Pay Next Week"),"Yes","")</f>
        <v/>
      </c>
      <c r="K105" s="5"/>
      <c r="L105" s="4"/>
      <c r="M105" s="4">
        <v>5268</v>
      </c>
      <c r="N105" s="3" t="s">
        <v>3098</v>
      </c>
    </row>
    <row r="106" spans="1:14" ht="29.4" customHeight="1" x14ac:dyDescent="0.45">
      <c r="A106" s="3" t="s">
        <v>323</v>
      </c>
      <c r="B106" s="3" t="s">
        <v>850</v>
      </c>
      <c r="C106" s="3" t="str">
        <f>_xlfn.XLOOKUP(Table3[[#This Row],[Customer_ID]],Table1[Customer_ID],Table1[Customer_Name],,0)</f>
        <v>Kavita Thakur</v>
      </c>
      <c r="D106" s="3" t="str">
        <f>_xlfn.XLOOKUP(Table3[[#This Row],[Customer_ID]],Table1[Customer_ID],Table1[Branch_Name],,0)</f>
        <v>Bhopal</v>
      </c>
      <c r="E106" s="5">
        <v>46166</v>
      </c>
      <c r="F106" s="3" t="s">
        <v>270</v>
      </c>
      <c r="G106" s="3" t="s">
        <v>3112</v>
      </c>
      <c r="H106" s="3" t="str">
        <f>_xlfn.XLOOKUP(Table3[[#This Row],[Agent_Code]],Table4[Agent_Code],Table4[Agent_Name],,0)</f>
        <v>Vijay Tiwari</v>
      </c>
      <c r="I106" s="12" t="s">
        <v>3099</v>
      </c>
      <c r="J106" s="3" t="str">
        <f>IF(OR(Table3[[#This Row],[Contact_Result]]="Commitment Received",Table3[[#This Row],[Contact_Result]]="Will Pay Next Week"),"Yes","")</f>
        <v/>
      </c>
      <c r="K106" s="5"/>
      <c r="L106" s="4"/>
      <c r="M106" s="4">
        <v>5948</v>
      </c>
      <c r="N106" s="3" t="s">
        <v>3098</v>
      </c>
    </row>
    <row r="107" spans="1:14" ht="29.4" customHeight="1" x14ac:dyDescent="0.45">
      <c r="A107" s="3" t="s">
        <v>363</v>
      </c>
      <c r="B107" s="3" t="s">
        <v>890</v>
      </c>
      <c r="C107" s="3" t="str">
        <f>_xlfn.XLOOKUP(Table3[[#This Row],[Customer_ID]],Table1[Customer_ID],Table1[Customer_Name],,0)</f>
        <v>Geeta Gupta</v>
      </c>
      <c r="D107" s="3" t="str">
        <f>_xlfn.XLOOKUP(Table3[[#This Row],[Customer_ID]],Table1[Customer_ID],Table1[Branch_Name],,0)</f>
        <v>Gwalior</v>
      </c>
      <c r="E107" s="5">
        <v>46166</v>
      </c>
      <c r="F107" s="3" t="s">
        <v>265</v>
      </c>
      <c r="G107" s="3" t="s">
        <v>3101</v>
      </c>
      <c r="H107" s="3" t="str">
        <f>_xlfn.XLOOKUP(Table3[[#This Row],[Agent_Code]],Table4[Agent_Code],Table4[Agent_Name],,0)</f>
        <v>Pankaj Verma</v>
      </c>
      <c r="I107" s="12" t="s">
        <v>279</v>
      </c>
      <c r="J107" s="3" t="str">
        <f>IF(OR(Table3[[#This Row],[Contact_Result]]="Commitment Received",Table3[[#This Row],[Contact_Result]]="Will Pay Next Week"),"Yes","")</f>
        <v/>
      </c>
      <c r="K107" s="5"/>
      <c r="L107" s="4"/>
      <c r="M107" s="4">
        <v>545</v>
      </c>
      <c r="N107" s="3" t="s">
        <v>279</v>
      </c>
    </row>
    <row r="108" spans="1:14" ht="29.4" customHeight="1" x14ac:dyDescent="0.45">
      <c r="A108" s="3" t="s">
        <v>402</v>
      </c>
      <c r="B108" s="3" t="s">
        <v>931</v>
      </c>
      <c r="C108" s="3" t="str">
        <f>_xlfn.XLOOKUP(Table3[[#This Row],[Customer_ID]],Table1[Customer_ID],Table1[Customer_Name],,0)</f>
        <v>Mahesh Chauhan</v>
      </c>
      <c r="D108" s="3" t="str">
        <f>_xlfn.XLOOKUP(Table3[[#This Row],[Customer_ID]],Table1[Customer_ID],Table1[Branch_Name],,0)</f>
        <v>Rewa</v>
      </c>
      <c r="E108" s="5">
        <v>46166</v>
      </c>
      <c r="F108" s="3" t="s">
        <v>270</v>
      </c>
      <c r="G108" s="3" t="s">
        <v>3107</v>
      </c>
      <c r="H108" s="3" t="str">
        <f>_xlfn.XLOOKUP(Table3[[#This Row],[Agent_Code]],Table4[Agent_Code],Table4[Agent_Name],,0)</f>
        <v>Naresh Mishra</v>
      </c>
      <c r="I108" s="12" t="s">
        <v>3099</v>
      </c>
      <c r="J108" s="3" t="str">
        <f>IF(OR(Table3[[#This Row],[Contact_Result]]="Commitment Received",Table3[[#This Row],[Contact_Result]]="Will Pay Next Week"),"Yes","")</f>
        <v/>
      </c>
      <c r="K108" s="5"/>
      <c r="L108" s="4"/>
      <c r="M108" s="4">
        <v>10701</v>
      </c>
      <c r="N108" s="3" t="s">
        <v>3098</v>
      </c>
    </row>
    <row r="109" spans="1:14" ht="29.4" customHeight="1" x14ac:dyDescent="0.45">
      <c r="A109" s="3" t="s">
        <v>425</v>
      </c>
      <c r="B109" s="3" t="s">
        <v>951</v>
      </c>
      <c r="C109" s="3" t="str">
        <f>_xlfn.XLOOKUP(Table3[[#This Row],[Customer_ID]],Table1[Customer_ID],Table1[Customer_Name],,0)</f>
        <v>Mamta Dubey</v>
      </c>
      <c r="D109" s="3" t="str">
        <f>_xlfn.XLOOKUP(Table3[[#This Row],[Customer_ID]],Table1[Customer_ID],Table1[Branch_Name],,0)</f>
        <v>Rewa</v>
      </c>
      <c r="E109" s="5">
        <v>46166</v>
      </c>
      <c r="F109" s="3" t="s">
        <v>270</v>
      </c>
      <c r="G109" s="3" t="s">
        <v>3107</v>
      </c>
      <c r="H109" s="3" t="str">
        <f>_xlfn.XLOOKUP(Table3[[#This Row],[Agent_Code]],Table4[Agent_Code],Table4[Agent_Name],,0)</f>
        <v>Naresh Mishra</v>
      </c>
      <c r="I109" s="12" t="s">
        <v>3099</v>
      </c>
      <c r="J109" s="3" t="str">
        <f>IF(OR(Table3[[#This Row],[Contact_Result]]="Commitment Received",Table3[[#This Row],[Contact_Result]]="Will Pay Next Week"),"Yes","")</f>
        <v/>
      </c>
      <c r="K109" s="5"/>
      <c r="L109" s="4"/>
      <c r="M109" s="4">
        <v>23929</v>
      </c>
      <c r="N109" s="3" t="s">
        <v>3098</v>
      </c>
    </row>
    <row r="110" spans="1:14" ht="29.4" customHeight="1" x14ac:dyDescent="0.45">
      <c r="A110" s="3" t="s">
        <v>436</v>
      </c>
      <c r="B110" s="3" t="s">
        <v>960</v>
      </c>
      <c r="C110" s="3" t="str">
        <f>_xlfn.XLOOKUP(Table3[[#This Row],[Customer_ID]],Table1[Customer_ID],Table1[Customer_Name],,0)</f>
        <v>Amit Singh</v>
      </c>
      <c r="D110" s="3" t="str">
        <f>_xlfn.XLOOKUP(Table3[[#This Row],[Customer_ID]],Table1[Customer_ID],Table1[Branch_Name],,0)</f>
        <v>Gwalior</v>
      </c>
      <c r="E110" s="5">
        <v>46166</v>
      </c>
      <c r="F110" s="3" t="s">
        <v>257</v>
      </c>
      <c r="G110" s="3" t="s">
        <v>3111</v>
      </c>
      <c r="H110" s="3" t="str">
        <f>_xlfn.XLOOKUP(Table3[[#This Row],[Agent_Code]],Table4[Agent_Code],Table4[Agent_Name],,0)</f>
        <v>Lalit Dwivedi</v>
      </c>
      <c r="I110" s="12" t="s">
        <v>273</v>
      </c>
      <c r="J110" s="3" t="str">
        <f>IF(OR(Table3[[#This Row],[Contact_Result]]="Commitment Received",Table3[[#This Row],[Contact_Result]]="Will Pay Next Week"),"Yes","")</f>
        <v>Yes</v>
      </c>
      <c r="K110" s="5">
        <v>46171</v>
      </c>
      <c r="L110" s="4">
        <v>22146</v>
      </c>
      <c r="M110" s="4">
        <v>0</v>
      </c>
      <c r="N110" s="3" t="s">
        <v>273</v>
      </c>
    </row>
    <row r="111" spans="1:14" ht="29.4" customHeight="1" x14ac:dyDescent="0.45">
      <c r="A111" s="3" t="s">
        <v>516</v>
      </c>
      <c r="B111" s="3" t="s">
        <v>1009</v>
      </c>
      <c r="C111" s="3" t="str">
        <f>_xlfn.XLOOKUP(Table3[[#This Row],[Customer_ID]],Table1[Customer_ID],Table1[Customer_Name],,0)</f>
        <v>Rekha Dwivedi</v>
      </c>
      <c r="D111" s="3" t="str">
        <f>_xlfn.XLOOKUP(Table3[[#This Row],[Customer_ID]],Table1[Customer_ID],Table1[Branch_Name],,0)</f>
        <v>Gwalior</v>
      </c>
      <c r="E111" s="5">
        <v>46166</v>
      </c>
      <c r="F111" s="3" t="s">
        <v>270</v>
      </c>
      <c r="G111" s="3" t="s">
        <v>3108</v>
      </c>
      <c r="H111" s="3" t="str">
        <f>_xlfn.XLOOKUP(Table3[[#This Row],[Agent_Code]],Table4[Agent_Code],Table4[Agent_Name],,0)</f>
        <v>Rekha Gupta</v>
      </c>
      <c r="I111" s="12" t="s">
        <v>3099</v>
      </c>
      <c r="J111" s="3" t="str">
        <f>IF(OR(Table3[[#This Row],[Contact_Result]]="Commitment Received",Table3[[#This Row],[Contact_Result]]="Will Pay Next Week"),"Yes","")</f>
        <v/>
      </c>
      <c r="K111" s="5"/>
      <c r="L111" s="4"/>
      <c r="M111" s="4">
        <v>2202</v>
      </c>
      <c r="N111" s="3" t="s">
        <v>3098</v>
      </c>
    </row>
    <row r="112" spans="1:14" ht="29.4" customHeight="1" x14ac:dyDescent="0.45">
      <c r="A112" s="3" t="s">
        <v>527</v>
      </c>
      <c r="B112" s="3" t="s">
        <v>1018</v>
      </c>
      <c r="C112" s="3" t="str">
        <f>_xlfn.XLOOKUP(Table3[[#This Row],[Customer_ID]],Table1[Customer_ID],Table1[Customer_Name],,0)</f>
        <v>Pankaj Joshi</v>
      </c>
      <c r="D112" s="3" t="str">
        <f>_xlfn.XLOOKUP(Table3[[#This Row],[Customer_ID]],Table1[Customer_ID],Table1[Branch_Name],,0)</f>
        <v>Gwalior</v>
      </c>
      <c r="E112" s="5">
        <v>46166</v>
      </c>
      <c r="F112" s="3" t="s">
        <v>265</v>
      </c>
      <c r="G112" s="3" t="s">
        <v>3111</v>
      </c>
      <c r="H112" s="3" t="str">
        <f>_xlfn.XLOOKUP(Table3[[#This Row],[Agent_Code]],Table4[Agent_Code],Table4[Agent_Name],,0)</f>
        <v>Lalit Dwivedi</v>
      </c>
      <c r="I112" s="12" t="s">
        <v>279</v>
      </c>
      <c r="J112" s="3" t="str">
        <f>IF(OR(Table3[[#This Row],[Contact_Result]]="Commitment Received",Table3[[#This Row],[Contact_Result]]="Will Pay Next Week"),"Yes","")</f>
        <v/>
      </c>
      <c r="K112" s="5"/>
      <c r="L112" s="4"/>
      <c r="M112" s="4">
        <v>1695</v>
      </c>
      <c r="N112" s="3" t="s">
        <v>279</v>
      </c>
    </row>
    <row r="113" spans="1:14" ht="29.4" customHeight="1" x14ac:dyDescent="0.45">
      <c r="A113" s="3" t="s">
        <v>538</v>
      </c>
      <c r="B113" s="3" t="s">
        <v>1032</v>
      </c>
      <c r="C113" s="3" t="str">
        <f>_xlfn.XLOOKUP(Table3[[#This Row],[Customer_ID]],Table1[Customer_ID],Table1[Customer_Name],,0)</f>
        <v>Mamta Sharma</v>
      </c>
      <c r="D113" s="3" t="str">
        <f>_xlfn.XLOOKUP(Table3[[#This Row],[Customer_ID]],Table1[Customer_ID],Table1[Branch_Name],,0)</f>
        <v>Indore</v>
      </c>
      <c r="E113" s="5">
        <v>46166</v>
      </c>
      <c r="F113" s="3" t="s">
        <v>270</v>
      </c>
      <c r="G113" s="3" t="s">
        <v>3096</v>
      </c>
      <c r="H113" s="3" t="str">
        <f>_xlfn.XLOOKUP(Table3[[#This Row],[Agent_Code]],Table4[Agent_Code],Table4[Agent_Name],,0)</f>
        <v>Pushpa Gupta</v>
      </c>
      <c r="I113" s="12" t="s">
        <v>252</v>
      </c>
      <c r="J113" s="3" t="str">
        <f>IF(OR(Table3[[#This Row],[Contact_Result]]="Commitment Received",Table3[[#This Row],[Contact_Result]]="Will Pay Next Week"),"Yes","")</f>
        <v/>
      </c>
      <c r="K113" s="5"/>
      <c r="L113" s="4"/>
      <c r="M113" s="4">
        <v>0</v>
      </c>
      <c r="N113" s="3" t="s">
        <v>252</v>
      </c>
    </row>
    <row r="114" spans="1:14" ht="29.4" customHeight="1" x14ac:dyDescent="0.45">
      <c r="A114" s="3" t="s">
        <v>541</v>
      </c>
      <c r="B114" s="3" t="s">
        <v>1033</v>
      </c>
      <c r="C114" s="3" t="str">
        <f>_xlfn.XLOOKUP(Table3[[#This Row],[Customer_ID]],Table1[Customer_ID],Table1[Customer_Name],,0)</f>
        <v>Sumit Jain</v>
      </c>
      <c r="D114" s="3" t="str">
        <f>_xlfn.XLOOKUP(Table3[[#This Row],[Customer_ID]],Table1[Customer_ID],Table1[Branch_Name],,0)</f>
        <v>Indore</v>
      </c>
      <c r="E114" s="5">
        <v>46166</v>
      </c>
      <c r="F114" s="3" t="s">
        <v>270</v>
      </c>
      <c r="G114" s="3" t="s">
        <v>3104</v>
      </c>
      <c r="H114" s="3" t="str">
        <f>_xlfn.XLOOKUP(Table3[[#This Row],[Agent_Code]],Table4[Agent_Code],Table4[Agent_Name],,0)</f>
        <v>Umesh Gupta</v>
      </c>
      <c r="I114" s="12" t="s">
        <v>252</v>
      </c>
      <c r="J114" s="3" t="str">
        <f>IF(OR(Table3[[#This Row],[Contact_Result]]="Commitment Received",Table3[[#This Row],[Contact_Result]]="Will Pay Next Week"),"Yes","")</f>
        <v/>
      </c>
      <c r="K114" s="5"/>
      <c r="L114" s="4"/>
      <c r="M114" s="4">
        <v>0</v>
      </c>
      <c r="N114" s="3" t="s">
        <v>252</v>
      </c>
    </row>
    <row r="115" spans="1:14" ht="29.4" customHeight="1" x14ac:dyDescent="0.45">
      <c r="A115" s="3" t="s">
        <v>560</v>
      </c>
      <c r="B115" s="3" t="s">
        <v>1050</v>
      </c>
      <c r="C115" s="3" t="str">
        <f>_xlfn.XLOOKUP(Table3[[#This Row],[Customer_ID]],Table1[Customer_ID],Table1[Customer_Name],,0)</f>
        <v>Mahesh Singh</v>
      </c>
      <c r="D115" s="3" t="str">
        <f>_xlfn.XLOOKUP(Table3[[#This Row],[Customer_ID]],Table1[Customer_ID],Table1[Branch_Name],,0)</f>
        <v>Jabalpur</v>
      </c>
      <c r="E115" s="5">
        <v>46166</v>
      </c>
      <c r="F115" s="3" t="s">
        <v>265</v>
      </c>
      <c r="G115" s="3" t="s">
        <v>3109</v>
      </c>
      <c r="H115" s="3" t="str">
        <f>_xlfn.XLOOKUP(Table3[[#This Row],[Agent_Code]],Table4[Agent_Code],Table4[Agent_Name],,0)</f>
        <v>Pankaj Joshi</v>
      </c>
      <c r="I115" s="12" t="s">
        <v>3125</v>
      </c>
      <c r="J115" s="3" t="str">
        <f>IF(OR(Table3[[#This Row],[Contact_Result]]="Commitment Received",Table3[[#This Row],[Contact_Result]]="Will Pay Next Week"),"Yes","")</f>
        <v/>
      </c>
      <c r="K115" s="5">
        <v>46171</v>
      </c>
      <c r="L115" s="4">
        <v>91667</v>
      </c>
      <c r="M115" s="4">
        <v>0</v>
      </c>
      <c r="N115" s="3" t="s">
        <v>3115</v>
      </c>
    </row>
    <row r="116" spans="1:14" ht="29.4" customHeight="1" x14ac:dyDescent="0.45">
      <c r="A116" s="3" t="s">
        <v>584</v>
      </c>
      <c r="B116" s="3" t="s">
        <v>1069</v>
      </c>
      <c r="C116" s="3" t="str">
        <f>_xlfn.XLOOKUP(Table3[[#This Row],[Customer_ID]],Table1[Customer_ID],Table1[Customer_Name],,0)</f>
        <v>Geeta Verma</v>
      </c>
      <c r="D116" s="3" t="str">
        <f>_xlfn.XLOOKUP(Table3[[#This Row],[Customer_ID]],Table1[Customer_ID],Table1[Branch_Name],,0)</f>
        <v>Bhopal</v>
      </c>
      <c r="E116" s="5">
        <v>46166</v>
      </c>
      <c r="F116" s="3" t="s">
        <v>270</v>
      </c>
      <c r="G116" s="3" t="s">
        <v>3095</v>
      </c>
      <c r="H116" s="3" t="str">
        <f>_xlfn.XLOOKUP(Table3[[#This Row],[Agent_Code]],Table4[Agent_Code],Table4[Agent_Name],,0)</f>
        <v>Ajay Yadav</v>
      </c>
      <c r="I116" s="12" t="s">
        <v>3094</v>
      </c>
      <c r="J116" s="3" t="str">
        <f>IF(OR(Table3[[#This Row],[Contact_Result]]="Commitment Received",Table3[[#This Row],[Contact_Result]]="Will Pay Next Week"),"Yes","")</f>
        <v>Yes</v>
      </c>
      <c r="K116" s="5">
        <v>46171</v>
      </c>
      <c r="L116" s="4">
        <v>24458</v>
      </c>
      <c r="M116" s="4">
        <v>0</v>
      </c>
      <c r="N116" s="3" t="s">
        <v>3094</v>
      </c>
    </row>
    <row r="117" spans="1:14" ht="29.4" customHeight="1" x14ac:dyDescent="0.45">
      <c r="A117" s="3" t="s">
        <v>615</v>
      </c>
      <c r="B117" s="3" t="s">
        <v>1108</v>
      </c>
      <c r="C117" s="3" t="str">
        <f>_xlfn.XLOOKUP(Table3[[#This Row],[Customer_ID]],Table1[Customer_ID],Table1[Customer_Name],,0)</f>
        <v>Sumit Jain</v>
      </c>
      <c r="D117" s="3" t="str">
        <f>_xlfn.XLOOKUP(Table3[[#This Row],[Customer_ID]],Table1[Customer_ID],Table1[Branch_Name],,0)</f>
        <v>Bhopal</v>
      </c>
      <c r="E117" s="5">
        <v>46166</v>
      </c>
      <c r="F117" s="3" t="s">
        <v>257</v>
      </c>
      <c r="G117" s="3" t="s">
        <v>3101</v>
      </c>
      <c r="H117" s="3" t="str">
        <f>_xlfn.XLOOKUP(Table3[[#This Row],[Agent_Code]],Table4[Agent_Code],Table4[Agent_Name],,0)</f>
        <v>Pankaj Verma</v>
      </c>
      <c r="I117" s="12" t="s">
        <v>273</v>
      </c>
      <c r="J117" s="3" t="str">
        <f>IF(OR(Table3[[#This Row],[Contact_Result]]="Commitment Received",Table3[[#This Row],[Contact_Result]]="Will Pay Next Week"),"Yes","")</f>
        <v>Yes</v>
      </c>
      <c r="K117" s="5">
        <v>46171</v>
      </c>
      <c r="L117" s="4">
        <v>16208</v>
      </c>
      <c r="M117" s="4">
        <v>0</v>
      </c>
      <c r="N117" s="3" t="s">
        <v>273</v>
      </c>
    </row>
    <row r="118" spans="1:14" ht="29.4" customHeight="1" x14ac:dyDescent="0.45">
      <c r="A118" s="3" t="s">
        <v>681</v>
      </c>
      <c r="B118" s="3" t="s">
        <v>1151</v>
      </c>
      <c r="C118" s="3" t="str">
        <f>_xlfn.XLOOKUP(Table3[[#This Row],[Customer_ID]],Table1[Customer_ID],Table1[Customer_Name],,0)</f>
        <v>Pushpa Tiwari</v>
      </c>
      <c r="D118" s="3" t="str">
        <f>_xlfn.XLOOKUP(Table3[[#This Row],[Customer_ID]],Table1[Customer_ID],Table1[Branch_Name],,0)</f>
        <v>Gwalior</v>
      </c>
      <c r="E118" s="5">
        <v>46166</v>
      </c>
      <c r="F118" s="3" t="s">
        <v>257</v>
      </c>
      <c r="G118" s="3" t="s">
        <v>3092</v>
      </c>
      <c r="H118" s="3" t="str">
        <f>_xlfn.XLOOKUP(Table3[[#This Row],[Agent_Code]],Table4[Agent_Code],Table4[Agent_Name],,0)</f>
        <v>Sunita Patel</v>
      </c>
      <c r="I118" s="12" t="s">
        <v>273</v>
      </c>
      <c r="J118" s="3" t="str">
        <f>IF(OR(Table3[[#This Row],[Contact_Result]]="Commitment Received",Table3[[#This Row],[Contact_Result]]="Will Pay Next Week"),"Yes","")</f>
        <v>Yes</v>
      </c>
      <c r="K118" s="5">
        <v>46171</v>
      </c>
      <c r="L118" s="4">
        <v>3614</v>
      </c>
      <c r="M118" s="4">
        <v>0</v>
      </c>
      <c r="N118" s="3" t="s">
        <v>273</v>
      </c>
    </row>
    <row r="119" spans="1:14" ht="29.4" customHeight="1" x14ac:dyDescent="0.45">
      <c r="A119" s="3" t="s">
        <v>716</v>
      </c>
      <c r="B119" s="3" t="s">
        <v>1172</v>
      </c>
      <c r="C119" s="3" t="str">
        <f>_xlfn.XLOOKUP(Table3[[#This Row],[Customer_ID]],Table1[Customer_ID],Table1[Customer_Name],,0)</f>
        <v>Kiran Mishra</v>
      </c>
      <c r="D119" s="3" t="str">
        <f>_xlfn.XLOOKUP(Table3[[#This Row],[Customer_ID]],Table1[Customer_ID],Table1[Branch_Name],,0)</f>
        <v>Gwalior</v>
      </c>
      <c r="E119" s="5">
        <v>46166</v>
      </c>
      <c r="F119" s="3" t="s">
        <v>270</v>
      </c>
      <c r="G119" s="3" t="s">
        <v>3093</v>
      </c>
      <c r="H119" s="3" t="str">
        <f>_xlfn.XLOOKUP(Table3[[#This Row],[Agent_Code]],Table4[Agent_Code],Table4[Agent_Name],,0)</f>
        <v>Manoj Dubey</v>
      </c>
      <c r="I119" s="12" t="s">
        <v>3099</v>
      </c>
      <c r="J119" s="3" t="str">
        <f>IF(OR(Table3[[#This Row],[Contact_Result]]="Commitment Received",Table3[[#This Row],[Contact_Result]]="Will Pay Next Week"),"Yes","")</f>
        <v/>
      </c>
      <c r="K119" s="5"/>
      <c r="L119" s="4"/>
      <c r="M119" s="4">
        <v>20510</v>
      </c>
      <c r="N119" s="3" t="s">
        <v>3098</v>
      </c>
    </row>
    <row r="120" spans="1:14" ht="29.4" customHeight="1" x14ac:dyDescent="0.45">
      <c r="A120" s="3" t="s">
        <v>722</v>
      </c>
      <c r="B120" s="3" t="s">
        <v>1175</v>
      </c>
      <c r="C120" s="3" t="str">
        <f>_xlfn.XLOOKUP(Table3[[#This Row],[Customer_ID]],Table1[Customer_ID],Table1[Customer_Name],,0)</f>
        <v>Mohit Dubey</v>
      </c>
      <c r="D120" s="3" t="str">
        <f>_xlfn.XLOOKUP(Table3[[#This Row],[Customer_ID]],Table1[Customer_ID],Table1[Branch_Name],,0)</f>
        <v>Indore</v>
      </c>
      <c r="E120" s="5">
        <v>46166</v>
      </c>
      <c r="F120" s="3" t="s">
        <v>257</v>
      </c>
      <c r="G120" s="3" t="s">
        <v>3091</v>
      </c>
      <c r="H120" s="3" t="str">
        <f>_xlfn.XLOOKUP(Table3[[#This Row],[Agent_Code]],Table4[Agent_Code],Table4[Agent_Name],,0)</f>
        <v>Amit Thakur</v>
      </c>
      <c r="I120" s="12" t="s">
        <v>273</v>
      </c>
      <c r="J120" s="3" t="str">
        <f>IF(OR(Table3[[#This Row],[Contact_Result]]="Commitment Received",Table3[[#This Row],[Contact_Result]]="Will Pay Next Week"),"Yes","")</f>
        <v>Yes</v>
      </c>
      <c r="K120" s="5">
        <v>46171</v>
      </c>
      <c r="L120" s="4">
        <v>17519</v>
      </c>
      <c r="M120" s="4">
        <v>0</v>
      </c>
      <c r="N120" s="3" t="s">
        <v>273</v>
      </c>
    </row>
    <row r="121" spans="1:14" ht="29.4" customHeight="1" x14ac:dyDescent="0.45">
      <c r="A121" s="3" t="s">
        <v>723</v>
      </c>
      <c r="B121" s="3" t="s">
        <v>1175</v>
      </c>
      <c r="C121" s="3" t="str">
        <f>_xlfn.XLOOKUP(Table3[[#This Row],[Customer_ID]],Table1[Customer_ID],Table1[Customer_Name],,0)</f>
        <v>Mohit Dubey</v>
      </c>
      <c r="D121" s="3" t="str">
        <f>_xlfn.XLOOKUP(Table3[[#This Row],[Customer_ID]],Table1[Customer_ID],Table1[Branch_Name],,0)</f>
        <v>Indore</v>
      </c>
      <c r="E121" s="5">
        <v>46166</v>
      </c>
      <c r="F121" s="3" t="s">
        <v>270</v>
      </c>
      <c r="G121" s="3" t="s">
        <v>3104</v>
      </c>
      <c r="H121" s="3" t="str">
        <f>_xlfn.XLOOKUP(Table3[[#This Row],[Agent_Code]],Table4[Agent_Code],Table4[Agent_Name],,0)</f>
        <v>Umesh Gupta</v>
      </c>
      <c r="I121" s="12" t="s">
        <v>3094</v>
      </c>
      <c r="J121" s="3" t="str">
        <f>IF(OR(Table3[[#This Row],[Contact_Result]]="Commitment Received",Table3[[#This Row],[Contact_Result]]="Will Pay Next Week"),"Yes","")</f>
        <v>Yes</v>
      </c>
      <c r="K121" s="5">
        <v>46171</v>
      </c>
      <c r="L121" s="4">
        <v>17519</v>
      </c>
      <c r="M121" s="4">
        <v>0</v>
      </c>
      <c r="N121" s="3" t="s">
        <v>3094</v>
      </c>
    </row>
    <row r="122" spans="1:14" ht="29.4" customHeight="1" x14ac:dyDescent="0.45">
      <c r="A122" s="3" t="s">
        <v>736</v>
      </c>
      <c r="B122" s="3" t="s">
        <v>1187</v>
      </c>
      <c r="C122" s="3" t="str">
        <f>_xlfn.XLOOKUP(Table3[[#This Row],[Customer_ID]],Table1[Customer_ID],Table1[Customer_Name],,0)</f>
        <v>Vijay Dwivedi</v>
      </c>
      <c r="D122" s="3" t="str">
        <f>_xlfn.XLOOKUP(Table3[[#This Row],[Customer_ID]],Table1[Customer_ID],Table1[Branch_Name],,0)</f>
        <v>Jabalpur</v>
      </c>
      <c r="E122" s="5">
        <v>46166</v>
      </c>
      <c r="F122" s="3" t="s">
        <v>257</v>
      </c>
      <c r="G122" s="3" t="s">
        <v>3100</v>
      </c>
      <c r="H122" s="3" t="str">
        <f>_xlfn.XLOOKUP(Table3[[#This Row],[Agent_Code]],Table4[Agent_Code],Table4[Agent_Name],,0)</f>
        <v>Manoj Gupta</v>
      </c>
      <c r="I122" s="12" t="s">
        <v>273</v>
      </c>
      <c r="J122" s="3" t="str">
        <f>IF(OR(Table3[[#This Row],[Contact_Result]]="Commitment Received",Table3[[#This Row],[Contact_Result]]="Will Pay Next Week"),"Yes","")</f>
        <v>Yes</v>
      </c>
      <c r="K122" s="5">
        <v>46171</v>
      </c>
      <c r="L122" s="4">
        <v>19066</v>
      </c>
      <c r="M122" s="4">
        <v>0</v>
      </c>
      <c r="N122" s="3" t="s">
        <v>273</v>
      </c>
    </row>
    <row r="123" spans="1:14" ht="29.4" customHeight="1" x14ac:dyDescent="0.45">
      <c r="A123" s="3" t="s">
        <v>278</v>
      </c>
      <c r="B123" s="3" t="s">
        <v>824</v>
      </c>
      <c r="C123" s="3" t="str">
        <f>_xlfn.XLOOKUP(Table3[[#This Row],[Customer_ID]],Table1[Customer_ID],Table1[Customer_Name],,0)</f>
        <v>Meena Gupta</v>
      </c>
      <c r="D123" s="3" t="str">
        <f>_xlfn.XLOOKUP(Table3[[#This Row],[Customer_ID]],Table1[Customer_ID],Table1[Branch_Name],,0)</f>
        <v>Bhopal</v>
      </c>
      <c r="E123" s="5">
        <v>46165</v>
      </c>
      <c r="F123" s="3" t="s">
        <v>265</v>
      </c>
      <c r="G123" s="3" t="s">
        <v>3096</v>
      </c>
      <c r="H123" s="3" t="str">
        <f>_xlfn.XLOOKUP(Table3[[#This Row],[Agent_Code]],Table4[Agent_Code],Table4[Agent_Name],,0)</f>
        <v>Pushpa Gupta</v>
      </c>
      <c r="I123" s="12" t="s">
        <v>279</v>
      </c>
      <c r="J123" s="3" t="str">
        <f>IF(OR(Table3[[#This Row],[Contact_Result]]="Commitment Received",Table3[[#This Row],[Contact_Result]]="Will Pay Next Week"),"Yes","")</f>
        <v/>
      </c>
      <c r="K123" s="5"/>
      <c r="L123" s="4"/>
      <c r="M123" s="4">
        <v>5106</v>
      </c>
      <c r="N123" s="3" t="s">
        <v>279</v>
      </c>
    </row>
    <row r="124" spans="1:14" ht="29.4" customHeight="1" x14ac:dyDescent="0.45">
      <c r="A124" s="3" t="s">
        <v>285</v>
      </c>
      <c r="B124" s="3" t="s">
        <v>829</v>
      </c>
      <c r="C124" s="3" t="str">
        <f>_xlfn.XLOOKUP(Table3[[#This Row],[Customer_ID]],Table1[Customer_ID],Table1[Customer_Name],,0)</f>
        <v>Seema Joshi</v>
      </c>
      <c r="D124" s="3" t="str">
        <f>_xlfn.XLOOKUP(Table3[[#This Row],[Customer_ID]],Table1[Customer_ID],Table1[Branch_Name],,0)</f>
        <v>Bhopal</v>
      </c>
      <c r="E124" s="5">
        <v>46165</v>
      </c>
      <c r="F124" s="3" t="s">
        <v>270</v>
      </c>
      <c r="G124" s="3" t="s">
        <v>3105</v>
      </c>
      <c r="H124" s="3" t="str">
        <f>_xlfn.XLOOKUP(Table3[[#This Row],[Agent_Code]],Table4[Agent_Code],Table4[Agent_Name],,0)</f>
        <v>Pooja Shukla</v>
      </c>
      <c r="I124" s="12" t="s">
        <v>252</v>
      </c>
      <c r="J124" s="3" t="str">
        <f>IF(OR(Table3[[#This Row],[Contact_Result]]="Commitment Received",Table3[[#This Row],[Contact_Result]]="Will Pay Next Week"),"Yes","")</f>
        <v/>
      </c>
      <c r="K124" s="5"/>
      <c r="L124" s="4"/>
      <c r="M124" s="4">
        <v>0</v>
      </c>
      <c r="N124" s="3" t="s">
        <v>252</v>
      </c>
    </row>
    <row r="125" spans="1:14" ht="29.4" customHeight="1" x14ac:dyDescent="0.45">
      <c r="A125" s="3" t="s">
        <v>296</v>
      </c>
      <c r="B125" s="3" t="s">
        <v>836</v>
      </c>
      <c r="C125" s="3" t="str">
        <f>_xlfn.XLOOKUP(Table3[[#This Row],[Customer_ID]],Table1[Customer_ID],Table1[Customer_Name],,0)</f>
        <v>Mohit Agarwal</v>
      </c>
      <c r="D125" s="3" t="str">
        <f>_xlfn.XLOOKUP(Table3[[#This Row],[Customer_ID]],Table1[Customer_ID],Table1[Branch_Name],,0)</f>
        <v>Indore</v>
      </c>
      <c r="E125" s="5">
        <v>46165</v>
      </c>
      <c r="F125" s="3" t="s">
        <v>257</v>
      </c>
      <c r="G125" s="3" t="s">
        <v>3096</v>
      </c>
      <c r="H125" s="3" t="str">
        <f>_xlfn.XLOOKUP(Table3[[#This Row],[Agent_Code]],Table4[Agent_Code],Table4[Agent_Name],,0)</f>
        <v>Pushpa Gupta</v>
      </c>
      <c r="I125" s="12" t="s">
        <v>273</v>
      </c>
      <c r="J125" s="3" t="str">
        <f>IF(OR(Table3[[#This Row],[Contact_Result]]="Commitment Received",Table3[[#This Row],[Contact_Result]]="Will Pay Next Week"),"Yes","")</f>
        <v>Yes</v>
      </c>
      <c r="K125" s="5">
        <v>46170</v>
      </c>
      <c r="L125" s="4">
        <v>5827</v>
      </c>
      <c r="M125" s="4">
        <v>0</v>
      </c>
      <c r="N125" s="3" t="s">
        <v>273</v>
      </c>
    </row>
    <row r="126" spans="1:14" ht="29.4" customHeight="1" x14ac:dyDescent="0.45">
      <c r="A126" s="3" t="s">
        <v>308</v>
      </c>
      <c r="B126" s="3" t="s">
        <v>841</v>
      </c>
      <c r="C126" s="3" t="str">
        <f>_xlfn.XLOOKUP(Table3[[#This Row],[Customer_ID]],Table1[Customer_ID],Table1[Customer_Name],,0)</f>
        <v>Renu Dubey</v>
      </c>
      <c r="D126" s="3" t="str">
        <f>_xlfn.XLOOKUP(Table3[[#This Row],[Customer_ID]],Table1[Customer_ID],Table1[Branch_Name],,0)</f>
        <v>Bhopal</v>
      </c>
      <c r="E126" s="5">
        <v>46165</v>
      </c>
      <c r="F126" s="3" t="s">
        <v>270</v>
      </c>
      <c r="G126" s="3" t="s">
        <v>3100</v>
      </c>
      <c r="H126" s="3" t="str">
        <f>_xlfn.XLOOKUP(Table3[[#This Row],[Agent_Code]],Table4[Agent_Code],Table4[Agent_Name],,0)</f>
        <v>Manoj Gupta</v>
      </c>
      <c r="I126" s="12" t="s">
        <v>3094</v>
      </c>
      <c r="J126" s="3" t="str">
        <f>IF(OR(Table3[[#This Row],[Contact_Result]]="Commitment Received",Table3[[#This Row],[Contact_Result]]="Will Pay Next Week"),"Yes","")</f>
        <v>Yes</v>
      </c>
      <c r="K126" s="5">
        <v>46170</v>
      </c>
      <c r="L126" s="4">
        <v>3026</v>
      </c>
      <c r="M126" s="4">
        <v>0</v>
      </c>
      <c r="N126" s="3" t="s">
        <v>3094</v>
      </c>
    </row>
    <row r="127" spans="1:14" ht="29.4" customHeight="1" x14ac:dyDescent="0.45">
      <c r="A127" s="3" t="s">
        <v>327</v>
      </c>
      <c r="B127" s="3" t="s">
        <v>854</v>
      </c>
      <c r="C127" s="3" t="str">
        <f>_xlfn.XLOOKUP(Table3[[#This Row],[Customer_ID]],Table1[Customer_ID],Table1[Customer_Name],,0)</f>
        <v>Rekha Joshi</v>
      </c>
      <c r="D127" s="3" t="str">
        <f>_xlfn.XLOOKUP(Table3[[#This Row],[Customer_ID]],Table1[Customer_ID],Table1[Branch_Name],,0)</f>
        <v>Rewa</v>
      </c>
      <c r="E127" s="5">
        <v>46165</v>
      </c>
      <c r="F127" s="3" t="s">
        <v>270</v>
      </c>
      <c r="G127" s="3" t="s">
        <v>3106</v>
      </c>
      <c r="H127" s="3" t="str">
        <f>_xlfn.XLOOKUP(Table3[[#This Row],[Agent_Code]],Table4[Agent_Code],Table4[Agent_Name],,0)</f>
        <v>Kavita Tiwari</v>
      </c>
      <c r="I127" s="12" t="s">
        <v>3099</v>
      </c>
      <c r="J127" s="3" t="str">
        <f>IF(OR(Table3[[#This Row],[Contact_Result]]="Commitment Received",Table3[[#This Row],[Contact_Result]]="Will Pay Next Week"),"Yes","")</f>
        <v/>
      </c>
      <c r="K127" s="5"/>
      <c r="L127" s="4"/>
      <c r="M127" s="4">
        <v>10627</v>
      </c>
      <c r="N127" s="3" t="s">
        <v>3098</v>
      </c>
    </row>
    <row r="128" spans="1:14" ht="29.4" customHeight="1" x14ac:dyDescent="0.45">
      <c r="A128" s="3" t="s">
        <v>341</v>
      </c>
      <c r="B128" s="3" t="s">
        <v>863</v>
      </c>
      <c r="C128" s="3" t="str">
        <f>_xlfn.XLOOKUP(Table3[[#This Row],[Customer_ID]],Table1[Customer_ID],Table1[Customer_Name],,0)</f>
        <v>Vijay Patel</v>
      </c>
      <c r="D128" s="3" t="str">
        <f>_xlfn.XLOOKUP(Table3[[#This Row],[Customer_ID]],Table1[Customer_ID],Table1[Branch_Name],,0)</f>
        <v>Indore</v>
      </c>
      <c r="E128" s="5">
        <v>46165</v>
      </c>
      <c r="F128" s="3" t="s">
        <v>257</v>
      </c>
      <c r="G128" s="3" t="s">
        <v>3112</v>
      </c>
      <c r="H128" s="3" t="str">
        <f>_xlfn.XLOOKUP(Table3[[#This Row],[Agent_Code]],Table4[Agent_Code],Table4[Agent_Name],,0)</f>
        <v>Vijay Tiwari</v>
      </c>
      <c r="I128" s="12" t="s">
        <v>273</v>
      </c>
      <c r="J128" s="3" t="str">
        <f>IF(OR(Table3[[#This Row],[Contact_Result]]="Commitment Received",Table3[[#This Row],[Contact_Result]]="Will Pay Next Week"),"Yes","")</f>
        <v>Yes</v>
      </c>
      <c r="K128" s="5">
        <v>46170</v>
      </c>
      <c r="L128" s="4">
        <v>1108</v>
      </c>
      <c r="M128" s="4">
        <v>0</v>
      </c>
      <c r="N128" s="3" t="s">
        <v>273</v>
      </c>
    </row>
    <row r="129" spans="1:14" ht="29.4" customHeight="1" x14ac:dyDescent="0.45">
      <c r="A129" s="3" t="s">
        <v>379</v>
      </c>
      <c r="B129" s="3" t="s">
        <v>917</v>
      </c>
      <c r="C129" s="3" t="str">
        <f>_xlfn.XLOOKUP(Table3[[#This Row],[Customer_ID]],Table1[Customer_ID],Table1[Customer_Name],,0)</f>
        <v>Usha Chauhan</v>
      </c>
      <c r="D129" s="3" t="str">
        <f>_xlfn.XLOOKUP(Table3[[#This Row],[Customer_ID]],Table1[Customer_ID],Table1[Branch_Name],,0)</f>
        <v>Rewa</v>
      </c>
      <c r="E129" s="5">
        <v>46165</v>
      </c>
      <c r="F129" s="3" t="s">
        <v>270</v>
      </c>
      <c r="G129" s="3" t="s">
        <v>3114</v>
      </c>
      <c r="H129" s="3" t="str">
        <f>_xlfn.XLOOKUP(Table3[[#This Row],[Agent_Code]],Table4[Agent_Code],Table4[Agent_Name],,0)</f>
        <v>Mohit Mishra</v>
      </c>
      <c r="I129" s="12" t="s">
        <v>3094</v>
      </c>
      <c r="J129" s="3" t="str">
        <f>IF(OR(Table3[[#This Row],[Contact_Result]]="Commitment Received",Table3[[#This Row],[Contact_Result]]="Will Pay Next Week"),"Yes","")</f>
        <v>Yes</v>
      </c>
      <c r="K129" s="5">
        <v>46170</v>
      </c>
      <c r="L129" s="4">
        <v>36525</v>
      </c>
      <c r="M129" s="4">
        <v>0</v>
      </c>
      <c r="N129" s="3" t="s">
        <v>3094</v>
      </c>
    </row>
    <row r="130" spans="1:14" ht="29.4" customHeight="1" x14ac:dyDescent="0.45">
      <c r="A130" s="3" t="s">
        <v>412</v>
      </c>
      <c r="B130" s="3" t="s">
        <v>935</v>
      </c>
      <c r="C130" s="3" t="str">
        <f>_xlfn.XLOOKUP(Table3[[#This Row],[Customer_ID]],Table1[Customer_ID],Table1[Customer_Name],,0)</f>
        <v>Pushpa Chauhan</v>
      </c>
      <c r="D130" s="3" t="str">
        <f>_xlfn.XLOOKUP(Table3[[#This Row],[Customer_ID]],Table1[Customer_ID],Table1[Branch_Name],,0)</f>
        <v>Bhopal</v>
      </c>
      <c r="E130" s="5">
        <v>46165</v>
      </c>
      <c r="F130" s="3" t="s">
        <v>257</v>
      </c>
      <c r="G130" s="3" t="s">
        <v>3106</v>
      </c>
      <c r="H130" s="3" t="str">
        <f>_xlfn.XLOOKUP(Table3[[#This Row],[Agent_Code]],Table4[Agent_Code],Table4[Agent_Name],,0)</f>
        <v>Kavita Tiwari</v>
      </c>
      <c r="I130" s="12" t="s">
        <v>273</v>
      </c>
      <c r="J130" s="3" t="str">
        <f>IF(OR(Table3[[#This Row],[Contact_Result]]="Commitment Received",Table3[[#This Row],[Contact_Result]]="Will Pay Next Week"),"Yes","")</f>
        <v>Yes</v>
      </c>
      <c r="K130" s="5">
        <v>46170</v>
      </c>
      <c r="L130" s="4">
        <v>465</v>
      </c>
      <c r="M130" s="4">
        <v>0</v>
      </c>
      <c r="N130" s="3" t="s">
        <v>273</v>
      </c>
    </row>
    <row r="131" spans="1:14" ht="29.4" customHeight="1" x14ac:dyDescent="0.45">
      <c r="A131" s="3" t="s">
        <v>441</v>
      </c>
      <c r="B131" s="3" t="s">
        <v>968</v>
      </c>
      <c r="C131" s="3" t="str">
        <f>_xlfn.XLOOKUP(Table3[[#This Row],[Customer_ID]],Table1[Customer_ID],Table1[Customer_Name],,0)</f>
        <v>Manoj Malviya</v>
      </c>
      <c r="D131" s="3" t="str">
        <f>_xlfn.XLOOKUP(Table3[[#This Row],[Customer_ID]],Table1[Customer_ID],Table1[Branch_Name],,0)</f>
        <v>Rewa</v>
      </c>
      <c r="E131" s="5">
        <v>46165</v>
      </c>
      <c r="F131" s="3" t="s">
        <v>270</v>
      </c>
      <c r="G131" s="3" t="s">
        <v>3103</v>
      </c>
      <c r="H131" s="3" t="str">
        <f>_xlfn.XLOOKUP(Table3[[#This Row],[Agent_Code]],Table4[Agent_Code],Table4[Agent_Name],,0)</f>
        <v>Pushpa Jain</v>
      </c>
      <c r="I131" s="12" t="s">
        <v>252</v>
      </c>
      <c r="J131" s="3" t="str">
        <f>IF(OR(Table3[[#This Row],[Contact_Result]]="Commitment Received",Table3[[#This Row],[Contact_Result]]="Will Pay Next Week"),"Yes","")</f>
        <v/>
      </c>
      <c r="K131" s="5"/>
      <c r="L131" s="4"/>
      <c r="M131" s="4">
        <v>0</v>
      </c>
      <c r="N131" s="3" t="s">
        <v>252</v>
      </c>
    </row>
    <row r="132" spans="1:14" ht="29.4" customHeight="1" x14ac:dyDescent="0.45">
      <c r="A132" s="3" t="s">
        <v>450</v>
      </c>
      <c r="B132" s="3" t="s">
        <v>976</v>
      </c>
      <c r="C132" s="3" t="str">
        <f>_xlfn.XLOOKUP(Table3[[#This Row],[Customer_ID]],Table1[Customer_ID],Table1[Customer_Name],,0)</f>
        <v>Ajay Sharma</v>
      </c>
      <c r="D132" s="3" t="str">
        <f>_xlfn.XLOOKUP(Table3[[#This Row],[Customer_ID]],Table1[Customer_ID],Table1[Branch_Name],,0)</f>
        <v>Bhopal</v>
      </c>
      <c r="E132" s="5">
        <v>46165</v>
      </c>
      <c r="F132" s="3" t="s">
        <v>257</v>
      </c>
      <c r="G132" s="3" t="s">
        <v>3113</v>
      </c>
      <c r="H132" s="3" t="str">
        <f>_xlfn.XLOOKUP(Table3[[#This Row],[Agent_Code]],Table4[Agent_Code],Table4[Agent_Name],,0)</f>
        <v>Umesh Soni</v>
      </c>
      <c r="I132" s="12" t="s">
        <v>273</v>
      </c>
      <c r="J132" s="3" t="str">
        <f>IF(OR(Table3[[#This Row],[Contact_Result]]="Commitment Received",Table3[[#This Row],[Contact_Result]]="Will Pay Next Week"),"Yes","")</f>
        <v>Yes</v>
      </c>
      <c r="K132" s="5">
        <v>46170</v>
      </c>
      <c r="L132" s="4">
        <v>29296</v>
      </c>
      <c r="M132" s="4">
        <v>0</v>
      </c>
      <c r="N132" s="3" t="s">
        <v>273</v>
      </c>
    </row>
    <row r="133" spans="1:14" ht="29.4" customHeight="1" x14ac:dyDescent="0.45">
      <c r="A133" s="3" t="s">
        <v>506</v>
      </c>
      <c r="B133" s="3" t="s">
        <v>1004</v>
      </c>
      <c r="C133" s="3" t="str">
        <f>_xlfn.XLOOKUP(Table3[[#This Row],[Customer_ID]],Table1[Customer_ID],Table1[Customer_Name],,0)</f>
        <v>Umesh Shukla</v>
      </c>
      <c r="D133" s="3" t="str">
        <f>_xlfn.XLOOKUP(Table3[[#This Row],[Customer_ID]],Table1[Customer_ID],Table1[Branch_Name],,0)</f>
        <v>Gwalior</v>
      </c>
      <c r="E133" s="5">
        <v>46165</v>
      </c>
      <c r="F133" s="3" t="s">
        <v>270</v>
      </c>
      <c r="G133" s="3" t="s">
        <v>3105</v>
      </c>
      <c r="H133" s="3" t="str">
        <f>_xlfn.XLOOKUP(Table3[[#This Row],[Agent_Code]],Table4[Agent_Code],Table4[Agent_Name],,0)</f>
        <v>Pooja Shukla</v>
      </c>
      <c r="I133" s="12" t="s">
        <v>3099</v>
      </c>
      <c r="J133" s="3" t="str">
        <f>IF(OR(Table3[[#This Row],[Contact_Result]]="Commitment Received",Table3[[#This Row],[Contact_Result]]="Will Pay Next Week"),"Yes","")</f>
        <v/>
      </c>
      <c r="K133" s="5"/>
      <c r="L133" s="4"/>
      <c r="M133" s="4">
        <v>47262</v>
      </c>
      <c r="N133" s="3" t="s">
        <v>3098</v>
      </c>
    </row>
    <row r="134" spans="1:14" ht="29.4" customHeight="1" x14ac:dyDescent="0.45">
      <c r="A134" s="3" t="s">
        <v>508</v>
      </c>
      <c r="B134" s="3" t="s">
        <v>1006</v>
      </c>
      <c r="C134" s="3" t="str">
        <f>_xlfn.XLOOKUP(Table3[[#This Row],[Customer_ID]],Table1[Customer_ID],Table1[Customer_Name],,0)</f>
        <v>Ramesh Rajput</v>
      </c>
      <c r="D134" s="3" t="str">
        <f>_xlfn.XLOOKUP(Table3[[#This Row],[Customer_ID]],Table1[Customer_ID],Table1[Branch_Name],,0)</f>
        <v>Indore</v>
      </c>
      <c r="E134" s="5">
        <v>46165</v>
      </c>
      <c r="F134" s="3" t="s">
        <v>257</v>
      </c>
      <c r="G134" s="3" t="s">
        <v>3106</v>
      </c>
      <c r="H134" s="3" t="str">
        <f>_xlfn.XLOOKUP(Table3[[#This Row],[Agent_Code]],Table4[Agent_Code],Table4[Agent_Name],,0)</f>
        <v>Kavita Tiwari</v>
      </c>
      <c r="I134" s="12" t="s">
        <v>273</v>
      </c>
      <c r="J134" s="3" t="str">
        <f>IF(OR(Table3[[#This Row],[Contact_Result]]="Commitment Received",Table3[[#This Row],[Contact_Result]]="Will Pay Next Week"),"Yes","")</f>
        <v>Yes</v>
      </c>
      <c r="K134" s="5">
        <v>46170</v>
      </c>
      <c r="L134" s="4">
        <v>17791</v>
      </c>
      <c r="M134" s="4">
        <v>0</v>
      </c>
      <c r="N134" s="3" t="s">
        <v>273</v>
      </c>
    </row>
    <row r="135" spans="1:14" ht="29.4" customHeight="1" x14ac:dyDescent="0.45">
      <c r="A135" s="3" t="s">
        <v>513</v>
      </c>
      <c r="B135" s="3" t="s">
        <v>1008</v>
      </c>
      <c r="C135" s="3" t="str">
        <f>_xlfn.XLOOKUP(Table3[[#This Row],[Customer_ID]],Table1[Customer_ID],Table1[Customer_Name],,0)</f>
        <v>Lalit Shukla</v>
      </c>
      <c r="D135" s="3" t="str">
        <f>_xlfn.XLOOKUP(Table3[[#This Row],[Customer_ID]],Table1[Customer_ID],Table1[Branch_Name],,0)</f>
        <v>Bhopal</v>
      </c>
      <c r="E135" s="5">
        <v>46165</v>
      </c>
      <c r="F135" s="3" t="s">
        <v>270</v>
      </c>
      <c r="G135" s="3" t="s">
        <v>3100</v>
      </c>
      <c r="H135" s="3" t="str">
        <f>_xlfn.XLOOKUP(Table3[[#This Row],[Agent_Code]],Table4[Agent_Code],Table4[Agent_Name],,0)</f>
        <v>Manoj Gupta</v>
      </c>
      <c r="I135" s="12" t="s">
        <v>3094</v>
      </c>
      <c r="J135" s="3" t="str">
        <f>IF(OR(Table3[[#This Row],[Contact_Result]]="Commitment Received",Table3[[#This Row],[Contact_Result]]="Will Pay Next Week"),"Yes","")</f>
        <v>Yes</v>
      </c>
      <c r="K135" s="5">
        <v>46170</v>
      </c>
      <c r="L135" s="4">
        <v>8173</v>
      </c>
      <c r="M135" s="4">
        <v>0</v>
      </c>
      <c r="N135" s="3" t="s">
        <v>3094</v>
      </c>
    </row>
    <row r="136" spans="1:14" ht="29.4" customHeight="1" x14ac:dyDescent="0.45">
      <c r="A136" s="3" t="s">
        <v>631</v>
      </c>
      <c r="B136" s="3" t="s">
        <v>1114</v>
      </c>
      <c r="C136" s="3" t="str">
        <f>_xlfn.XLOOKUP(Table3[[#This Row],[Customer_ID]],Table1[Customer_ID],Table1[Customer_Name],,0)</f>
        <v>Pooja Chauhan</v>
      </c>
      <c r="D136" s="3" t="str">
        <f>_xlfn.XLOOKUP(Table3[[#This Row],[Customer_ID]],Table1[Customer_ID],Table1[Branch_Name],,0)</f>
        <v>Jabalpur</v>
      </c>
      <c r="E136" s="5">
        <v>46165</v>
      </c>
      <c r="F136" s="3" t="s">
        <v>265</v>
      </c>
      <c r="G136" s="3" t="s">
        <v>3101</v>
      </c>
      <c r="H136" s="3" t="str">
        <f>_xlfn.XLOOKUP(Table3[[#This Row],[Agent_Code]],Table4[Agent_Code],Table4[Agent_Name],,0)</f>
        <v>Pankaj Verma</v>
      </c>
      <c r="I136" s="12" t="s">
        <v>3125</v>
      </c>
      <c r="J136" s="3" t="str">
        <f>IF(OR(Table3[[#This Row],[Contact_Result]]="Commitment Received",Table3[[#This Row],[Contact_Result]]="Will Pay Next Week"),"Yes","")</f>
        <v/>
      </c>
      <c r="K136" s="5">
        <v>46170</v>
      </c>
      <c r="L136" s="4">
        <v>2708</v>
      </c>
      <c r="M136" s="4">
        <v>0</v>
      </c>
      <c r="N136" s="3" t="s">
        <v>3115</v>
      </c>
    </row>
    <row r="137" spans="1:14" ht="29.4" customHeight="1" x14ac:dyDescent="0.45">
      <c r="A137" s="3" t="s">
        <v>717</v>
      </c>
      <c r="B137" s="3" t="s">
        <v>1174</v>
      </c>
      <c r="C137" s="3" t="str">
        <f>_xlfn.XLOOKUP(Table3[[#This Row],[Customer_ID]],Table1[Customer_ID],Table1[Customer_Name],,0)</f>
        <v>Naresh Verma</v>
      </c>
      <c r="D137" s="3" t="str">
        <f>_xlfn.XLOOKUP(Table3[[#This Row],[Customer_ID]],Table1[Customer_ID],Table1[Branch_Name],,0)</f>
        <v>Jabalpur</v>
      </c>
      <c r="E137" s="5">
        <v>46165</v>
      </c>
      <c r="F137" s="3" t="s">
        <v>270</v>
      </c>
      <c r="G137" s="3" t="s">
        <v>3109</v>
      </c>
      <c r="H137" s="3" t="str">
        <f>_xlfn.XLOOKUP(Table3[[#This Row],[Agent_Code]],Table4[Agent_Code],Table4[Agent_Name],,0)</f>
        <v>Pankaj Joshi</v>
      </c>
      <c r="I137" s="12" t="s">
        <v>252</v>
      </c>
      <c r="J137" s="3" t="str">
        <f>IF(OR(Table3[[#This Row],[Contact_Result]]="Commitment Received",Table3[[#This Row],[Contact_Result]]="Will Pay Next Week"),"Yes","")</f>
        <v/>
      </c>
      <c r="K137" s="5"/>
      <c r="L137" s="4"/>
      <c r="M137" s="4">
        <v>0</v>
      </c>
      <c r="N137" s="3" t="s">
        <v>252</v>
      </c>
    </row>
    <row r="138" spans="1:14" ht="29.4" customHeight="1" x14ac:dyDescent="0.45">
      <c r="A138" s="3" t="s">
        <v>731</v>
      </c>
      <c r="B138" s="3" t="s">
        <v>1184</v>
      </c>
      <c r="C138" s="3" t="str">
        <f>_xlfn.XLOOKUP(Table3[[#This Row],[Customer_ID]],Table1[Customer_ID],Table1[Customer_Name],,0)</f>
        <v>Dinesh Rajput</v>
      </c>
      <c r="D138" s="3" t="str">
        <f>_xlfn.XLOOKUP(Table3[[#This Row],[Customer_ID]],Table1[Customer_ID],Table1[Branch_Name],,0)</f>
        <v>Rewa</v>
      </c>
      <c r="E138" s="5">
        <v>46165</v>
      </c>
      <c r="F138" s="3" t="s">
        <v>270</v>
      </c>
      <c r="G138" s="3" t="s">
        <v>3105</v>
      </c>
      <c r="H138" s="3" t="str">
        <f>_xlfn.XLOOKUP(Table3[[#This Row],[Agent_Code]],Table4[Agent_Code],Table4[Agent_Name],,0)</f>
        <v>Pooja Shukla</v>
      </c>
      <c r="I138" s="12" t="s">
        <v>252</v>
      </c>
      <c r="J138" s="3" t="str">
        <f>IF(OR(Table3[[#This Row],[Contact_Result]]="Commitment Received",Table3[[#This Row],[Contact_Result]]="Will Pay Next Week"),"Yes","")</f>
        <v/>
      </c>
      <c r="K138" s="5"/>
      <c r="L138" s="4"/>
      <c r="M138" s="4">
        <v>0</v>
      </c>
      <c r="N138" s="3" t="s">
        <v>252</v>
      </c>
    </row>
    <row r="139" spans="1:14" ht="29.4" customHeight="1" x14ac:dyDescent="0.45">
      <c r="A139" s="3" t="s">
        <v>735</v>
      </c>
      <c r="B139" s="3" t="s">
        <v>1187</v>
      </c>
      <c r="C139" s="3" t="str">
        <f>_xlfn.XLOOKUP(Table3[[#This Row],[Customer_ID]],Table1[Customer_ID],Table1[Customer_Name],,0)</f>
        <v>Vijay Dwivedi</v>
      </c>
      <c r="D139" s="3" t="str">
        <f>_xlfn.XLOOKUP(Table3[[#This Row],[Customer_ID]],Table1[Customer_ID],Table1[Branch_Name],,0)</f>
        <v>Jabalpur</v>
      </c>
      <c r="E139" s="5">
        <v>46165</v>
      </c>
      <c r="F139" s="3" t="s">
        <v>270</v>
      </c>
      <c r="G139" s="3" t="s">
        <v>3095</v>
      </c>
      <c r="H139" s="3" t="str">
        <f>_xlfn.XLOOKUP(Table3[[#This Row],[Agent_Code]],Table4[Agent_Code],Table4[Agent_Name],,0)</f>
        <v>Ajay Yadav</v>
      </c>
      <c r="I139" s="12" t="s">
        <v>252</v>
      </c>
      <c r="J139" s="3" t="str">
        <f>IF(OR(Table3[[#This Row],[Contact_Result]]="Commitment Received",Table3[[#This Row],[Contact_Result]]="Will Pay Next Week"),"Yes","")</f>
        <v/>
      </c>
      <c r="K139" s="5"/>
      <c r="L139" s="4"/>
      <c r="M139" s="4">
        <v>0</v>
      </c>
      <c r="N139" s="3" t="s">
        <v>252</v>
      </c>
    </row>
    <row r="140" spans="1:14" ht="29.4" customHeight="1" x14ac:dyDescent="0.45">
      <c r="A140" s="3" t="s">
        <v>785</v>
      </c>
      <c r="B140" s="3" t="s">
        <v>1220</v>
      </c>
      <c r="C140" s="3" t="str">
        <f>_xlfn.XLOOKUP(Table3[[#This Row],[Customer_ID]],Table1[Customer_ID],Table1[Customer_Name],,0)</f>
        <v>Anita Agarwal</v>
      </c>
      <c r="D140" s="3" t="str">
        <f>_xlfn.XLOOKUP(Table3[[#This Row],[Customer_ID]],Table1[Customer_ID],Table1[Branch_Name],,0)</f>
        <v>Jabalpur</v>
      </c>
      <c r="E140" s="5">
        <v>46165</v>
      </c>
      <c r="F140" s="3" t="s">
        <v>257</v>
      </c>
      <c r="G140" s="3" t="s">
        <v>3108</v>
      </c>
      <c r="H140" s="3" t="str">
        <f>_xlfn.XLOOKUP(Table3[[#This Row],[Agent_Code]],Table4[Agent_Code],Table4[Agent_Name],,0)</f>
        <v>Rekha Gupta</v>
      </c>
      <c r="I140" s="12" t="s">
        <v>273</v>
      </c>
      <c r="J140" s="3" t="str">
        <f>IF(OR(Table3[[#This Row],[Contact_Result]]="Commitment Received",Table3[[#This Row],[Contact_Result]]="Will Pay Next Week"),"Yes","")</f>
        <v>Yes</v>
      </c>
      <c r="K140" s="5">
        <v>46170</v>
      </c>
      <c r="L140" s="4">
        <v>5256</v>
      </c>
      <c r="M140" s="4">
        <v>0</v>
      </c>
      <c r="N140" s="3" t="s">
        <v>273</v>
      </c>
    </row>
    <row r="141" spans="1:14" ht="29.4" customHeight="1" x14ac:dyDescent="0.45">
      <c r="A141" s="3" t="s">
        <v>805</v>
      </c>
      <c r="B141" s="3" t="s">
        <v>1231</v>
      </c>
      <c r="C141" s="3" t="str">
        <f>_xlfn.XLOOKUP(Table3[[#This Row],[Customer_ID]],Table1[Customer_ID],Table1[Customer_Name],,0)</f>
        <v>Ramesh Mishra</v>
      </c>
      <c r="D141" s="3" t="str">
        <f>_xlfn.XLOOKUP(Table3[[#This Row],[Customer_ID]],Table1[Customer_ID],Table1[Branch_Name],,0)</f>
        <v>Indore</v>
      </c>
      <c r="E141" s="5">
        <v>46165</v>
      </c>
      <c r="F141" s="3" t="s">
        <v>265</v>
      </c>
      <c r="G141" s="3" t="s">
        <v>3106</v>
      </c>
      <c r="H141" s="3" t="str">
        <f>_xlfn.XLOOKUP(Table3[[#This Row],[Agent_Code]],Table4[Agent_Code],Table4[Agent_Name],,0)</f>
        <v>Kavita Tiwari</v>
      </c>
      <c r="I141" s="12" t="s">
        <v>279</v>
      </c>
      <c r="J141" s="3" t="str">
        <f>IF(OR(Table3[[#This Row],[Contact_Result]]="Commitment Received",Table3[[#This Row],[Contact_Result]]="Will Pay Next Week"),"Yes","")</f>
        <v/>
      </c>
      <c r="K141" s="5"/>
      <c r="L141" s="4"/>
      <c r="M141" s="4">
        <v>15852</v>
      </c>
      <c r="N141" s="3" t="s">
        <v>279</v>
      </c>
    </row>
    <row r="142" spans="1:14" ht="29.4" customHeight="1" x14ac:dyDescent="0.45">
      <c r="A142" s="3" t="s">
        <v>810</v>
      </c>
      <c r="B142" s="3" t="s">
        <v>1236</v>
      </c>
      <c r="C142" s="3" t="str">
        <f>_xlfn.XLOOKUP(Table3[[#This Row],[Customer_ID]],Table1[Customer_ID],Table1[Customer_Name],,0)</f>
        <v>Umesh Dwivedi</v>
      </c>
      <c r="D142" s="3" t="str">
        <f>_xlfn.XLOOKUP(Table3[[#This Row],[Customer_ID]],Table1[Customer_ID],Table1[Branch_Name],,0)</f>
        <v>Indore</v>
      </c>
      <c r="E142" s="5">
        <v>46165</v>
      </c>
      <c r="F142" s="3" t="s">
        <v>270</v>
      </c>
      <c r="G142" s="3" t="s">
        <v>3107</v>
      </c>
      <c r="H142" s="3" t="str">
        <f>_xlfn.XLOOKUP(Table3[[#This Row],[Agent_Code]],Table4[Agent_Code],Table4[Agent_Name],,0)</f>
        <v>Naresh Mishra</v>
      </c>
      <c r="I142" s="12" t="s">
        <v>3099</v>
      </c>
      <c r="J142" s="3" t="str">
        <f>IF(OR(Table3[[#This Row],[Contact_Result]]="Commitment Received",Table3[[#This Row],[Contact_Result]]="Will Pay Next Week"),"Yes","")</f>
        <v/>
      </c>
      <c r="K142" s="5"/>
      <c r="L142" s="4"/>
      <c r="M142" s="4">
        <v>38304</v>
      </c>
      <c r="N142" s="3" t="s">
        <v>3098</v>
      </c>
    </row>
    <row r="143" spans="1:14" ht="29.4" customHeight="1" x14ac:dyDescent="0.45">
      <c r="A143" s="3" t="s">
        <v>282</v>
      </c>
      <c r="B143" s="3" t="s">
        <v>825</v>
      </c>
      <c r="C143" s="3" t="str">
        <f>_xlfn.XLOOKUP(Table3[[#This Row],[Customer_ID]],Table1[Customer_ID],Table1[Customer_Name],,0)</f>
        <v>Naresh Dwivedi</v>
      </c>
      <c r="D143" s="3" t="str">
        <f>_xlfn.XLOOKUP(Table3[[#This Row],[Customer_ID]],Table1[Customer_ID],Table1[Branch_Name],,0)</f>
        <v>Bhopal</v>
      </c>
      <c r="E143" s="5">
        <v>46164</v>
      </c>
      <c r="F143" s="3" t="s">
        <v>257</v>
      </c>
      <c r="G143" s="3" t="s">
        <v>3093</v>
      </c>
      <c r="H143" s="3" t="str">
        <f>_xlfn.XLOOKUP(Table3[[#This Row],[Agent_Code]],Table4[Agent_Code],Table4[Agent_Name],,0)</f>
        <v>Manoj Dubey</v>
      </c>
      <c r="I143" s="12" t="s">
        <v>273</v>
      </c>
      <c r="J143" s="3" t="str">
        <f>IF(OR(Table3[[#This Row],[Contact_Result]]="Commitment Received",Table3[[#This Row],[Contact_Result]]="Will Pay Next Week"),"Yes","")</f>
        <v>Yes</v>
      </c>
      <c r="K143" s="5">
        <v>46169</v>
      </c>
      <c r="L143" s="4">
        <v>15919</v>
      </c>
      <c r="M143" s="4">
        <v>0</v>
      </c>
      <c r="N143" s="3" t="s">
        <v>273</v>
      </c>
    </row>
    <row r="144" spans="1:14" ht="29.4" customHeight="1" x14ac:dyDescent="0.45">
      <c r="A144" s="3" t="s">
        <v>309</v>
      </c>
      <c r="B144" s="3" t="s">
        <v>841</v>
      </c>
      <c r="C144" s="3" t="str">
        <f>_xlfn.XLOOKUP(Table3[[#This Row],[Customer_ID]],Table1[Customer_ID],Table1[Customer_Name],,0)</f>
        <v>Renu Dubey</v>
      </c>
      <c r="D144" s="3" t="str">
        <f>_xlfn.XLOOKUP(Table3[[#This Row],[Customer_ID]],Table1[Customer_ID],Table1[Branch_Name],,0)</f>
        <v>Bhopal</v>
      </c>
      <c r="E144" s="5">
        <v>46164</v>
      </c>
      <c r="F144" s="3" t="s">
        <v>265</v>
      </c>
      <c r="G144" s="3" t="s">
        <v>3110</v>
      </c>
      <c r="H144" s="3" t="str">
        <f>_xlfn.XLOOKUP(Table3[[#This Row],[Agent_Code]],Table4[Agent_Code],Table4[Agent_Name],,0)</f>
        <v>Neha Malviya</v>
      </c>
      <c r="I144" s="12" t="s">
        <v>279</v>
      </c>
      <c r="J144" s="3" t="str">
        <f>IF(OR(Table3[[#This Row],[Contact_Result]]="Commitment Received",Table3[[#This Row],[Contact_Result]]="Will Pay Next Week"),"Yes","")</f>
        <v/>
      </c>
      <c r="K144" s="5"/>
      <c r="L144" s="4"/>
      <c r="M144" s="4">
        <v>9707</v>
      </c>
      <c r="N144" s="3" t="s">
        <v>279</v>
      </c>
    </row>
    <row r="145" spans="1:14" ht="29.4" customHeight="1" x14ac:dyDescent="0.45">
      <c r="A145" s="3" t="s">
        <v>421</v>
      </c>
      <c r="B145" s="3" t="s">
        <v>949</v>
      </c>
      <c r="C145" s="3" t="str">
        <f>_xlfn.XLOOKUP(Table3[[#This Row],[Customer_ID]],Table1[Customer_ID],Table1[Customer_Name],,0)</f>
        <v>Mahesh Dubey</v>
      </c>
      <c r="D145" s="3" t="str">
        <f>_xlfn.XLOOKUP(Table3[[#This Row],[Customer_ID]],Table1[Customer_ID],Table1[Branch_Name],,0)</f>
        <v>Bhopal</v>
      </c>
      <c r="E145" s="5">
        <v>46164</v>
      </c>
      <c r="F145" s="3" t="s">
        <v>270</v>
      </c>
      <c r="G145" s="3" t="s">
        <v>3112</v>
      </c>
      <c r="H145" s="3" t="str">
        <f>_xlfn.XLOOKUP(Table3[[#This Row],[Agent_Code]],Table4[Agent_Code],Table4[Agent_Name],,0)</f>
        <v>Vijay Tiwari</v>
      </c>
      <c r="I145" s="12" t="s">
        <v>252</v>
      </c>
      <c r="J145" s="3" t="str">
        <f>IF(OR(Table3[[#This Row],[Contact_Result]]="Commitment Received",Table3[[#This Row],[Contact_Result]]="Will Pay Next Week"),"Yes","")</f>
        <v/>
      </c>
      <c r="K145" s="5"/>
      <c r="L145" s="4"/>
      <c r="M145" s="4">
        <v>0</v>
      </c>
      <c r="N145" s="3" t="s">
        <v>252</v>
      </c>
    </row>
    <row r="146" spans="1:14" ht="29.4" customHeight="1" x14ac:dyDescent="0.45">
      <c r="A146" s="3" t="s">
        <v>434</v>
      </c>
      <c r="B146" s="3" t="s">
        <v>956</v>
      </c>
      <c r="C146" s="3" t="str">
        <f>_xlfn.XLOOKUP(Table3[[#This Row],[Customer_ID]],Table1[Customer_ID],Table1[Customer_Name],,0)</f>
        <v>Sanjay Malviya</v>
      </c>
      <c r="D146" s="3" t="str">
        <f>_xlfn.XLOOKUP(Table3[[#This Row],[Customer_ID]],Table1[Customer_ID],Table1[Branch_Name],,0)</f>
        <v>Rewa</v>
      </c>
      <c r="E146" s="5">
        <v>46164</v>
      </c>
      <c r="F146" s="3" t="s">
        <v>270</v>
      </c>
      <c r="G146" s="3" t="s">
        <v>3107</v>
      </c>
      <c r="H146" s="3" t="str">
        <f>_xlfn.XLOOKUP(Table3[[#This Row],[Agent_Code]],Table4[Agent_Code],Table4[Agent_Name],,0)</f>
        <v>Naresh Mishra</v>
      </c>
      <c r="I146" s="12" t="s">
        <v>3094</v>
      </c>
      <c r="J146" s="3" t="str">
        <f>IF(OR(Table3[[#This Row],[Contact_Result]]="Commitment Received",Table3[[#This Row],[Contact_Result]]="Will Pay Next Week"),"Yes","")</f>
        <v>Yes</v>
      </c>
      <c r="K146" s="5">
        <v>46169</v>
      </c>
      <c r="L146" s="4">
        <v>1227</v>
      </c>
      <c r="M146" s="4">
        <v>0</v>
      </c>
      <c r="N146" s="3" t="s">
        <v>3094</v>
      </c>
    </row>
    <row r="147" spans="1:14" ht="29.4" customHeight="1" x14ac:dyDescent="0.45">
      <c r="A147" s="3" t="s">
        <v>453</v>
      </c>
      <c r="B147" s="3" t="s">
        <v>977</v>
      </c>
      <c r="C147" s="3" t="str">
        <f>_xlfn.XLOOKUP(Table3[[#This Row],[Customer_ID]],Table1[Customer_ID],Table1[Customer_Name],,0)</f>
        <v>Dinesh Gupta</v>
      </c>
      <c r="D147" s="3" t="str">
        <f>_xlfn.XLOOKUP(Table3[[#This Row],[Customer_ID]],Table1[Customer_ID],Table1[Branch_Name],,0)</f>
        <v>Jabalpur</v>
      </c>
      <c r="E147" s="5">
        <v>46164</v>
      </c>
      <c r="F147" s="3" t="s">
        <v>270</v>
      </c>
      <c r="G147" s="3" t="s">
        <v>3111</v>
      </c>
      <c r="H147" s="3" t="str">
        <f>_xlfn.XLOOKUP(Table3[[#This Row],[Agent_Code]],Table4[Agent_Code],Table4[Agent_Name],,0)</f>
        <v>Lalit Dwivedi</v>
      </c>
      <c r="I147" s="12" t="s">
        <v>252</v>
      </c>
      <c r="J147" s="3" t="str">
        <f>IF(OR(Table3[[#This Row],[Contact_Result]]="Commitment Received",Table3[[#This Row],[Contact_Result]]="Will Pay Next Week"),"Yes","")</f>
        <v/>
      </c>
      <c r="K147" s="5"/>
      <c r="L147" s="4"/>
      <c r="M147" s="4">
        <v>0</v>
      </c>
      <c r="N147" s="3" t="s">
        <v>252</v>
      </c>
    </row>
    <row r="148" spans="1:14" ht="29.4" customHeight="1" x14ac:dyDescent="0.45">
      <c r="A148" s="3" t="s">
        <v>497</v>
      </c>
      <c r="B148" s="3" t="s">
        <v>999</v>
      </c>
      <c r="C148" s="3" t="str">
        <f>_xlfn.XLOOKUP(Table3[[#This Row],[Customer_ID]],Table1[Customer_ID],Table1[Customer_Name],,0)</f>
        <v>Sanjay Rajput</v>
      </c>
      <c r="D148" s="3" t="str">
        <f>_xlfn.XLOOKUP(Table3[[#This Row],[Customer_ID]],Table1[Customer_ID],Table1[Branch_Name],,0)</f>
        <v>Jabalpur</v>
      </c>
      <c r="E148" s="5">
        <v>46164</v>
      </c>
      <c r="F148" s="3" t="s">
        <v>257</v>
      </c>
      <c r="G148" s="3" t="s">
        <v>3101</v>
      </c>
      <c r="H148" s="3" t="str">
        <f>_xlfn.XLOOKUP(Table3[[#This Row],[Agent_Code]],Table4[Agent_Code],Table4[Agent_Name],,0)</f>
        <v>Pankaj Verma</v>
      </c>
      <c r="I148" s="12" t="s">
        <v>273</v>
      </c>
      <c r="J148" s="3" t="str">
        <f>IF(OR(Table3[[#This Row],[Contact_Result]]="Commitment Received",Table3[[#This Row],[Contact_Result]]="Will Pay Next Week"),"Yes","")</f>
        <v>Yes</v>
      </c>
      <c r="K148" s="5">
        <v>46169</v>
      </c>
      <c r="L148" s="4">
        <v>17625</v>
      </c>
      <c r="M148" s="4">
        <v>0</v>
      </c>
      <c r="N148" s="3" t="s">
        <v>273</v>
      </c>
    </row>
    <row r="149" spans="1:14" ht="29.4" customHeight="1" x14ac:dyDescent="0.45">
      <c r="A149" s="3" t="s">
        <v>514</v>
      </c>
      <c r="B149" s="3" t="s">
        <v>1008</v>
      </c>
      <c r="C149" s="3" t="str">
        <f>_xlfn.XLOOKUP(Table3[[#This Row],[Customer_ID]],Table1[Customer_ID],Table1[Customer_Name],,0)</f>
        <v>Lalit Shukla</v>
      </c>
      <c r="D149" s="3" t="str">
        <f>_xlfn.XLOOKUP(Table3[[#This Row],[Customer_ID]],Table1[Customer_ID],Table1[Branch_Name],,0)</f>
        <v>Bhopal</v>
      </c>
      <c r="E149" s="5">
        <v>46164</v>
      </c>
      <c r="F149" s="3" t="s">
        <v>265</v>
      </c>
      <c r="G149" s="3" t="s">
        <v>3110</v>
      </c>
      <c r="H149" s="3" t="str">
        <f>_xlfn.XLOOKUP(Table3[[#This Row],[Agent_Code]],Table4[Agent_Code],Table4[Agent_Name],,0)</f>
        <v>Neha Malviya</v>
      </c>
      <c r="I149" s="12" t="s">
        <v>279</v>
      </c>
      <c r="J149" s="3" t="str">
        <f>IF(OR(Table3[[#This Row],[Contact_Result]]="Commitment Received",Table3[[#This Row],[Contact_Result]]="Will Pay Next Week"),"Yes","")</f>
        <v/>
      </c>
      <c r="K149" s="5"/>
      <c r="L149" s="4"/>
      <c r="M149" s="4">
        <v>24782</v>
      </c>
      <c r="N149" s="3" t="s">
        <v>279</v>
      </c>
    </row>
    <row r="150" spans="1:14" ht="29.4" customHeight="1" x14ac:dyDescent="0.45">
      <c r="A150" s="3" t="s">
        <v>528</v>
      </c>
      <c r="B150" s="3" t="s">
        <v>1019</v>
      </c>
      <c r="C150" s="3" t="str">
        <f>_xlfn.XLOOKUP(Table3[[#This Row],[Customer_ID]],Table1[Customer_ID],Table1[Customer_Name],,0)</f>
        <v>Deepak Tiwari</v>
      </c>
      <c r="D150" s="3" t="str">
        <f>_xlfn.XLOOKUP(Table3[[#This Row],[Customer_ID]],Table1[Customer_ID],Table1[Branch_Name],,0)</f>
        <v>Rewa</v>
      </c>
      <c r="E150" s="5">
        <v>46164</v>
      </c>
      <c r="F150" s="3" t="s">
        <v>270</v>
      </c>
      <c r="G150" s="3" t="s">
        <v>3110</v>
      </c>
      <c r="H150" s="3" t="str">
        <f>_xlfn.XLOOKUP(Table3[[#This Row],[Agent_Code]],Table4[Agent_Code],Table4[Agent_Name],,0)</f>
        <v>Neha Malviya</v>
      </c>
      <c r="I150" s="12" t="s">
        <v>252</v>
      </c>
      <c r="J150" s="3" t="str">
        <f>IF(OR(Table3[[#This Row],[Contact_Result]]="Commitment Received",Table3[[#This Row],[Contact_Result]]="Will Pay Next Week"),"Yes","")</f>
        <v/>
      </c>
      <c r="K150" s="5"/>
      <c r="L150" s="4"/>
      <c r="M150" s="4">
        <v>0</v>
      </c>
      <c r="N150" s="3" t="s">
        <v>252</v>
      </c>
    </row>
    <row r="151" spans="1:14" ht="29.4" customHeight="1" x14ac:dyDescent="0.45">
      <c r="A151" s="3" t="s">
        <v>582</v>
      </c>
      <c r="B151" s="3" t="s">
        <v>1069</v>
      </c>
      <c r="C151" s="3" t="str">
        <f>_xlfn.XLOOKUP(Table3[[#This Row],[Customer_ID]],Table1[Customer_ID],Table1[Customer_Name],,0)</f>
        <v>Geeta Verma</v>
      </c>
      <c r="D151" s="3" t="str">
        <f>_xlfn.XLOOKUP(Table3[[#This Row],[Customer_ID]],Table1[Customer_ID],Table1[Branch_Name],,0)</f>
        <v>Bhopal</v>
      </c>
      <c r="E151" s="5">
        <v>46164</v>
      </c>
      <c r="F151" s="3" t="s">
        <v>270</v>
      </c>
      <c r="G151" s="3" t="s">
        <v>3106</v>
      </c>
      <c r="H151" s="3" t="str">
        <f>_xlfn.XLOOKUP(Table3[[#This Row],[Agent_Code]],Table4[Agent_Code],Table4[Agent_Name],,0)</f>
        <v>Kavita Tiwari</v>
      </c>
      <c r="I151" s="12" t="s">
        <v>252</v>
      </c>
      <c r="J151" s="3" t="str">
        <f>IF(OR(Table3[[#This Row],[Contact_Result]]="Commitment Received",Table3[[#This Row],[Contact_Result]]="Will Pay Next Week"),"Yes","")</f>
        <v/>
      </c>
      <c r="K151" s="5"/>
      <c r="L151" s="4"/>
      <c r="M151" s="4">
        <v>0</v>
      </c>
      <c r="N151" s="3" t="s">
        <v>252</v>
      </c>
    </row>
    <row r="152" spans="1:14" ht="29.4" customHeight="1" x14ac:dyDescent="0.45">
      <c r="A152" s="3" t="s">
        <v>611</v>
      </c>
      <c r="B152" s="3" t="s">
        <v>1101</v>
      </c>
      <c r="C152" s="3" t="str">
        <f>_xlfn.XLOOKUP(Table3[[#This Row],[Customer_ID]],Table1[Customer_ID],Table1[Customer_Name],,0)</f>
        <v>Rekha Joshi</v>
      </c>
      <c r="D152" s="3" t="str">
        <f>_xlfn.XLOOKUP(Table3[[#This Row],[Customer_ID]],Table1[Customer_ID],Table1[Branch_Name],,0)</f>
        <v>Indore</v>
      </c>
      <c r="E152" s="5">
        <v>46164</v>
      </c>
      <c r="F152" s="3" t="s">
        <v>270</v>
      </c>
      <c r="G152" s="3" t="s">
        <v>3111</v>
      </c>
      <c r="H152" s="3" t="str">
        <f>_xlfn.XLOOKUP(Table3[[#This Row],[Agent_Code]],Table4[Agent_Code],Table4[Agent_Name],,0)</f>
        <v>Lalit Dwivedi</v>
      </c>
      <c r="I152" s="12" t="s">
        <v>3099</v>
      </c>
      <c r="J152" s="3" t="str">
        <f>IF(OR(Table3[[#This Row],[Contact_Result]]="Commitment Received",Table3[[#This Row],[Contact_Result]]="Will Pay Next Week"),"Yes","")</f>
        <v/>
      </c>
      <c r="K152" s="5"/>
      <c r="L152" s="4"/>
      <c r="M152" s="4">
        <v>46806</v>
      </c>
      <c r="N152" s="3" t="s">
        <v>3098</v>
      </c>
    </row>
    <row r="153" spans="1:14" ht="29.4" customHeight="1" x14ac:dyDescent="0.45">
      <c r="A153" s="3" t="s">
        <v>617</v>
      </c>
      <c r="B153" s="3" t="s">
        <v>1110</v>
      </c>
      <c r="C153" s="3" t="str">
        <f>_xlfn.XLOOKUP(Table3[[#This Row],[Customer_ID]],Table1[Customer_ID],Table1[Customer_Name],,0)</f>
        <v>Dinesh Sharma</v>
      </c>
      <c r="D153" s="3" t="str">
        <f>_xlfn.XLOOKUP(Table3[[#This Row],[Customer_ID]],Table1[Customer_ID],Table1[Branch_Name],,0)</f>
        <v>Rewa</v>
      </c>
      <c r="E153" s="5">
        <v>46164</v>
      </c>
      <c r="F153" s="3" t="s">
        <v>270</v>
      </c>
      <c r="G153" s="3" t="s">
        <v>3105</v>
      </c>
      <c r="H153" s="3" t="str">
        <f>_xlfn.XLOOKUP(Table3[[#This Row],[Agent_Code]],Table4[Agent_Code],Table4[Agent_Name],,0)</f>
        <v>Pooja Shukla</v>
      </c>
      <c r="I153" s="12" t="s">
        <v>252</v>
      </c>
      <c r="J153" s="3" t="str">
        <f>IF(OR(Table3[[#This Row],[Contact_Result]]="Commitment Received",Table3[[#This Row],[Contact_Result]]="Will Pay Next Week"),"Yes","")</f>
        <v/>
      </c>
      <c r="K153" s="5"/>
      <c r="L153" s="4"/>
      <c r="M153" s="4">
        <v>0</v>
      </c>
      <c r="N153" s="3" t="s">
        <v>252</v>
      </c>
    </row>
    <row r="154" spans="1:14" ht="29.4" customHeight="1" x14ac:dyDescent="0.45">
      <c r="A154" s="3" t="s">
        <v>654</v>
      </c>
      <c r="B154" s="3" t="s">
        <v>1133</v>
      </c>
      <c r="C154" s="3" t="str">
        <f>_xlfn.XLOOKUP(Table3[[#This Row],[Customer_ID]],Table1[Customer_ID],Table1[Customer_Name],,0)</f>
        <v>Nisha Verma</v>
      </c>
      <c r="D154" s="3" t="str">
        <f>_xlfn.XLOOKUP(Table3[[#This Row],[Customer_ID]],Table1[Customer_ID],Table1[Branch_Name],,0)</f>
        <v>Rewa</v>
      </c>
      <c r="E154" s="5">
        <v>46164</v>
      </c>
      <c r="F154" s="3" t="s">
        <v>270</v>
      </c>
      <c r="G154" s="3" t="s">
        <v>3102</v>
      </c>
      <c r="H154" s="3" t="str">
        <f>_xlfn.XLOOKUP(Table3[[#This Row],[Agent_Code]],Table4[Agent_Code],Table4[Agent_Name],,0)</f>
        <v>Suresh Malviya</v>
      </c>
      <c r="I154" s="12" t="s">
        <v>3099</v>
      </c>
      <c r="J154" s="3" t="str">
        <f>IF(OR(Table3[[#This Row],[Contact_Result]]="Commitment Received",Table3[[#This Row],[Contact_Result]]="Will Pay Next Week"),"Yes","")</f>
        <v/>
      </c>
      <c r="K154" s="5"/>
      <c r="L154" s="4"/>
      <c r="M154" s="4">
        <v>29123</v>
      </c>
      <c r="N154" s="3" t="s">
        <v>3098</v>
      </c>
    </row>
    <row r="155" spans="1:14" ht="29.4" customHeight="1" x14ac:dyDescent="0.45">
      <c r="A155" s="3" t="s">
        <v>730</v>
      </c>
      <c r="B155" s="3" t="s">
        <v>1182</v>
      </c>
      <c r="C155" s="3" t="str">
        <f>_xlfn.XLOOKUP(Table3[[#This Row],[Customer_ID]],Table1[Customer_ID],Table1[Customer_Name],,0)</f>
        <v>Pushpa Yadav</v>
      </c>
      <c r="D155" s="3" t="str">
        <f>_xlfn.XLOOKUP(Table3[[#This Row],[Customer_ID]],Table1[Customer_ID],Table1[Branch_Name],,0)</f>
        <v>Rewa</v>
      </c>
      <c r="E155" s="5">
        <v>46164</v>
      </c>
      <c r="F155" s="3" t="s">
        <v>270</v>
      </c>
      <c r="G155" s="3" t="s">
        <v>3114</v>
      </c>
      <c r="H155" s="3" t="str">
        <f>_xlfn.XLOOKUP(Table3[[#This Row],[Agent_Code]],Table4[Agent_Code],Table4[Agent_Name],,0)</f>
        <v>Mohit Mishra</v>
      </c>
      <c r="I155" s="12" t="s">
        <v>3099</v>
      </c>
      <c r="J155" s="3" t="str">
        <f>IF(OR(Table3[[#This Row],[Contact_Result]]="Commitment Received",Table3[[#This Row],[Contact_Result]]="Will Pay Next Week"),"Yes","")</f>
        <v/>
      </c>
      <c r="K155" s="5"/>
      <c r="L155" s="4"/>
      <c r="M155" s="4">
        <v>46627</v>
      </c>
      <c r="N155" s="3" t="s">
        <v>3098</v>
      </c>
    </row>
    <row r="156" spans="1:14" ht="29.4" customHeight="1" x14ac:dyDescent="0.45">
      <c r="A156" s="3" t="s">
        <v>737</v>
      </c>
      <c r="B156" s="3" t="s">
        <v>1187</v>
      </c>
      <c r="C156" s="3" t="str">
        <f>_xlfn.XLOOKUP(Table3[[#This Row],[Customer_ID]],Table1[Customer_ID],Table1[Customer_Name],,0)</f>
        <v>Vijay Dwivedi</v>
      </c>
      <c r="D156" s="3" t="str">
        <f>_xlfn.XLOOKUP(Table3[[#This Row],[Customer_ID]],Table1[Customer_ID],Table1[Branch_Name],,0)</f>
        <v>Jabalpur</v>
      </c>
      <c r="E156" s="5">
        <v>46164</v>
      </c>
      <c r="F156" s="3" t="s">
        <v>270</v>
      </c>
      <c r="G156" s="3" t="s">
        <v>3095</v>
      </c>
      <c r="H156" s="3" t="str">
        <f>_xlfn.XLOOKUP(Table3[[#This Row],[Agent_Code]],Table4[Agent_Code],Table4[Agent_Name],,0)</f>
        <v>Ajay Yadav</v>
      </c>
      <c r="I156" s="12" t="s">
        <v>3094</v>
      </c>
      <c r="J156" s="3" t="str">
        <f>IF(OR(Table3[[#This Row],[Contact_Result]]="Commitment Received",Table3[[#This Row],[Contact_Result]]="Will Pay Next Week"),"Yes","")</f>
        <v>Yes</v>
      </c>
      <c r="K156" s="5">
        <v>46169</v>
      </c>
      <c r="L156" s="4">
        <v>19066</v>
      </c>
      <c r="M156" s="4">
        <v>0</v>
      </c>
      <c r="N156" s="3" t="s">
        <v>3094</v>
      </c>
    </row>
    <row r="157" spans="1:14" ht="29.4" customHeight="1" x14ac:dyDescent="0.45">
      <c r="A157" s="3" t="s">
        <v>738</v>
      </c>
      <c r="B157" s="3" t="s">
        <v>1187</v>
      </c>
      <c r="C157" s="3" t="str">
        <f>_xlfn.XLOOKUP(Table3[[#This Row],[Customer_ID]],Table1[Customer_ID],Table1[Customer_Name],,0)</f>
        <v>Vijay Dwivedi</v>
      </c>
      <c r="D157" s="3" t="str">
        <f>_xlfn.XLOOKUP(Table3[[#This Row],[Customer_ID]],Table1[Customer_ID],Table1[Branch_Name],,0)</f>
        <v>Jabalpur</v>
      </c>
      <c r="E157" s="5">
        <v>46164</v>
      </c>
      <c r="F157" s="3" t="s">
        <v>265</v>
      </c>
      <c r="G157" s="3" t="s">
        <v>3102</v>
      </c>
      <c r="H157" s="3" t="str">
        <f>_xlfn.XLOOKUP(Table3[[#This Row],[Agent_Code]],Table4[Agent_Code],Table4[Agent_Name],,0)</f>
        <v>Suresh Malviya</v>
      </c>
      <c r="I157" s="12" t="s">
        <v>279</v>
      </c>
      <c r="J157" s="3" t="str">
        <f>IF(OR(Table3[[#This Row],[Contact_Result]]="Commitment Received",Table3[[#This Row],[Contact_Result]]="Will Pay Next Week"),"Yes","")</f>
        <v/>
      </c>
      <c r="K157" s="5"/>
      <c r="L157" s="4"/>
      <c r="M157" s="4">
        <v>996</v>
      </c>
      <c r="N157" s="3" t="s">
        <v>279</v>
      </c>
    </row>
    <row r="158" spans="1:14" ht="29.4" customHeight="1" x14ac:dyDescent="0.45">
      <c r="A158" s="3" t="s">
        <v>758</v>
      </c>
      <c r="B158" s="3" t="s">
        <v>1202</v>
      </c>
      <c r="C158" s="3" t="str">
        <f>_xlfn.XLOOKUP(Table3[[#This Row],[Customer_ID]],Table1[Customer_ID],Table1[Customer_Name],,0)</f>
        <v>Vijay Verma</v>
      </c>
      <c r="D158" s="3" t="str">
        <f>_xlfn.XLOOKUP(Table3[[#This Row],[Customer_ID]],Table1[Customer_ID],Table1[Branch_Name],,0)</f>
        <v>Jabalpur</v>
      </c>
      <c r="E158" s="5">
        <v>46164</v>
      </c>
      <c r="F158" s="3" t="s">
        <v>270</v>
      </c>
      <c r="G158" s="3" t="s">
        <v>3110</v>
      </c>
      <c r="H158" s="3" t="str">
        <f>_xlfn.XLOOKUP(Table3[[#This Row],[Agent_Code]],Table4[Agent_Code],Table4[Agent_Name],,0)</f>
        <v>Neha Malviya</v>
      </c>
      <c r="I158" s="12" t="s">
        <v>3099</v>
      </c>
      <c r="J158" s="3" t="str">
        <f>IF(OR(Table3[[#This Row],[Contact_Result]]="Commitment Received",Table3[[#This Row],[Contact_Result]]="Will Pay Next Week"),"Yes","")</f>
        <v/>
      </c>
      <c r="K158" s="5"/>
      <c r="L158" s="4"/>
      <c r="M158" s="4">
        <v>15476</v>
      </c>
      <c r="N158" s="3" t="s">
        <v>3098</v>
      </c>
    </row>
    <row r="159" spans="1:14" ht="29.4" customHeight="1" x14ac:dyDescent="0.45">
      <c r="A159" s="3" t="s">
        <v>770</v>
      </c>
      <c r="B159" s="3" t="s">
        <v>1207</v>
      </c>
      <c r="C159" s="3" t="str">
        <f>_xlfn.XLOOKUP(Table3[[#This Row],[Customer_ID]],Table1[Customer_ID],Table1[Customer_Name],,0)</f>
        <v>Sunita Shukla</v>
      </c>
      <c r="D159" s="3" t="str">
        <f>_xlfn.XLOOKUP(Table3[[#This Row],[Customer_ID]],Table1[Customer_ID],Table1[Branch_Name],,0)</f>
        <v>Indore</v>
      </c>
      <c r="E159" s="5">
        <v>46164</v>
      </c>
      <c r="F159" s="3" t="s">
        <v>270</v>
      </c>
      <c r="G159" s="3" t="s">
        <v>3113</v>
      </c>
      <c r="H159" s="3" t="str">
        <f>_xlfn.XLOOKUP(Table3[[#This Row],[Agent_Code]],Table4[Agent_Code],Table4[Agent_Name],,0)</f>
        <v>Umesh Soni</v>
      </c>
      <c r="I159" s="12" t="s">
        <v>3094</v>
      </c>
      <c r="J159" s="3" t="str">
        <f>IF(OR(Table3[[#This Row],[Contact_Result]]="Commitment Received",Table3[[#This Row],[Contact_Result]]="Will Pay Next Week"),"Yes","")</f>
        <v>Yes</v>
      </c>
      <c r="K159" s="5">
        <v>46169</v>
      </c>
      <c r="L159" s="4">
        <v>19394</v>
      </c>
      <c r="M159" s="4">
        <v>0</v>
      </c>
      <c r="N159" s="3" t="s">
        <v>3094</v>
      </c>
    </row>
    <row r="160" spans="1:14" ht="29.4" customHeight="1" x14ac:dyDescent="0.45">
      <c r="A160" s="3" t="s">
        <v>789</v>
      </c>
      <c r="B160" s="3" t="s">
        <v>1222</v>
      </c>
      <c r="C160" s="3" t="str">
        <f>_xlfn.XLOOKUP(Table3[[#This Row],[Customer_ID]],Table1[Customer_ID],Table1[Customer_Name],,0)</f>
        <v>Priya Jain</v>
      </c>
      <c r="D160" s="3" t="str">
        <f>_xlfn.XLOOKUP(Table3[[#This Row],[Customer_ID]],Table1[Customer_ID],Table1[Branch_Name],,0)</f>
        <v>Gwalior</v>
      </c>
      <c r="E160" s="5">
        <v>46164</v>
      </c>
      <c r="F160" s="3" t="s">
        <v>270</v>
      </c>
      <c r="G160" s="3" t="s">
        <v>3106</v>
      </c>
      <c r="H160" s="3" t="str">
        <f>_xlfn.XLOOKUP(Table3[[#This Row],[Agent_Code]],Table4[Agent_Code],Table4[Agent_Name],,0)</f>
        <v>Kavita Tiwari</v>
      </c>
      <c r="I160" s="12" t="s">
        <v>3094</v>
      </c>
      <c r="J160" s="3" t="str">
        <f>IF(OR(Table3[[#This Row],[Contact_Result]]="Commitment Received",Table3[[#This Row],[Contact_Result]]="Will Pay Next Week"),"Yes","")</f>
        <v>Yes</v>
      </c>
      <c r="K160" s="5">
        <v>46169</v>
      </c>
      <c r="L160" s="4">
        <v>30970</v>
      </c>
      <c r="M160" s="4">
        <v>0</v>
      </c>
      <c r="N160" s="3" t="s">
        <v>3094</v>
      </c>
    </row>
    <row r="161" spans="1:14" ht="29.4" customHeight="1" x14ac:dyDescent="0.45">
      <c r="A161" s="3" t="s">
        <v>253</v>
      </c>
      <c r="B161" s="3" t="s">
        <v>818</v>
      </c>
      <c r="C161" s="3" t="str">
        <f>_xlfn.XLOOKUP(Table3[[#This Row],[Customer_ID]],Table1[Customer_ID],Table1[Customer_Name],,0)</f>
        <v>Vijay Mishra</v>
      </c>
      <c r="D161" s="3" t="str">
        <f>_xlfn.XLOOKUP(Table3[[#This Row],[Customer_ID]],Table1[Customer_ID],Table1[Branch_Name],,0)</f>
        <v>Indore</v>
      </c>
      <c r="E161" s="5">
        <v>46163</v>
      </c>
      <c r="F161" s="3" t="s">
        <v>257</v>
      </c>
      <c r="G161" s="3" t="s">
        <v>3092</v>
      </c>
      <c r="H161" s="3" t="str">
        <f>_xlfn.XLOOKUP(Table3[[#This Row],[Agent_Code]],Table4[Agent_Code],Table4[Agent_Name],,0)</f>
        <v>Sunita Patel</v>
      </c>
      <c r="I161" s="12" t="s">
        <v>273</v>
      </c>
      <c r="J161" s="3" t="str">
        <f>IF(OR(Table3[[#This Row],[Contact_Result]]="Commitment Received",Table3[[#This Row],[Contact_Result]]="Will Pay Next Week"),"Yes","")</f>
        <v>Yes</v>
      </c>
      <c r="K161" s="5">
        <v>46168</v>
      </c>
      <c r="L161" s="4">
        <v>1720</v>
      </c>
      <c r="M161" s="4">
        <v>0</v>
      </c>
      <c r="N161" s="3" t="s">
        <v>273</v>
      </c>
    </row>
    <row r="162" spans="1:14" ht="29.4" customHeight="1" x14ac:dyDescent="0.45">
      <c r="A162" s="3" t="s">
        <v>315</v>
      </c>
      <c r="B162" s="3" t="s">
        <v>848</v>
      </c>
      <c r="C162" s="3" t="str">
        <f>_xlfn.XLOOKUP(Table3[[#This Row],[Customer_ID]],Table1[Customer_ID],Table1[Customer_Name],,0)</f>
        <v>Savita Chauhan</v>
      </c>
      <c r="D162" s="3" t="str">
        <f>_xlfn.XLOOKUP(Table3[[#This Row],[Customer_ID]],Table1[Customer_ID],Table1[Branch_Name],,0)</f>
        <v>Jabalpur</v>
      </c>
      <c r="E162" s="5">
        <v>46163</v>
      </c>
      <c r="F162" s="3" t="s">
        <v>270</v>
      </c>
      <c r="G162" s="3" t="s">
        <v>3092</v>
      </c>
      <c r="H162" s="3" t="str">
        <f>_xlfn.XLOOKUP(Table3[[#This Row],[Agent_Code]],Table4[Agent_Code],Table4[Agent_Name],,0)</f>
        <v>Sunita Patel</v>
      </c>
      <c r="I162" s="12" t="s">
        <v>252</v>
      </c>
      <c r="J162" s="3" t="str">
        <f>IF(OR(Table3[[#This Row],[Contact_Result]]="Commitment Received",Table3[[#This Row],[Contact_Result]]="Will Pay Next Week"),"Yes","")</f>
        <v/>
      </c>
      <c r="K162" s="5"/>
      <c r="L162" s="4"/>
      <c r="M162" s="4">
        <v>0</v>
      </c>
      <c r="N162" s="3" t="s">
        <v>252</v>
      </c>
    </row>
    <row r="163" spans="1:14" ht="29.4" customHeight="1" x14ac:dyDescent="0.45">
      <c r="A163" s="3" t="s">
        <v>428</v>
      </c>
      <c r="B163" s="3" t="s">
        <v>954</v>
      </c>
      <c r="C163" s="3" t="str">
        <f>_xlfn.XLOOKUP(Table3[[#This Row],[Customer_ID]],Table1[Customer_ID],Table1[Customer_Name],,0)</f>
        <v>Mahesh Patel</v>
      </c>
      <c r="D163" s="3" t="str">
        <f>_xlfn.XLOOKUP(Table3[[#This Row],[Customer_ID]],Table1[Customer_ID],Table1[Branch_Name],,0)</f>
        <v>Bhopal</v>
      </c>
      <c r="E163" s="5">
        <v>46163</v>
      </c>
      <c r="F163" s="3" t="s">
        <v>270</v>
      </c>
      <c r="G163" s="3" t="s">
        <v>3113</v>
      </c>
      <c r="H163" s="3" t="str">
        <f>_xlfn.XLOOKUP(Table3[[#This Row],[Agent_Code]],Table4[Agent_Code],Table4[Agent_Name],,0)</f>
        <v>Umesh Soni</v>
      </c>
      <c r="I163" s="12" t="s">
        <v>3094</v>
      </c>
      <c r="J163" s="3" t="str">
        <f>IF(OR(Table3[[#This Row],[Contact_Result]]="Commitment Received",Table3[[#This Row],[Contact_Result]]="Will Pay Next Week"),"Yes","")</f>
        <v>Yes</v>
      </c>
      <c r="K163" s="5">
        <v>46168</v>
      </c>
      <c r="L163" s="4">
        <v>11448</v>
      </c>
      <c r="M163" s="4">
        <v>0</v>
      </c>
      <c r="N163" s="3" t="s">
        <v>3094</v>
      </c>
    </row>
    <row r="164" spans="1:14" ht="29.4" customHeight="1" x14ac:dyDescent="0.45">
      <c r="A164" s="3" t="s">
        <v>440</v>
      </c>
      <c r="B164" s="3" t="s">
        <v>963</v>
      </c>
      <c r="C164" s="3" t="str">
        <f>_xlfn.XLOOKUP(Table3[[#This Row],[Customer_ID]],Table1[Customer_ID],Table1[Customer_Name],,0)</f>
        <v>Pradeep Malviya</v>
      </c>
      <c r="D164" s="3" t="str">
        <f>_xlfn.XLOOKUP(Table3[[#This Row],[Customer_ID]],Table1[Customer_ID],Table1[Branch_Name],,0)</f>
        <v>Indore</v>
      </c>
      <c r="E164" s="5">
        <v>46163</v>
      </c>
      <c r="F164" s="3" t="s">
        <v>270</v>
      </c>
      <c r="G164" s="3" t="s">
        <v>3112</v>
      </c>
      <c r="H164" s="3" t="str">
        <f>_xlfn.XLOOKUP(Table3[[#This Row],[Agent_Code]],Table4[Agent_Code],Table4[Agent_Name],,0)</f>
        <v>Vijay Tiwari</v>
      </c>
      <c r="I164" s="12" t="s">
        <v>3099</v>
      </c>
      <c r="J164" s="3" t="str">
        <f>IF(OR(Table3[[#This Row],[Contact_Result]]="Commitment Received",Table3[[#This Row],[Contact_Result]]="Will Pay Next Week"),"Yes","")</f>
        <v/>
      </c>
      <c r="K164" s="5"/>
      <c r="L164" s="4"/>
      <c r="M164" s="4">
        <v>90075</v>
      </c>
      <c r="N164" s="3" t="s">
        <v>3098</v>
      </c>
    </row>
    <row r="165" spans="1:14" ht="29.4" customHeight="1" x14ac:dyDescent="0.45">
      <c r="A165" s="3" t="s">
        <v>463</v>
      </c>
      <c r="B165" s="3" t="s">
        <v>984</v>
      </c>
      <c r="C165" s="3" t="str">
        <f>_xlfn.XLOOKUP(Table3[[#This Row],[Customer_ID]],Table1[Customer_ID],Table1[Customer_Name],,0)</f>
        <v>Kavita Jain</v>
      </c>
      <c r="D165" s="3" t="str">
        <f>_xlfn.XLOOKUP(Table3[[#This Row],[Customer_ID]],Table1[Customer_ID],Table1[Branch_Name],,0)</f>
        <v>Jabalpur</v>
      </c>
      <c r="E165" s="5">
        <v>46163</v>
      </c>
      <c r="F165" s="3" t="s">
        <v>270</v>
      </c>
      <c r="G165" s="3" t="s">
        <v>3091</v>
      </c>
      <c r="H165" s="3" t="str">
        <f>_xlfn.XLOOKUP(Table3[[#This Row],[Agent_Code]],Table4[Agent_Code],Table4[Agent_Name],,0)</f>
        <v>Amit Thakur</v>
      </c>
      <c r="I165" s="12" t="s">
        <v>252</v>
      </c>
      <c r="J165" s="3" t="str">
        <f>IF(OR(Table3[[#This Row],[Contact_Result]]="Commitment Received",Table3[[#This Row],[Contact_Result]]="Will Pay Next Week"),"Yes","")</f>
        <v/>
      </c>
      <c r="K165" s="5"/>
      <c r="L165" s="4"/>
      <c r="M165" s="4">
        <v>0</v>
      </c>
      <c r="N165" s="3" t="s">
        <v>252</v>
      </c>
    </row>
    <row r="166" spans="1:14" ht="29.4" customHeight="1" x14ac:dyDescent="0.45">
      <c r="A166" s="3" t="s">
        <v>487</v>
      </c>
      <c r="B166" s="3" t="s">
        <v>996</v>
      </c>
      <c r="C166" s="3" t="str">
        <f>_xlfn.XLOOKUP(Table3[[#This Row],[Customer_ID]],Table1[Customer_ID],Table1[Customer_Name],,0)</f>
        <v>Rajesh Dwivedi</v>
      </c>
      <c r="D166" s="3" t="str">
        <f>_xlfn.XLOOKUP(Table3[[#This Row],[Customer_ID]],Table1[Customer_ID],Table1[Branch_Name],,0)</f>
        <v>Jabalpur</v>
      </c>
      <c r="E166" s="5">
        <v>46163</v>
      </c>
      <c r="F166" s="3" t="s">
        <v>265</v>
      </c>
      <c r="G166" s="3" t="s">
        <v>3103</v>
      </c>
      <c r="H166" s="3" t="str">
        <f>_xlfn.XLOOKUP(Table3[[#This Row],[Agent_Code]],Table4[Agent_Code],Table4[Agent_Name],,0)</f>
        <v>Pushpa Jain</v>
      </c>
      <c r="I166" s="12" t="s">
        <v>279</v>
      </c>
      <c r="J166" s="3" t="str">
        <f>IF(OR(Table3[[#This Row],[Contact_Result]]="Commitment Received",Table3[[#This Row],[Contact_Result]]="Will Pay Next Week"),"Yes","")</f>
        <v/>
      </c>
      <c r="K166" s="5"/>
      <c r="L166" s="4"/>
      <c r="M166" s="4">
        <v>36881</v>
      </c>
      <c r="N166" s="3" t="s">
        <v>279</v>
      </c>
    </row>
    <row r="167" spans="1:14" ht="29.4" customHeight="1" x14ac:dyDescent="0.45">
      <c r="A167" s="3" t="s">
        <v>501</v>
      </c>
      <c r="B167" s="3" t="s">
        <v>1002</v>
      </c>
      <c r="C167" s="3" t="str">
        <f>_xlfn.XLOOKUP(Table3[[#This Row],[Customer_ID]],Table1[Customer_ID],Table1[Customer_Name],,0)</f>
        <v>Usha Soni</v>
      </c>
      <c r="D167" s="3" t="str">
        <f>_xlfn.XLOOKUP(Table3[[#This Row],[Customer_ID]],Table1[Customer_ID],Table1[Branch_Name],,0)</f>
        <v>Bhopal</v>
      </c>
      <c r="E167" s="5">
        <v>46163</v>
      </c>
      <c r="F167" s="3" t="s">
        <v>270</v>
      </c>
      <c r="G167" s="3" t="s">
        <v>3100</v>
      </c>
      <c r="H167" s="3" t="str">
        <f>_xlfn.XLOOKUP(Table3[[#This Row],[Agent_Code]],Table4[Agent_Code],Table4[Agent_Name],,0)</f>
        <v>Manoj Gupta</v>
      </c>
      <c r="I167" s="12" t="s">
        <v>252</v>
      </c>
      <c r="J167" s="3" t="str">
        <f>IF(OR(Table3[[#This Row],[Contact_Result]]="Commitment Received",Table3[[#This Row],[Contact_Result]]="Will Pay Next Week"),"Yes","")</f>
        <v/>
      </c>
      <c r="K167" s="5"/>
      <c r="L167" s="4"/>
      <c r="M167" s="4">
        <v>0</v>
      </c>
      <c r="N167" s="3" t="s">
        <v>252</v>
      </c>
    </row>
    <row r="168" spans="1:14" ht="29.4" customHeight="1" x14ac:dyDescent="0.45">
      <c r="A168" s="3" t="s">
        <v>573</v>
      </c>
      <c r="B168" s="3" t="s">
        <v>1058</v>
      </c>
      <c r="C168" s="3" t="str">
        <f>_xlfn.XLOOKUP(Table3[[#This Row],[Customer_ID]],Table1[Customer_ID],Table1[Customer_Name],,0)</f>
        <v>Usha Dubey</v>
      </c>
      <c r="D168" s="3" t="str">
        <f>_xlfn.XLOOKUP(Table3[[#This Row],[Customer_ID]],Table1[Customer_ID],Table1[Branch_Name],,0)</f>
        <v>Bhopal</v>
      </c>
      <c r="E168" s="5">
        <v>46163</v>
      </c>
      <c r="F168" s="3" t="s">
        <v>270</v>
      </c>
      <c r="G168" s="3" t="s">
        <v>3112</v>
      </c>
      <c r="H168" s="3" t="str">
        <f>_xlfn.XLOOKUP(Table3[[#This Row],[Agent_Code]],Table4[Agent_Code],Table4[Agent_Name],,0)</f>
        <v>Vijay Tiwari</v>
      </c>
      <c r="I168" s="12" t="s">
        <v>3094</v>
      </c>
      <c r="J168" s="3" t="str">
        <f>IF(OR(Table3[[#This Row],[Contact_Result]]="Commitment Received",Table3[[#This Row],[Contact_Result]]="Will Pay Next Week"),"Yes","")</f>
        <v>Yes</v>
      </c>
      <c r="K168" s="5">
        <v>46168</v>
      </c>
      <c r="L168" s="4">
        <v>1390</v>
      </c>
      <c r="M168" s="4">
        <v>0</v>
      </c>
      <c r="N168" s="3" t="s">
        <v>3094</v>
      </c>
    </row>
    <row r="169" spans="1:14" ht="29.4" customHeight="1" x14ac:dyDescent="0.45">
      <c r="A169" s="3" t="s">
        <v>600</v>
      </c>
      <c r="B169" s="3" t="s">
        <v>1082</v>
      </c>
      <c r="C169" s="3" t="str">
        <f>_xlfn.XLOOKUP(Table3[[#This Row],[Customer_ID]],Table1[Customer_ID],Table1[Customer_Name],,0)</f>
        <v>Vijay Mishra</v>
      </c>
      <c r="D169" s="3" t="str">
        <f>_xlfn.XLOOKUP(Table3[[#This Row],[Customer_ID]],Table1[Customer_ID],Table1[Branch_Name],,0)</f>
        <v>Gwalior</v>
      </c>
      <c r="E169" s="5">
        <v>46163</v>
      </c>
      <c r="F169" s="3" t="s">
        <v>270</v>
      </c>
      <c r="G169" s="3" t="s">
        <v>3105</v>
      </c>
      <c r="H169" s="3" t="str">
        <f>_xlfn.XLOOKUP(Table3[[#This Row],[Agent_Code]],Table4[Agent_Code],Table4[Agent_Name],,0)</f>
        <v>Pooja Shukla</v>
      </c>
      <c r="I169" s="12" t="s">
        <v>3094</v>
      </c>
      <c r="J169" s="3" t="str">
        <f>IF(OR(Table3[[#This Row],[Contact_Result]]="Commitment Received",Table3[[#This Row],[Contact_Result]]="Will Pay Next Week"),"Yes","")</f>
        <v>Yes</v>
      </c>
      <c r="K169" s="5">
        <v>46168</v>
      </c>
      <c r="L169" s="4">
        <v>235</v>
      </c>
      <c r="M169" s="4">
        <v>0</v>
      </c>
      <c r="N169" s="3" t="s">
        <v>3094</v>
      </c>
    </row>
    <row r="170" spans="1:14" ht="29.4" customHeight="1" x14ac:dyDescent="0.45">
      <c r="A170" s="3" t="s">
        <v>626</v>
      </c>
      <c r="B170" s="3" t="s">
        <v>1113</v>
      </c>
      <c r="C170" s="3" t="str">
        <f>_xlfn.XLOOKUP(Table3[[#This Row],[Customer_ID]],Table1[Customer_ID],Table1[Customer_Name],,0)</f>
        <v>Sanjay Chauhan</v>
      </c>
      <c r="D170" s="3" t="str">
        <f>_xlfn.XLOOKUP(Table3[[#This Row],[Customer_ID]],Table1[Customer_ID],Table1[Branch_Name],,0)</f>
        <v>Rewa</v>
      </c>
      <c r="E170" s="5">
        <v>46163</v>
      </c>
      <c r="F170" s="3" t="s">
        <v>270</v>
      </c>
      <c r="G170" s="3" t="s">
        <v>3109</v>
      </c>
      <c r="H170" s="3" t="str">
        <f>_xlfn.XLOOKUP(Table3[[#This Row],[Agent_Code]],Table4[Agent_Code],Table4[Agent_Name],,0)</f>
        <v>Pankaj Joshi</v>
      </c>
      <c r="I170" s="12" t="s">
        <v>3094</v>
      </c>
      <c r="J170" s="3" t="str">
        <f>IF(OR(Table3[[#This Row],[Contact_Result]]="Commitment Received",Table3[[#This Row],[Contact_Result]]="Will Pay Next Week"),"Yes","")</f>
        <v>Yes</v>
      </c>
      <c r="K170" s="5">
        <v>46168</v>
      </c>
      <c r="L170" s="4">
        <v>28221</v>
      </c>
      <c r="M170" s="4">
        <v>0</v>
      </c>
      <c r="N170" s="3" t="s">
        <v>3094</v>
      </c>
    </row>
    <row r="171" spans="1:14" ht="29.4" customHeight="1" x14ac:dyDescent="0.45">
      <c r="A171" s="3" t="s">
        <v>629</v>
      </c>
      <c r="B171" s="3" t="s">
        <v>1114</v>
      </c>
      <c r="C171" s="3" t="str">
        <f>_xlfn.XLOOKUP(Table3[[#This Row],[Customer_ID]],Table1[Customer_ID],Table1[Customer_Name],,0)</f>
        <v>Pooja Chauhan</v>
      </c>
      <c r="D171" s="3" t="str">
        <f>_xlfn.XLOOKUP(Table3[[#This Row],[Customer_ID]],Table1[Customer_ID],Table1[Branch_Name],,0)</f>
        <v>Jabalpur</v>
      </c>
      <c r="E171" s="5">
        <v>46163</v>
      </c>
      <c r="F171" s="3" t="s">
        <v>257</v>
      </c>
      <c r="G171" s="3" t="s">
        <v>3113</v>
      </c>
      <c r="H171" s="3" t="str">
        <f>_xlfn.XLOOKUP(Table3[[#This Row],[Agent_Code]],Table4[Agent_Code],Table4[Agent_Name],,0)</f>
        <v>Umesh Soni</v>
      </c>
      <c r="I171" s="12" t="s">
        <v>273</v>
      </c>
      <c r="J171" s="3" t="str">
        <f>IF(OR(Table3[[#This Row],[Contact_Result]]="Commitment Received",Table3[[#This Row],[Contact_Result]]="Will Pay Next Week"),"Yes","")</f>
        <v>Yes</v>
      </c>
      <c r="K171" s="5">
        <v>46168</v>
      </c>
      <c r="L171" s="4">
        <v>2708</v>
      </c>
      <c r="M171" s="4">
        <v>0</v>
      </c>
      <c r="N171" s="3" t="s">
        <v>273</v>
      </c>
    </row>
    <row r="172" spans="1:14" ht="29.4" customHeight="1" x14ac:dyDescent="0.45">
      <c r="A172" s="3" t="s">
        <v>632</v>
      </c>
      <c r="B172" s="3" t="s">
        <v>1115</v>
      </c>
      <c r="C172" s="3" t="str">
        <f>_xlfn.XLOOKUP(Table3[[#This Row],[Customer_ID]],Table1[Customer_ID],Table1[Customer_Name],,0)</f>
        <v>Geeta Yadav</v>
      </c>
      <c r="D172" s="3" t="str">
        <f>_xlfn.XLOOKUP(Table3[[#This Row],[Customer_ID]],Table1[Customer_ID],Table1[Branch_Name],,0)</f>
        <v>Indore</v>
      </c>
      <c r="E172" s="5">
        <v>46163</v>
      </c>
      <c r="F172" s="3" t="s">
        <v>270</v>
      </c>
      <c r="G172" s="3" t="s">
        <v>3110</v>
      </c>
      <c r="H172" s="3" t="str">
        <f>_xlfn.XLOOKUP(Table3[[#This Row],[Agent_Code]],Table4[Agent_Code],Table4[Agent_Name],,0)</f>
        <v>Neha Malviya</v>
      </c>
      <c r="I172" s="12" t="s">
        <v>252</v>
      </c>
      <c r="J172" s="3" t="str">
        <f>IF(OR(Table3[[#This Row],[Contact_Result]]="Commitment Received",Table3[[#This Row],[Contact_Result]]="Will Pay Next Week"),"Yes","")</f>
        <v/>
      </c>
      <c r="K172" s="5"/>
      <c r="L172" s="4"/>
      <c r="M172" s="4">
        <v>0</v>
      </c>
      <c r="N172" s="3" t="s">
        <v>252</v>
      </c>
    </row>
    <row r="173" spans="1:14" ht="29.4" customHeight="1" x14ac:dyDescent="0.45">
      <c r="A173" s="3" t="s">
        <v>657</v>
      </c>
      <c r="B173" s="3" t="s">
        <v>1137</v>
      </c>
      <c r="C173" s="3" t="str">
        <f>_xlfn.XLOOKUP(Table3[[#This Row],[Customer_ID]],Table1[Customer_ID],Table1[Customer_Name],,0)</f>
        <v>Umesh Shukla</v>
      </c>
      <c r="D173" s="3" t="str">
        <f>_xlfn.XLOOKUP(Table3[[#This Row],[Customer_ID]],Table1[Customer_ID],Table1[Branch_Name],,0)</f>
        <v>Bhopal</v>
      </c>
      <c r="E173" s="5">
        <v>46163</v>
      </c>
      <c r="F173" s="3" t="s">
        <v>270</v>
      </c>
      <c r="G173" s="3" t="s">
        <v>3100</v>
      </c>
      <c r="H173" s="3" t="str">
        <f>_xlfn.XLOOKUP(Table3[[#This Row],[Agent_Code]],Table4[Agent_Code],Table4[Agent_Name],,0)</f>
        <v>Manoj Gupta</v>
      </c>
      <c r="I173" s="12" t="s">
        <v>252</v>
      </c>
      <c r="J173" s="3" t="str">
        <f>IF(OR(Table3[[#This Row],[Contact_Result]]="Commitment Received",Table3[[#This Row],[Contact_Result]]="Will Pay Next Week"),"Yes","")</f>
        <v/>
      </c>
      <c r="K173" s="5"/>
      <c r="L173" s="4"/>
      <c r="M173" s="4">
        <v>0</v>
      </c>
      <c r="N173" s="3" t="s">
        <v>252</v>
      </c>
    </row>
    <row r="174" spans="1:14" ht="29.4" customHeight="1" x14ac:dyDescent="0.45">
      <c r="A174" s="3" t="s">
        <v>679</v>
      </c>
      <c r="B174" s="3" t="s">
        <v>1149</v>
      </c>
      <c r="C174" s="3" t="str">
        <f>_xlfn.XLOOKUP(Table3[[#This Row],[Customer_ID]],Table1[Customer_ID],Table1[Customer_Name],,0)</f>
        <v>Geeta Singh</v>
      </c>
      <c r="D174" s="3" t="str">
        <f>_xlfn.XLOOKUP(Table3[[#This Row],[Customer_ID]],Table1[Customer_ID],Table1[Branch_Name],,0)</f>
        <v>Bhopal</v>
      </c>
      <c r="E174" s="5">
        <v>46163</v>
      </c>
      <c r="F174" s="3" t="s">
        <v>270</v>
      </c>
      <c r="G174" s="3" t="s">
        <v>3114</v>
      </c>
      <c r="H174" s="3" t="str">
        <f>_xlfn.XLOOKUP(Table3[[#This Row],[Agent_Code]],Table4[Agent_Code],Table4[Agent_Name],,0)</f>
        <v>Mohit Mishra</v>
      </c>
      <c r="I174" s="12" t="s">
        <v>3099</v>
      </c>
      <c r="J174" s="3" t="str">
        <f>IF(OR(Table3[[#This Row],[Contact_Result]]="Commitment Received",Table3[[#This Row],[Contact_Result]]="Will Pay Next Week"),"Yes","")</f>
        <v/>
      </c>
      <c r="K174" s="5"/>
      <c r="L174" s="4"/>
      <c r="M174" s="4">
        <v>13481</v>
      </c>
      <c r="N174" s="3" t="s">
        <v>3098</v>
      </c>
    </row>
    <row r="175" spans="1:14" ht="29.4" customHeight="1" x14ac:dyDescent="0.45">
      <c r="A175" s="3" t="s">
        <v>680</v>
      </c>
      <c r="B175" s="3" t="s">
        <v>1151</v>
      </c>
      <c r="C175" s="3" t="str">
        <f>_xlfn.XLOOKUP(Table3[[#This Row],[Customer_ID]],Table1[Customer_ID],Table1[Customer_Name],,0)</f>
        <v>Pushpa Tiwari</v>
      </c>
      <c r="D175" s="3" t="str">
        <f>_xlfn.XLOOKUP(Table3[[#This Row],[Customer_ID]],Table1[Customer_ID],Table1[Branch_Name],,0)</f>
        <v>Gwalior</v>
      </c>
      <c r="E175" s="5">
        <v>46163</v>
      </c>
      <c r="F175" s="3" t="s">
        <v>270</v>
      </c>
      <c r="G175" s="3" t="s">
        <v>3092</v>
      </c>
      <c r="H175" s="3" t="str">
        <f>_xlfn.XLOOKUP(Table3[[#This Row],[Agent_Code]],Table4[Agent_Code],Table4[Agent_Name],,0)</f>
        <v>Sunita Patel</v>
      </c>
      <c r="I175" s="12" t="s">
        <v>252</v>
      </c>
      <c r="J175" s="3" t="str">
        <f>IF(OR(Table3[[#This Row],[Contact_Result]]="Commitment Received",Table3[[#This Row],[Contact_Result]]="Will Pay Next Week"),"Yes","")</f>
        <v/>
      </c>
      <c r="K175" s="5"/>
      <c r="L175" s="4"/>
      <c r="M175" s="4">
        <v>0</v>
      </c>
      <c r="N175" s="3" t="s">
        <v>252</v>
      </c>
    </row>
    <row r="176" spans="1:14" ht="29.4" customHeight="1" x14ac:dyDescent="0.45">
      <c r="A176" s="3" t="s">
        <v>709</v>
      </c>
      <c r="B176" s="3" t="s">
        <v>1163</v>
      </c>
      <c r="C176" s="3" t="str">
        <f>_xlfn.XLOOKUP(Table3[[#This Row],[Customer_ID]],Table1[Customer_ID],Table1[Customer_Name],,0)</f>
        <v>Pradeep Patel</v>
      </c>
      <c r="D176" s="3" t="str">
        <f>_xlfn.XLOOKUP(Table3[[#This Row],[Customer_ID]],Table1[Customer_ID],Table1[Branch_Name],,0)</f>
        <v>Gwalior</v>
      </c>
      <c r="E176" s="5">
        <v>46163</v>
      </c>
      <c r="F176" s="3" t="s">
        <v>270</v>
      </c>
      <c r="G176" s="3" t="s">
        <v>3104</v>
      </c>
      <c r="H176" s="3" t="str">
        <f>_xlfn.XLOOKUP(Table3[[#This Row],[Agent_Code]],Table4[Agent_Code],Table4[Agent_Name],,0)</f>
        <v>Umesh Gupta</v>
      </c>
      <c r="I176" s="12" t="s">
        <v>3094</v>
      </c>
      <c r="J176" s="3" t="str">
        <f>IF(OR(Table3[[#This Row],[Contact_Result]]="Commitment Received",Table3[[#This Row],[Contact_Result]]="Will Pay Next Week"),"Yes","")</f>
        <v>Yes</v>
      </c>
      <c r="K176" s="5">
        <v>46168</v>
      </c>
      <c r="L176" s="4">
        <v>1737</v>
      </c>
      <c r="M176" s="4">
        <v>0</v>
      </c>
      <c r="N176" s="3" t="s">
        <v>3094</v>
      </c>
    </row>
    <row r="177" spans="1:14" ht="29.4" customHeight="1" x14ac:dyDescent="0.45">
      <c r="A177" s="3" t="s">
        <v>732</v>
      </c>
      <c r="B177" s="3" t="s">
        <v>1184</v>
      </c>
      <c r="C177" s="3" t="str">
        <f>_xlfn.XLOOKUP(Table3[[#This Row],[Customer_ID]],Table1[Customer_ID],Table1[Customer_Name],,0)</f>
        <v>Dinesh Rajput</v>
      </c>
      <c r="D177" s="3" t="str">
        <f>_xlfn.XLOOKUP(Table3[[#This Row],[Customer_ID]],Table1[Customer_ID],Table1[Branch_Name],,0)</f>
        <v>Rewa</v>
      </c>
      <c r="E177" s="5">
        <v>46163</v>
      </c>
      <c r="F177" s="3" t="s">
        <v>257</v>
      </c>
      <c r="G177" s="3" t="s">
        <v>3106</v>
      </c>
      <c r="H177" s="3" t="str">
        <f>_xlfn.XLOOKUP(Table3[[#This Row],[Agent_Code]],Table4[Agent_Code],Table4[Agent_Name],,0)</f>
        <v>Kavita Tiwari</v>
      </c>
      <c r="I177" s="12" t="s">
        <v>273</v>
      </c>
      <c r="J177" s="3" t="str">
        <f>IF(OR(Table3[[#This Row],[Contact_Result]]="Commitment Received",Table3[[#This Row],[Contact_Result]]="Will Pay Next Week"),"Yes","")</f>
        <v>Yes</v>
      </c>
      <c r="K177" s="5">
        <v>46168</v>
      </c>
      <c r="L177" s="4">
        <v>50264</v>
      </c>
      <c r="M177" s="4">
        <v>0</v>
      </c>
      <c r="N177" s="3" t="s">
        <v>273</v>
      </c>
    </row>
    <row r="178" spans="1:14" ht="29.4" customHeight="1" x14ac:dyDescent="0.45">
      <c r="A178" s="3" t="s">
        <v>740</v>
      </c>
      <c r="B178" s="3" t="s">
        <v>1188</v>
      </c>
      <c r="C178" s="3" t="str">
        <f>_xlfn.XLOOKUP(Table3[[#This Row],[Customer_ID]],Table1[Customer_ID],Table1[Customer_Name],,0)</f>
        <v>Savita Patel</v>
      </c>
      <c r="D178" s="3" t="str">
        <f>_xlfn.XLOOKUP(Table3[[#This Row],[Customer_ID]],Table1[Customer_ID],Table1[Branch_Name],,0)</f>
        <v>Gwalior</v>
      </c>
      <c r="E178" s="5">
        <v>46163</v>
      </c>
      <c r="F178" s="3" t="s">
        <v>257</v>
      </c>
      <c r="G178" s="3" t="s">
        <v>3101</v>
      </c>
      <c r="H178" s="3" t="str">
        <f>_xlfn.XLOOKUP(Table3[[#This Row],[Agent_Code]],Table4[Agent_Code],Table4[Agent_Name],,0)</f>
        <v>Pankaj Verma</v>
      </c>
      <c r="I178" s="12" t="s">
        <v>273</v>
      </c>
      <c r="J178" s="3" t="str">
        <f>IF(OR(Table3[[#This Row],[Contact_Result]]="Commitment Received",Table3[[#This Row],[Contact_Result]]="Will Pay Next Week"),"Yes","")</f>
        <v>Yes</v>
      </c>
      <c r="K178" s="5">
        <v>46168</v>
      </c>
      <c r="L178" s="4">
        <v>3120</v>
      </c>
      <c r="M178" s="4">
        <v>0</v>
      </c>
      <c r="N178" s="3" t="s">
        <v>273</v>
      </c>
    </row>
    <row r="179" spans="1:14" ht="29.4" customHeight="1" x14ac:dyDescent="0.45">
      <c r="A179" s="3" t="s">
        <v>753</v>
      </c>
      <c r="B179" s="3" t="s">
        <v>1200</v>
      </c>
      <c r="C179" s="3" t="str">
        <f>_xlfn.XLOOKUP(Table3[[#This Row],[Customer_ID]],Table1[Customer_ID],Table1[Customer_Name],,0)</f>
        <v>Geeta Malviya</v>
      </c>
      <c r="D179" s="3" t="str">
        <f>_xlfn.XLOOKUP(Table3[[#This Row],[Customer_ID]],Table1[Customer_ID],Table1[Branch_Name],,0)</f>
        <v>Rewa</v>
      </c>
      <c r="E179" s="5">
        <v>46163</v>
      </c>
      <c r="F179" s="3" t="s">
        <v>270</v>
      </c>
      <c r="G179" s="3" t="s">
        <v>3092</v>
      </c>
      <c r="H179" s="3" t="str">
        <f>_xlfn.XLOOKUP(Table3[[#This Row],[Agent_Code]],Table4[Agent_Code],Table4[Agent_Name],,0)</f>
        <v>Sunita Patel</v>
      </c>
      <c r="I179" s="12" t="s">
        <v>252</v>
      </c>
      <c r="J179" s="3" t="str">
        <f>IF(OR(Table3[[#This Row],[Contact_Result]]="Commitment Received",Table3[[#This Row],[Contact_Result]]="Will Pay Next Week"),"Yes","")</f>
        <v/>
      </c>
      <c r="K179" s="5"/>
      <c r="L179" s="4"/>
      <c r="M179" s="4">
        <v>0</v>
      </c>
      <c r="N179" s="3" t="s">
        <v>252</v>
      </c>
    </row>
    <row r="180" spans="1:14" ht="29.4" customHeight="1" x14ac:dyDescent="0.45">
      <c r="A180" s="3" t="s">
        <v>761</v>
      </c>
      <c r="B180" s="3" t="s">
        <v>1203</v>
      </c>
      <c r="C180" s="3" t="str">
        <f>_xlfn.XLOOKUP(Table3[[#This Row],[Customer_ID]],Table1[Customer_ID],Table1[Customer_Name],,0)</f>
        <v>Dinesh Mishra</v>
      </c>
      <c r="D180" s="3" t="str">
        <f>_xlfn.XLOOKUP(Table3[[#This Row],[Customer_ID]],Table1[Customer_ID],Table1[Branch_Name],,0)</f>
        <v>Gwalior</v>
      </c>
      <c r="E180" s="5">
        <v>46163</v>
      </c>
      <c r="F180" s="3" t="s">
        <v>270</v>
      </c>
      <c r="G180" s="3" t="s">
        <v>3093</v>
      </c>
      <c r="H180" s="3" t="str">
        <f>_xlfn.XLOOKUP(Table3[[#This Row],[Agent_Code]],Table4[Agent_Code],Table4[Agent_Name],,0)</f>
        <v>Manoj Dubey</v>
      </c>
      <c r="I180" s="12" t="s">
        <v>3094</v>
      </c>
      <c r="J180" s="3" t="str">
        <f>IF(OR(Table3[[#This Row],[Contact_Result]]="Commitment Received",Table3[[#This Row],[Contact_Result]]="Will Pay Next Week"),"Yes","")</f>
        <v>Yes</v>
      </c>
      <c r="K180" s="5">
        <v>46168</v>
      </c>
      <c r="L180" s="4">
        <v>53995</v>
      </c>
      <c r="M180" s="4">
        <v>0</v>
      </c>
      <c r="N180" s="3" t="s">
        <v>3094</v>
      </c>
    </row>
    <row r="181" spans="1:14" ht="29.4" customHeight="1" x14ac:dyDescent="0.45">
      <c r="A181" s="3" t="s">
        <v>792</v>
      </c>
      <c r="B181" s="3" t="s">
        <v>1223</v>
      </c>
      <c r="C181" s="3" t="str">
        <f>_xlfn.XLOOKUP(Table3[[#This Row],[Customer_ID]],Table1[Customer_ID],Table1[Customer_Name],,0)</f>
        <v>Anil Joshi</v>
      </c>
      <c r="D181" s="3" t="str">
        <f>_xlfn.XLOOKUP(Table3[[#This Row],[Customer_ID]],Table1[Customer_ID],Table1[Branch_Name],,0)</f>
        <v>Rewa</v>
      </c>
      <c r="E181" s="5">
        <v>46163</v>
      </c>
      <c r="F181" s="3" t="s">
        <v>257</v>
      </c>
      <c r="G181" s="3" t="s">
        <v>3114</v>
      </c>
      <c r="H181" s="3" t="str">
        <f>_xlfn.XLOOKUP(Table3[[#This Row],[Agent_Code]],Table4[Agent_Code],Table4[Agent_Name],,0)</f>
        <v>Mohit Mishra</v>
      </c>
      <c r="I181" s="12" t="s">
        <v>273</v>
      </c>
      <c r="J181" s="3" t="str">
        <f>IF(OR(Table3[[#This Row],[Contact_Result]]="Commitment Received",Table3[[#This Row],[Contact_Result]]="Will Pay Next Week"),"Yes","")</f>
        <v>Yes</v>
      </c>
      <c r="K181" s="5">
        <v>46168</v>
      </c>
      <c r="L181" s="4">
        <v>28978</v>
      </c>
      <c r="M181" s="4">
        <v>0</v>
      </c>
      <c r="N181" s="3" t="s">
        <v>273</v>
      </c>
    </row>
    <row r="182" spans="1:14" ht="29.4" customHeight="1" x14ac:dyDescent="0.45">
      <c r="A182" s="3" t="s">
        <v>796</v>
      </c>
      <c r="B182" s="3" t="s">
        <v>1225</v>
      </c>
      <c r="C182" s="3" t="str">
        <f>_xlfn.XLOOKUP(Table3[[#This Row],[Customer_ID]],Table1[Customer_ID],Table1[Customer_Name],,0)</f>
        <v>Nisha Singh</v>
      </c>
      <c r="D182" s="3" t="str">
        <f>_xlfn.XLOOKUP(Table3[[#This Row],[Customer_ID]],Table1[Customer_ID],Table1[Branch_Name],,0)</f>
        <v>Rewa</v>
      </c>
      <c r="E182" s="5">
        <v>46163</v>
      </c>
      <c r="F182" s="3" t="s">
        <v>257</v>
      </c>
      <c r="G182" s="3" t="s">
        <v>3091</v>
      </c>
      <c r="H182" s="3" t="str">
        <f>_xlfn.XLOOKUP(Table3[[#This Row],[Agent_Code]],Table4[Agent_Code],Table4[Agent_Name],,0)</f>
        <v>Amit Thakur</v>
      </c>
      <c r="I182" s="12" t="s">
        <v>273</v>
      </c>
      <c r="J182" s="3" t="str">
        <f>IF(OR(Table3[[#This Row],[Contact_Result]]="Commitment Received",Table3[[#This Row],[Contact_Result]]="Will Pay Next Week"),"Yes","")</f>
        <v>Yes</v>
      </c>
      <c r="K182" s="5">
        <v>46168</v>
      </c>
      <c r="L182" s="4">
        <v>6389</v>
      </c>
      <c r="M182" s="4">
        <v>0</v>
      </c>
      <c r="N182" s="3" t="s">
        <v>273</v>
      </c>
    </row>
    <row r="183" spans="1:14" ht="29.4" customHeight="1" x14ac:dyDescent="0.45">
      <c r="A183" s="3" t="s">
        <v>812</v>
      </c>
      <c r="B183" s="3" t="s">
        <v>1237</v>
      </c>
      <c r="C183" s="3" t="str">
        <f>_xlfn.XLOOKUP(Table3[[#This Row],[Customer_ID]],Table1[Customer_ID],Table1[Customer_Name],,0)</f>
        <v>Ajay Thakur</v>
      </c>
      <c r="D183" s="3" t="str">
        <f>_xlfn.XLOOKUP(Table3[[#This Row],[Customer_ID]],Table1[Customer_ID],Table1[Branch_Name],,0)</f>
        <v>Indore</v>
      </c>
      <c r="E183" s="5">
        <v>46163</v>
      </c>
      <c r="F183" s="3" t="s">
        <v>257</v>
      </c>
      <c r="G183" s="3" t="s">
        <v>3112</v>
      </c>
      <c r="H183" s="3" t="str">
        <f>_xlfn.XLOOKUP(Table3[[#This Row],[Agent_Code]],Table4[Agent_Code],Table4[Agent_Name],,0)</f>
        <v>Vijay Tiwari</v>
      </c>
      <c r="I183" s="12" t="s">
        <v>273</v>
      </c>
      <c r="J183" s="3" t="str">
        <f>IF(OR(Table3[[#This Row],[Contact_Result]]="Commitment Received",Table3[[#This Row],[Contact_Result]]="Will Pay Next Week"),"Yes","")</f>
        <v>Yes</v>
      </c>
      <c r="K183" s="5">
        <v>46168</v>
      </c>
      <c r="L183" s="4">
        <v>9601</v>
      </c>
      <c r="M183" s="4">
        <v>0</v>
      </c>
      <c r="N183" s="3" t="s">
        <v>273</v>
      </c>
    </row>
    <row r="184" spans="1:14" ht="29.4" customHeight="1" x14ac:dyDescent="0.45">
      <c r="A184" s="3" t="s">
        <v>814</v>
      </c>
      <c r="B184" s="3" t="s">
        <v>1237</v>
      </c>
      <c r="C184" s="3" t="str">
        <f>_xlfn.XLOOKUP(Table3[[#This Row],[Customer_ID]],Table1[Customer_ID],Table1[Customer_Name],,0)</f>
        <v>Ajay Thakur</v>
      </c>
      <c r="D184" s="3" t="str">
        <f>_xlfn.XLOOKUP(Table3[[#This Row],[Customer_ID]],Table1[Customer_ID],Table1[Branch_Name],,0)</f>
        <v>Indore</v>
      </c>
      <c r="E184" s="5">
        <v>46163</v>
      </c>
      <c r="F184" s="3" t="s">
        <v>265</v>
      </c>
      <c r="G184" s="3" t="s">
        <v>3102</v>
      </c>
      <c r="H184" s="3" t="str">
        <f>_xlfn.XLOOKUP(Table3[[#This Row],[Agent_Code]],Table4[Agent_Code],Table4[Agent_Name],,0)</f>
        <v>Suresh Malviya</v>
      </c>
      <c r="I184" s="12" t="s">
        <v>279</v>
      </c>
      <c r="J184" s="3" t="str">
        <f>IF(OR(Table3[[#This Row],[Contact_Result]]="Commitment Received",Table3[[#This Row],[Contact_Result]]="Will Pay Next Week"),"Yes","")</f>
        <v/>
      </c>
      <c r="K184" s="5"/>
      <c r="L184" s="4"/>
      <c r="M184" s="4">
        <v>1586</v>
      </c>
      <c r="N184" s="3" t="s">
        <v>279</v>
      </c>
    </row>
    <row r="185" spans="1:14" ht="29.4" customHeight="1" x14ac:dyDescent="0.45">
      <c r="A185" s="3" t="s">
        <v>280</v>
      </c>
      <c r="B185" s="3" t="s">
        <v>825</v>
      </c>
      <c r="C185" s="3" t="str">
        <f>_xlfn.XLOOKUP(Table3[[#This Row],[Customer_ID]],Table1[Customer_ID],Table1[Customer_Name],,0)</f>
        <v>Naresh Dwivedi</v>
      </c>
      <c r="D185" s="3" t="str">
        <f>_xlfn.XLOOKUP(Table3[[#This Row],[Customer_ID]],Table1[Customer_ID],Table1[Branch_Name],,0)</f>
        <v>Bhopal</v>
      </c>
      <c r="E185" s="5">
        <v>46162</v>
      </c>
      <c r="F185" s="3" t="s">
        <v>270</v>
      </c>
      <c r="G185" s="3" t="s">
        <v>3103</v>
      </c>
      <c r="H185" s="3" t="str">
        <f>_xlfn.XLOOKUP(Table3[[#This Row],[Agent_Code]],Table4[Agent_Code],Table4[Agent_Name],,0)</f>
        <v>Pushpa Jain</v>
      </c>
      <c r="I185" s="12" t="s">
        <v>252</v>
      </c>
      <c r="J185" s="3" t="str">
        <f>IF(OR(Table3[[#This Row],[Contact_Result]]="Commitment Received",Table3[[#This Row],[Contact_Result]]="Will Pay Next Week"),"Yes","")</f>
        <v/>
      </c>
      <c r="K185" s="5"/>
      <c r="L185" s="4"/>
      <c r="M185" s="4">
        <v>0</v>
      </c>
      <c r="N185" s="3" t="s">
        <v>252</v>
      </c>
    </row>
    <row r="186" spans="1:14" ht="29.4" customHeight="1" x14ac:dyDescent="0.45">
      <c r="A186" s="3" t="s">
        <v>392</v>
      </c>
      <c r="B186" s="3" t="s">
        <v>922</v>
      </c>
      <c r="C186" s="3" t="str">
        <f>_xlfn.XLOOKUP(Table3[[#This Row],[Customer_ID]],Table1[Customer_ID],Table1[Customer_Name],,0)</f>
        <v>Ramesh Singh</v>
      </c>
      <c r="D186" s="3" t="str">
        <f>_xlfn.XLOOKUP(Table3[[#This Row],[Customer_ID]],Table1[Customer_ID],Table1[Branch_Name],,0)</f>
        <v>Gwalior</v>
      </c>
      <c r="E186" s="5">
        <v>46162</v>
      </c>
      <c r="F186" s="3" t="s">
        <v>265</v>
      </c>
      <c r="G186" s="3" t="s">
        <v>3105</v>
      </c>
      <c r="H186" s="3" t="str">
        <f>_xlfn.XLOOKUP(Table3[[#This Row],[Agent_Code]],Table4[Agent_Code],Table4[Agent_Name],,0)</f>
        <v>Pooja Shukla</v>
      </c>
      <c r="I186" s="12" t="s">
        <v>279</v>
      </c>
      <c r="J186" s="3" t="str">
        <f>IF(OR(Table3[[#This Row],[Contact_Result]]="Commitment Received",Table3[[#This Row],[Contact_Result]]="Will Pay Next Week"),"Yes","")</f>
        <v/>
      </c>
      <c r="K186" s="5"/>
      <c r="L186" s="4"/>
      <c r="M186" s="4">
        <v>7161</v>
      </c>
      <c r="N186" s="3" t="s">
        <v>279</v>
      </c>
    </row>
    <row r="187" spans="1:14" ht="29.4" customHeight="1" x14ac:dyDescent="0.45">
      <c r="A187" s="3" t="s">
        <v>448</v>
      </c>
      <c r="B187" s="3" t="s">
        <v>970</v>
      </c>
      <c r="C187" s="3" t="str">
        <f>_xlfn.XLOOKUP(Table3[[#This Row],[Customer_ID]],Table1[Customer_ID],Table1[Customer_Name],,0)</f>
        <v>Naresh Joshi</v>
      </c>
      <c r="D187" s="3" t="str">
        <f>_xlfn.XLOOKUP(Table3[[#This Row],[Customer_ID]],Table1[Customer_ID],Table1[Branch_Name],,0)</f>
        <v>Rewa</v>
      </c>
      <c r="E187" s="5">
        <v>46162</v>
      </c>
      <c r="F187" s="3" t="s">
        <v>270</v>
      </c>
      <c r="G187" s="3" t="s">
        <v>3103</v>
      </c>
      <c r="H187" s="3" t="str">
        <f>_xlfn.XLOOKUP(Table3[[#This Row],[Agent_Code]],Table4[Agent_Code],Table4[Agent_Name],,0)</f>
        <v>Pushpa Jain</v>
      </c>
      <c r="I187" s="12" t="s">
        <v>3099</v>
      </c>
      <c r="J187" s="3" t="str">
        <f>IF(OR(Table3[[#This Row],[Contact_Result]]="Commitment Received",Table3[[#This Row],[Contact_Result]]="Will Pay Next Week"),"Yes","")</f>
        <v/>
      </c>
      <c r="K187" s="5"/>
      <c r="L187" s="4"/>
      <c r="M187" s="4">
        <v>1927</v>
      </c>
      <c r="N187" s="3" t="s">
        <v>3098</v>
      </c>
    </row>
    <row r="188" spans="1:14" ht="29.4" customHeight="1" x14ac:dyDescent="0.45">
      <c r="A188" s="3" t="s">
        <v>462</v>
      </c>
      <c r="B188" s="3" t="s">
        <v>982</v>
      </c>
      <c r="C188" s="3" t="str">
        <f>_xlfn.XLOOKUP(Table3[[#This Row],[Customer_ID]],Table1[Customer_ID],Table1[Customer_Name],,0)</f>
        <v>Pradeep Mishra</v>
      </c>
      <c r="D188" s="3" t="str">
        <f>_xlfn.XLOOKUP(Table3[[#This Row],[Customer_ID]],Table1[Customer_ID],Table1[Branch_Name],,0)</f>
        <v>Gwalior</v>
      </c>
      <c r="E188" s="5">
        <v>46162</v>
      </c>
      <c r="F188" s="3" t="s">
        <v>270</v>
      </c>
      <c r="G188" s="3" t="s">
        <v>3101</v>
      </c>
      <c r="H188" s="3" t="str">
        <f>_xlfn.XLOOKUP(Table3[[#This Row],[Agent_Code]],Table4[Agent_Code],Table4[Agent_Name],,0)</f>
        <v>Pankaj Verma</v>
      </c>
      <c r="I188" s="12" t="s">
        <v>3099</v>
      </c>
      <c r="J188" s="3" t="str">
        <f>IF(OR(Table3[[#This Row],[Contact_Result]]="Commitment Received",Table3[[#This Row],[Contact_Result]]="Will Pay Next Week"),"Yes","")</f>
        <v/>
      </c>
      <c r="K188" s="5"/>
      <c r="L188" s="4"/>
      <c r="M188" s="4">
        <v>3871</v>
      </c>
      <c r="N188" s="3" t="s">
        <v>3098</v>
      </c>
    </row>
    <row r="189" spans="1:14" ht="29.4" customHeight="1" x14ac:dyDescent="0.45">
      <c r="A189" s="3" t="s">
        <v>470</v>
      </c>
      <c r="B189" s="3" t="s">
        <v>985</v>
      </c>
      <c r="C189" s="3" t="str">
        <f>_xlfn.XLOOKUP(Table3[[#This Row],[Customer_ID]],Table1[Customer_ID],Table1[Customer_Name],,0)</f>
        <v>Ajay Pandey</v>
      </c>
      <c r="D189" s="3" t="str">
        <f>_xlfn.XLOOKUP(Table3[[#This Row],[Customer_ID]],Table1[Customer_ID],Table1[Branch_Name],,0)</f>
        <v>Rewa</v>
      </c>
      <c r="E189" s="5">
        <v>46162</v>
      </c>
      <c r="F189" s="3" t="s">
        <v>265</v>
      </c>
      <c r="G189" s="3" t="s">
        <v>3091</v>
      </c>
      <c r="H189" s="3" t="str">
        <f>_xlfn.XLOOKUP(Table3[[#This Row],[Agent_Code]],Table4[Agent_Code],Table4[Agent_Name],,0)</f>
        <v>Amit Thakur</v>
      </c>
      <c r="I189" s="12" t="s">
        <v>279</v>
      </c>
      <c r="J189" s="3" t="str">
        <f>IF(OR(Table3[[#This Row],[Contact_Result]]="Commitment Received",Table3[[#This Row],[Contact_Result]]="Will Pay Next Week"),"Yes","")</f>
        <v/>
      </c>
      <c r="K189" s="5"/>
      <c r="L189" s="4"/>
      <c r="M189" s="4">
        <v>27885</v>
      </c>
      <c r="N189" s="3" t="s">
        <v>279</v>
      </c>
    </row>
    <row r="190" spans="1:14" ht="29.4" customHeight="1" x14ac:dyDescent="0.45">
      <c r="A190" s="3" t="s">
        <v>570</v>
      </c>
      <c r="B190" s="3" t="s">
        <v>1055</v>
      </c>
      <c r="C190" s="3" t="str">
        <f>_xlfn.XLOOKUP(Table3[[#This Row],[Customer_ID]],Table1[Customer_ID],Table1[Customer_Name],,0)</f>
        <v>Pradeep Agarwal</v>
      </c>
      <c r="D190" s="3" t="str">
        <f>_xlfn.XLOOKUP(Table3[[#This Row],[Customer_ID]],Table1[Customer_ID],Table1[Branch_Name],,0)</f>
        <v>Bhopal</v>
      </c>
      <c r="E190" s="5">
        <v>46162</v>
      </c>
      <c r="F190" s="3" t="s">
        <v>270</v>
      </c>
      <c r="G190" s="3" t="s">
        <v>3095</v>
      </c>
      <c r="H190" s="3" t="str">
        <f>_xlfn.XLOOKUP(Table3[[#This Row],[Agent_Code]],Table4[Agent_Code],Table4[Agent_Name],,0)</f>
        <v>Ajay Yadav</v>
      </c>
      <c r="I190" s="12" t="s">
        <v>3094</v>
      </c>
      <c r="J190" s="3" t="str">
        <f>IF(OR(Table3[[#This Row],[Contact_Result]]="Commitment Received",Table3[[#This Row],[Contact_Result]]="Will Pay Next Week"),"Yes","")</f>
        <v>Yes</v>
      </c>
      <c r="K190" s="5">
        <v>46167</v>
      </c>
      <c r="L190" s="4">
        <v>25793</v>
      </c>
      <c r="M190" s="4">
        <v>0</v>
      </c>
      <c r="N190" s="3" t="s">
        <v>3094</v>
      </c>
    </row>
    <row r="191" spans="1:14" ht="29.4" customHeight="1" x14ac:dyDescent="0.45">
      <c r="A191" s="3" t="s">
        <v>577</v>
      </c>
      <c r="B191" s="3" t="s">
        <v>1059</v>
      </c>
      <c r="C191" s="3" t="str">
        <f>_xlfn.XLOOKUP(Table3[[#This Row],[Customer_ID]],Table1[Customer_ID],Table1[Customer_Name],,0)</f>
        <v>Sanjay Verma</v>
      </c>
      <c r="D191" s="3" t="str">
        <f>_xlfn.XLOOKUP(Table3[[#This Row],[Customer_ID]],Table1[Customer_ID],Table1[Branch_Name],,0)</f>
        <v>Jabalpur</v>
      </c>
      <c r="E191" s="5">
        <v>46162</v>
      </c>
      <c r="F191" s="3" t="s">
        <v>265</v>
      </c>
      <c r="G191" s="3" t="s">
        <v>3103</v>
      </c>
      <c r="H191" s="3" t="str">
        <f>_xlfn.XLOOKUP(Table3[[#This Row],[Agent_Code]],Table4[Agent_Code],Table4[Agent_Name],,0)</f>
        <v>Pushpa Jain</v>
      </c>
      <c r="I191" s="12" t="s">
        <v>279</v>
      </c>
      <c r="J191" s="3" t="str">
        <f>IF(OR(Table3[[#This Row],[Contact_Result]]="Commitment Received",Table3[[#This Row],[Contact_Result]]="Will Pay Next Week"),"Yes","")</f>
        <v/>
      </c>
      <c r="K191" s="5"/>
      <c r="L191" s="4"/>
      <c r="M191" s="4">
        <v>2835</v>
      </c>
      <c r="N191" s="3" t="s">
        <v>279</v>
      </c>
    </row>
    <row r="192" spans="1:14" ht="29.4" customHeight="1" x14ac:dyDescent="0.45">
      <c r="A192" s="3" t="s">
        <v>598</v>
      </c>
      <c r="B192" s="3" t="s">
        <v>1082</v>
      </c>
      <c r="C192" s="3" t="str">
        <f>_xlfn.XLOOKUP(Table3[[#This Row],[Customer_ID]],Table1[Customer_ID],Table1[Customer_Name],,0)</f>
        <v>Vijay Mishra</v>
      </c>
      <c r="D192" s="3" t="str">
        <f>_xlfn.XLOOKUP(Table3[[#This Row],[Customer_ID]],Table1[Customer_ID],Table1[Branch_Name],,0)</f>
        <v>Gwalior</v>
      </c>
      <c r="E192" s="5">
        <v>46162</v>
      </c>
      <c r="F192" s="3" t="s">
        <v>270</v>
      </c>
      <c r="G192" s="3" t="s">
        <v>3110</v>
      </c>
      <c r="H192" s="3" t="str">
        <f>_xlfn.XLOOKUP(Table3[[#This Row],[Agent_Code]],Table4[Agent_Code],Table4[Agent_Name],,0)</f>
        <v>Neha Malviya</v>
      </c>
      <c r="I192" s="12" t="s">
        <v>252</v>
      </c>
      <c r="J192" s="3" t="str">
        <f>IF(OR(Table3[[#This Row],[Contact_Result]]="Commitment Received",Table3[[#This Row],[Contact_Result]]="Will Pay Next Week"),"Yes","")</f>
        <v/>
      </c>
      <c r="K192" s="5"/>
      <c r="L192" s="4"/>
      <c r="M192" s="4">
        <v>0</v>
      </c>
      <c r="N192" s="3" t="s">
        <v>252</v>
      </c>
    </row>
    <row r="193" spans="1:14" ht="29.4" customHeight="1" x14ac:dyDescent="0.45">
      <c r="A193" s="3" t="s">
        <v>623</v>
      </c>
      <c r="B193" s="3" t="s">
        <v>1112</v>
      </c>
      <c r="C193" s="3" t="str">
        <f>_xlfn.XLOOKUP(Table3[[#This Row],[Customer_ID]],Table1[Customer_ID],Table1[Customer_Name],,0)</f>
        <v>Ajay Shukla</v>
      </c>
      <c r="D193" s="3" t="str">
        <f>_xlfn.XLOOKUP(Table3[[#This Row],[Customer_ID]],Table1[Customer_ID],Table1[Branch_Name],,0)</f>
        <v>Jabalpur</v>
      </c>
      <c r="E193" s="5">
        <v>46162</v>
      </c>
      <c r="F193" s="3" t="s">
        <v>265</v>
      </c>
      <c r="G193" s="3" t="s">
        <v>3107</v>
      </c>
      <c r="H193" s="3" t="str">
        <f>_xlfn.XLOOKUP(Table3[[#This Row],[Agent_Code]],Table4[Agent_Code],Table4[Agent_Name],,0)</f>
        <v>Naresh Mishra</v>
      </c>
      <c r="I193" s="12" t="s">
        <v>279</v>
      </c>
      <c r="J193" s="3" t="str">
        <f>IF(OR(Table3[[#This Row],[Contact_Result]]="Commitment Received",Table3[[#This Row],[Contact_Result]]="Will Pay Next Week"),"Yes","")</f>
        <v/>
      </c>
      <c r="K193" s="5"/>
      <c r="L193" s="4"/>
      <c r="M193" s="4">
        <v>738</v>
      </c>
      <c r="N193" s="3" t="s">
        <v>279</v>
      </c>
    </row>
    <row r="194" spans="1:14" ht="29.4" customHeight="1" x14ac:dyDescent="0.45">
      <c r="A194" s="3" t="s">
        <v>665</v>
      </c>
      <c r="B194" s="3" t="s">
        <v>1140</v>
      </c>
      <c r="C194" s="3" t="str">
        <f>_xlfn.XLOOKUP(Table3[[#This Row],[Customer_ID]],Table1[Customer_ID],Table1[Customer_Name],,0)</f>
        <v>Ramesh Yadav</v>
      </c>
      <c r="D194" s="3" t="str">
        <f>_xlfn.XLOOKUP(Table3[[#This Row],[Customer_ID]],Table1[Customer_ID],Table1[Branch_Name],,0)</f>
        <v>Jabalpur</v>
      </c>
      <c r="E194" s="5">
        <v>46162</v>
      </c>
      <c r="F194" s="3" t="s">
        <v>270</v>
      </c>
      <c r="G194" s="3" t="s">
        <v>3093</v>
      </c>
      <c r="H194" s="3" t="str">
        <f>_xlfn.XLOOKUP(Table3[[#This Row],[Agent_Code]],Table4[Agent_Code],Table4[Agent_Name],,0)</f>
        <v>Manoj Dubey</v>
      </c>
      <c r="I194" s="12" t="s">
        <v>3099</v>
      </c>
      <c r="J194" s="3" t="str">
        <f>IF(OR(Table3[[#This Row],[Contact_Result]]="Commitment Received",Table3[[#This Row],[Contact_Result]]="Will Pay Next Week"),"Yes","")</f>
        <v/>
      </c>
      <c r="K194" s="5"/>
      <c r="L194" s="4"/>
      <c r="M194" s="4">
        <v>45780</v>
      </c>
      <c r="N194" s="3" t="s">
        <v>3098</v>
      </c>
    </row>
    <row r="195" spans="1:14" ht="29.4" customHeight="1" x14ac:dyDescent="0.45">
      <c r="A195" s="3" t="s">
        <v>671</v>
      </c>
      <c r="B195" s="3" t="s">
        <v>1144</v>
      </c>
      <c r="C195" s="3" t="str">
        <f>_xlfn.XLOOKUP(Table3[[#This Row],[Customer_ID]],Table1[Customer_ID],Table1[Customer_Name],,0)</f>
        <v>Manoj Tiwari</v>
      </c>
      <c r="D195" s="3" t="str">
        <f>_xlfn.XLOOKUP(Table3[[#This Row],[Customer_ID]],Table1[Customer_ID],Table1[Branch_Name],,0)</f>
        <v>Bhopal</v>
      </c>
      <c r="E195" s="5">
        <v>46162</v>
      </c>
      <c r="F195" s="3" t="s">
        <v>257</v>
      </c>
      <c r="G195" s="3" t="s">
        <v>3105</v>
      </c>
      <c r="H195" s="3" t="str">
        <f>_xlfn.XLOOKUP(Table3[[#This Row],[Agent_Code]],Table4[Agent_Code],Table4[Agent_Name],,0)</f>
        <v>Pooja Shukla</v>
      </c>
      <c r="I195" s="12" t="s">
        <v>273</v>
      </c>
      <c r="J195" s="3" t="str">
        <f>IF(OR(Table3[[#This Row],[Contact_Result]]="Commitment Received",Table3[[#This Row],[Contact_Result]]="Will Pay Next Week"),"Yes","")</f>
        <v>Yes</v>
      </c>
      <c r="K195" s="5">
        <v>46167</v>
      </c>
      <c r="L195" s="4">
        <v>28721</v>
      </c>
      <c r="M195" s="4">
        <v>0</v>
      </c>
      <c r="N195" s="3" t="s">
        <v>273</v>
      </c>
    </row>
    <row r="196" spans="1:14" ht="29.4" customHeight="1" x14ac:dyDescent="0.45">
      <c r="A196" s="3" t="s">
        <v>689</v>
      </c>
      <c r="B196" s="3" t="s">
        <v>1156</v>
      </c>
      <c r="C196" s="3" t="str">
        <f>_xlfn.XLOOKUP(Table3[[#This Row],[Customer_ID]],Table1[Customer_ID],Table1[Customer_Name],,0)</f>
        <v>Pankaj Chauhan</v>
      </c>
      <c r="D196" s="3" t="str">
        <f>_xlfn.XLOOKUP(Table3[[#This Row],[Customer_ID]],Table1[Customer_ID],Table1[Branch_Name],,0)</f>
        <v>Rewa</v>
      </c>
      <c r="E196" s="5">
        <v>46162</v>
      </c>
      <c r="F196" s="3" t="s">
        <v>270</v>
      </c>
      <c r="G196" s="3" t="s">
        <v>3100</v>
      </c>
      <c r="H196" s="3" t="str">
        <f>_xlfn.XLOOKUP(Table3[[#This Row],[Agent_Code]],Table4[Agent_Code],Table4[Agent_Name],,0)</f>
        <v>Manoj Gupta</v>
      </c>
      <c r="I196" s="12" t="s">
        <v>3099</v>
      </c>
      <c r="J196" s="3" t="str">
        <f>IF(OR(Table3[[#This Row],[Contact_Result]]="Commitment Received",Table3[[#This Row],[Contact_Result]]="Will Pay Next Week"),"Yes","")</f>
        <v/>
      </c>
      <c r="K196" s="5"/>
      <c r="L196" s="4"/>
      <c r="M196" s="4">
        <v>13566</v>
      </c>
      <c r="N196" s="3" t="s">
        <v>3098</v>
      </c>
    </row>
    <row r="197" spans="1:14" ht="29.4" customHeight="1" x14ac:dyDescent="0.45">
      <c r="A197" s="3" t="s">
        <v>693</v>
      </c>
      <c r="B197" s="3" t="s">
        <v>1159</v>
      </c>
      <c r="C197" s="3" t="str">
        <f>_xlfn.XLOOKUP(Table3[[#This Row],[Customer_ID]],Table1[Customer_ID],Table1[Customer_Name],,0)</f>
        <v>Sunita Singh</v>
      </c>
      <c r="D197" s="3" t="str">
        <f>_xlfn.XLOOKUP(Table3[[#This Row],[Customer_ID]],Table1[Customer_ID],Table1[Branch_Name],,0)</f>
        <v>Indore</v>
      </c>
      <c r="E197" s="5">
        <v>46162</v>
      </c>
      <c r="F197" s="3" t="s">
        <v>270</v>
      </c>
      <c r="G197" s="3" t="s">
        <v>3114</v>
      </c>
      <c r="H197" s="3" t="str">
        <f>_xlfn.XLOOKUP(Table3[[#This Row],[Agent_Code]],Table4[Agent_Code],Table4[Agent_Name],,0)</f>
        <v>Mohit Mishra</v>
      </c>
      <c r="I197" s="12" t="s">
        <v>252</v>
      </c>
      <c r="J197" s="3" t="str">
        <f>IF(OR(Table3[[#This Row],[Contact_Result]]="Commitment Received",Table3[[#This Row],[Contact_Result]]="Will Pay Next Week"),"Yes","")</f>
        <v/>
      </c>
      <c r="K197" s="5"/>
      <c r="L197" s="4"/>
      <c r="M197" s="4">
        <v>0</v>
      </c>
      <c r="N197" s="3" t="s">
        <v>252</v>
      </c>
    </row>
    <row r="198" spans="1:14" ht="29.4" customHeight="1" x14ac:dyDescent="0.45">
      <c r="A198" s="3" t="s">
        <v>734</v>
      </c>
      <c r="B198" s="3" t="s">
        <v>1184</v>
      </c>
      <c r="C198" s="3" t="str">
        <f>_xlfn.XLOOKUP(Table3[[#This Row],[Customer_ID]],Table1[Customer_ID],Table1[Customer_Name],,0)</f>
        <v>Dinesh Rajput</v>
      </c>
      <c r="D198" s="3" t="str">
        <f>_xlfn.XLOOKUP(Table3[[#This Row],[Customer_ID]],Table1[Customer_ID],Table1[Branch_Name],,0)</f>
        <v>Rewa</v>
      </c>
      <c r="E198" s="5">
        <v>46162</v>
      </c>
      <c r="F198" s="3" t="s">
        <v>265</v>
      </c>
      <c r="G198" s="3" t="s">
        <v>3110</v>
      </c>
      <c r="H198" s="3" t="str">
        <f>_xlfn.XLOOKUP(Table3[[#This Row],[Agent_Code]],Table4[Agent_Code],Table4[Agent_Name],,0)</f>
        <v>Neha Malviya</v>
      </c>
      <c r="I198" s="12" t="s">
        <v>279</v>
      </c>
      <c r="J198" s="3" t="str">
        <f>IF(OR(Table3[[#This Row],[Contact_Result]]="Commitment Received",Table3[[#This Row],[Contact_Result]]="Will Pay Next Week"),"Yes","")</f>
        <v/>
      </c>
      <c r="K198" s="5"/>
      <c r="L198" s="4"/>
      <c r="M198" s="4">
        <v>14568</v>
      </c>
      <c r="N198" s="3" t="s">
        <v>279</v>
      </c>
    </row>
    <row r="199" spans="1:14" ht="29.4" customHeight="1" x14ac:dyDescent="0.45">
      <c r="A199" s="3" t="s">
        <v>775</v>
      </c>
      <c r="B199" s="3" t="s">
        <v>1211</v>
      </c>
      <c r="C199" s="3" t="str">
        <f>_xlfn.XLOOKUP(Table3[[#This Row],[Customer_ID]],Table1[Customer_ID],Table1[Customer_Name],,0)</f>
        <v>Sanjay Thakur</v>
      </c>
      <c r="D199" s="3" t="str">
        <f>_xlfn.XLOOKUP(Table3[[#This Row],[Customer_ID]],Table1[Customer_ID],Table1[Branch_Name],,0)</f>
        <v>Bhopal</v>
      </c>
      <c r="E199" s="5">
        <v>46162</v>
      </c>
      <c r="F199" s="3" t="s">
        <v>270</v>
      </c>
      <c r="G199" s="3" t="s">
        <v>3095</v>
      </c>
      <c r="H199" s="3" t="str">
        <f>_xlfn.XLOOKUP(Table3[[#This Row],[Agent_Code]],Table4[Agent_Code],Table4[Agent_Name],,0)</f>
        <v>Ajay Yadav</v>
      </c>
      <c r="I199" s="12" t="s">
        <v>3099</v>
      </c>
      <c r="J199" s="3" t="str">
        <f>IF(OR(Table3[[#This Row],[Contact_Result]]="Commitment Received",Table3[[#This Row],[Contact_Result]]="Will Pay Next Week"),"Yes","")</f>
        <v/>
      </c>
      <c r="K199" s="5"/>
      <c r="L199" s="4"/>
      <c r="M199" s="4">
        <v>25753</v>
      </c>
      <c r="N199" s="3" t="s">
        <v>3098</v>
      </c>
    </row>
    <row r="200" spans="1:14" ht="29.4" customHeight="1" x14ac:dyDescent="0.45">
      <c r="A200" s="3" t="s">
        <v>793</v>
      </c>
      <c r="B200" s="3" t="s">
        <v>1223</v>
      </c>
      <c r="C200" s="3" t="str">
        <f>_xlfn.XLOOKUP(Table3[[#This Row],[Customer_ID]],Table1[Customer_ID],Table1[Customer_Name],,0)</f>
        <v>Anil Joshi</v>
      </c>
      <c r="D200" s="3" t="str">
        <f>_xlfn.XLOOKUP(Table3[[#This Row],[Customer_ID]],Table1[Customer_ID],Table1[Branch_Name],,0)</f>
        <v>Rewa</v>
      </c>
      <c r="E200" s="5">
        <v>46162</v>
      </c>
      <c r="F200" s="3" t="s">
        <v>270</v>
      </c>
      <c r="G200" s="3" t="s">
        <v>3092</v>
      </c>
      <c r="H200" s="3" t="str">
        <f>_xlfn.XLOOKUP(Table3[[#This Row],[Agent_Code]],Table4[Agent_Code],Table4[Agent_Name],,0)</f>
        <v>Sunita Patel</v>
      </c>
      <c r="I200" s="12" t="s">
        <v>3094</v>
      </c>
      <c r="J200" s="3" t="str">
        <f>IF(OR(Table3[[#This Row],[Contact_Result]]="Commitment Received",Table3[[#This Row],[Contact_Result]]="Will Pay Next Week"),"Yes","")</f>
        <v>Yes</v>
      </c>
      <c r="K200" s="5">
        <v>46167</v>
      </c>
      <c r="L200" s="4">
        <v>28978</v>
      </c>
      <c r="M200" s="4">
        <v>0</v>
      </c>
      <c r="N200" s="3" t="s">
        <v>3094</v>
      </c>
    </row>
    <row r="201" spans="1:14" ht="29.4" customHeight="1" x14ac:dyDescent="0.45">
      <c r="A201" s="3" t="s">
        <v>267</v>
      </c>
      <c r="B201" s="3" t="s">
        <v>821</v>
      </c>
      <c r="C201" s="3" t="str">
        <f>_xlfn.XLOOKUP(Table3[[#This Row],[Customer_ID]],Table1[Customer_ID],Table1[Customer_Name],,0)</f>
        <v>Santosh Mishra</v>
      </c>
      <c r="D201" s="3" t="str">
        <f>_xlfn.XLOOKUP(Table3[[#This Row],[Customer_ID]],Table1[Customer_ID],Table1[Branch_Name],,0)</f>
        <v>Rewa</v>
      </c>
      <c r="E201" s="5">
        <v>46161</v>
      </c>
      <c r="F201" s="3" t="s">
        <v>270</v>
      </c>
      <c r="G201" s="3" t="s">
        <v>3091</v>
      </c>
      <c r="H201" s="3" t="str">
        <f>_xlfn.XLOOKUP(Table3[[#This Row],[Agent_Code]],Table4[Agent_Code],Table4[Agent_Name],,0)</f>
        <v>Amit Thakur</v>
      </c>
      <c r="I201" s="12" t="s">
        <v>3099</v>
      </c>
      <c r="J201" s="3" t="str">
        <f>IF(OR(Table3[[#This Row],[Contact_Result]]="Commitment Received",Table3[[#This Row],[Contact_Result]]="Will Pay Next Week"),"Yes","")</f>
        <v/>
      </c>
      <c r="K201" s="5"/>
      <c r="L201" s="4"/>
      <c r="M201" s="4">
        <v>43747</v>
      </c>
      <c r="N201" s="3" t="s">
        <v>3098</v>
      </c>
    </row>
    <row r="202" spans="1:14" ht="29.4" customHeight="1" x14ac:dyDescent="0.45">
      <c r="A202" s="3" t="s">
        <v>275</v>
      </c>
      <c r="B202" s="3" t="s">
        <v>824</v>
      </c>
      <c r="C202" s="3" t="str">
        <f>_xlfn.XLOOKUP(Table3[[#This Row],[Customer_ID]],Table1[Customer_ID],Table1[Customer_Name],,0)</f>
        <v>Meena Gupta</v>
      </c>
      <c r="D202" s="3" t="str">
        <f>_xlfn.XLOOKUP(Table3[[#This Row],[Customer_ID]],Table1[Customer_ID],Table1[Branch_Name],,0)</f>
        <v>Bhopal</v>
      </c>
      <c r="E202" s="5">
        <v>46161</v>
      </c>
      <c r="F202" s="3" t="s">
        <v>257</v>
      </c>
      <c r="G202" s="3" t="s">
        <v>3095</v>
      </c>
      <c r="H202" s="3" t="str">
        <f>_xlfn.XLOOKUP(Table3[[#This Row],[Agent_Code]],Table4[Agent_Code],Table4[Agent_Name],,0)</f>
        <v>Ajay Yadav</v>
      </c>
      <c r="I202" s="12" t="s">
        <v>273</v>
      </c>
      <c r="J202" s="3" t="str">
        <f>IF(OR(Table3[[#This Row],[Contact_Result]]="Commitment Received",Table3[[#This Row],[Contact_Result]]="Will Pay Next Week"),"Yes","")</f>
        <v>Yes</v>
      </c>
      <c r="K202" s="5">
        <v>46166</v>
      </c>
      <c r="L202" s="4">
        <v>16547</v>
      </c>
      <c r="M202" s="4">
        <v>0</v>
      </c>
      <c r="N202" s="3" t="s">
        <v>273</v>
      </c>
    </row>
    <row r="203" spans="1:14" ht="29.4" customHeight="1" x14ac:dyDescent="0.45">
      <c r="A203" s="3" t="s">
        <v>286</v>
      </c>
      <c r="B203" s="3" t="s">
        <v>829</v>
      </c>
      <c r="C203" s="3" t="str">
        <f>_xlfn.XLOOKUP(Table3[[#This Row],[Customer_ID]],Table1[Customer_ID],Table1[Customer_Name],,0)</f>
        <v>Seema Joshi</v>
      </c>
      <c r="D203" s="3" t="str">
        <f>_xlfn.XLOOKUP(Table3[[#This Row],[Customer_ID]],Table1[Customer_ID],Table1[Branch_Name],,0)</f>
        <v>Bhopal</v>
      </c>
      <c r="E203" s="5">
        <v>46161</v>
      </c>
      <c r="F203" s="3" t="s">
        <v>257</v>
      </c>
      <c r="G203" s="3" t="s">
        <v>3106</v>
      </c>
      <c r="H203" s="3" t="str">
        <f>_xlfn.XLOOKUP(Table3[[#This Row],[Agent_Code]],Table4[Agent_Code],Table4[Agent_Name],,0)</f>
        <v>Kavita Tiwari</v>
      </c>
      <c r="I203" s="12" t="s">
        <v>273</v>
      </c>
      <c r="J203" s="3" t="str">
        <f>IF(OR(Table3[[#This Row],[Contact_Result]]="Commitment Received",Table3[[#This Row],[Contact_Result]]="Will Pay Next Week"),"Yes","")</f>
        <v>Yes</v>
      </c>
      <c r="K203" s="5">
        <v>46166</v>
      </c>
      <c r="L203" s="4">
        <v>2337</v>
      </c>
      <c r="M203" s="4">
        <v>0</v>
      </c>
      <c r="N203" s="3" t="s">
        <v>273</v>
      </c>
    </row>
    <row r="204" spans="1:14" ht="29.4" customHeight="1" x14ac:dyDescent="0.45">
      <c r="A204" s="3" t="s">
        <v>387</v>
      </c>
      <c r="B204" s="3" t="s">
        <v>921</v>
      </c>
      <c r="C204" s="3" t="str">
        <f>_xlfn.XLOOKUP(Table3[[#This Row],[Customer_ID]],Table1[Customer_ID],Table1[Customer_Name],,0)</f>
        <v>Ajay Chauhan</v>
      </c>
      <c r="D204" s="3" t="str">
        <f>_xlfn.XLOOKUP(Table3[[#This Row],[Customer_ID]],Table1[Customer_ID],Table1[Branch_Name],,0)</f>
        <v>Rewa</v>
      </c>
      <c r="E204" s="5">
        <v>46161</v>
      </c>
      <c r="F204" s="3" t="s">
        <v>270</v>
      </c>
      <c r="G204" s="3" t="s">
        <v>3108</v>
      </c>
      <c r="H204" s="3" t="str">
        <f>_xlfn.XLOOKUP(Table3[[#This Row],[Agent_Code]],Table4[Agent_Code],Table4[Agent_Name],,0)</f>
        <v>Rekha Gupta</v>
      </c>
      <c r="I204" s="12" t="s">
        <v>3094</v>
      </c>
      <c r="J204" s="3" t="str">
        <f>IF(OR(Table3[[#This Row],[Contact_Result]]="Commitment Received",Table3[[#This Row],[Contact_Result]]="Will Pay Next Week"),"Yes","")</f>
        <v>Yes</v>
      </c>
      <c r="K204" s="5">
        <v>46166</v>
      </c>
      <c r="L204" s="4">
        <v>39567</v>
      </c>
      <c r="M204" s="4">
        <v>0</v>
      </c>
      <c r="N204" s="3" t="s">
        <v>3094</v>
      </c>
    </row>
    <row r="205" spans="1:14" ht="29.4" customHeight="1" x14ac:dyDescent="0.45">
      <c r="A205" s="3" t="s">
        <v>426</v>
      </c>
      <c r="B205" s="3" t="s">
        <v>954</v>
      </c>
      <c r="C205" s="3" t="str">
        <f>_xlfn.XLOOKUP(Table3[[#This Row],[Customer_ID]],Table1[Customer_ID],Table1[Customer_Name],,0)</f>
        <v>Mahesh Patel</v>
      </c>
      <c r="D205" s="3" t="str">
        <f>_xlfn.XLOOKUP(Table3[[#This Row],[Customer_ID]],Table1[Customer_ID],Table1[Branch_Name],,0)</f>
        <v>Bhopal</v>
      </c>
      <c r="E205" s="5">
        <v>46161</v>
      </c>
      <c r="F205" s="3" t="s">
        <v>270</v>
      </c>
      <c r="G205" s="3" t="s">
        <v>3105</v>
      </c>
      <c r="H205" s="3" t="str">
        <f>_xlfn.XLOOKUP(Table3[[#This Row],[Agent_Code]],Table4[Agent_Code],Table4[Agent_Name],,0)</f>
        <v>Pooja Shukla</v>
      </c>
      <c r="I205" s="12" t="s">
        <v>252</v>
      </c>
      <c r="J205" s="3" t="str">
        <f>IF(OR(Table3[[#This Row],[Contact_Result]]="Commitment Received",Table3[[#This Row],[Contact_Result]]="Will Pay Next Week"),"Yes","")</f>
        <v/>
      </c>
      <c r="K205" s="5"/>
      <c r="L205" s="4"/>
      <c r="M205" s="4">
        <v>0</v>
      </c>
      <c r="N205" s="3" t="s">
        <v>252</v>
      </c>
    </row>
    <row r="206" spans="1:14" ht="29.4" customHeight="1" x14ac:dyDescent="0.45">
      <c r="A206" s="3" t="s">
        <v>500</v>
      </c>
      <c r="B206" s="3" t="s">
        <v>1000</v>
      </c>
      <c r="C206" s="3" t="str">
        <f>_xlfn.XLOOKUP(Table3[[#This Row],[Customer_ID]],Table1[Customer_ID],Table1[Customer_Name],,0)</f>
        <v>Mahesh Chauhan</v>
      </c>
      <c r="D206" s="3" t="str">
        <f>_xlfn.XLOOKUP(Table3[[#This Row],[Customer_ID]],Table1[Customer_ID],Table1[Branch_Name],,0)</f>
        <v>Indore</v>
      </c>
      <c r="E206" s="5">
        <v>46161</v>
      </c>
      <c r="F206" s="3" t="s">
        <v>270</v>
      </c>
      <c r="G206" s="3" t="s">
        <v>3106</v>
      </c>
      <c r="H206" s="3" t="str">
        <f>_xlfn.XLOOKUP(Table3[[#This Row],[Agent_Code]],Table4[Agent_Code],Table4[Agent_Name],,0)</f>
        <v>Kavita Tiwari</v>
      </c>
      <c r="I206" s="12" t="s">
        <v>3099</v>
      </c>
      <c r="J206" s="3" t="str">
        <f>IF(OR(Table3[[#This Row],[Contact_Result]]="Commitment Received",Table3[[#This Row],[Contact_Result]]="Will Pay Next Week"),"Yes","")</f>
        <v/>
      </c>
      <c r="K206" s="5"/>
      <c r="L206" s="4"/>
      <c r="M206" s="4">
        <v>14843</v>
      </c>
      <c r="N206" s="3" t="s">
        <v>3098</v>
      </c>
    </row>
    <row r="207" spans="1:14" ht="29.4" customHeight="1" x14ac:dyDescent="0.45">
      <c r="A207" s="3" t="s">
        <v>533</v>
      </c>
      <c r="B207" s="3" t="s">
        <v>1028</v>
      </c>
      <c r="C207" s="3" t="str">
        <f>_xlfn.XLOOKUP(Table3[[#This Row],[Customer_ID]],Table1[Customer_ID],Table1[Customer_Name],,0)</f>
        <v>Anita Mishra</v>
      </c>
      <c r="D207" s="3" t="str">
        <f>_xlfn.XLOOKUP(Table3[[#This Row],[Customer_ID]],Table1[Customer_ID],Table1[Branch_Name],,0)</f>
        <v>Indore</v>
      </c>
      <c r="E207" s="5">
        <v>46161</v>
      </c>
      <c r="F207" s="3" t="s">
        <v>270</v>
      </c>
      <c r="G207" s="3" t="s">
        <v>3111</v>
      </c>
      <c r="H207" s="3" t="str">
        <f>_xlfn.XLOOKUP(Table3[[#This Row],[Agent_Code]],Table4[Agent_Code],Table4[Agent_Name],,0)</f>
        <v>Lalit Dwivedi</v>
      </c>
      <c r="I207" s="12" t="s">
        <v>3099</v>
      </c>
      <c r="J207" s="3" t="str">
        <f>IF(OR(Table3[[#This Row],[Contact_Result]]="Commitment Received",Table3[[#This Row],[Contact_Result]]="Will Pay Next Week"),"Yes","")</f>
        <v/>
      </c>
      <c r="K207" s="5"/>
      <c r="L207" s="4"/>
      <c r="M207" s="4">
        <v>2152</v>
      </c>
      <c r="N207" s="3" t="s">
        <v>3098</v>
      </c>
    </row>
    <row r="208" spans="1:14" ht="29.4" customHeight="1" x14ac:dyDescent="0.45">
      <c r="A208" s="3" t="s">
        <v>590</v>
      </c>
      <c r="B208" s="3" t="s">
        <v>1074</v>
      </c>
      <c r="C208" s="3" t="str">
        <f>_xlfn.XLOOKUP(Table3[[#This Row],[Customer_ID]],Table1[Customer_ID],Table1[Customer_Name],,0)</f>
        <v>Shanta Yadav</v>
      </c>
      <c r="D208" s="3" t="str">
        <f>_xlfn.XLOOKUP(Table3[[#This Row],[Customer_ID]],Table1[Customer_ID],Table1[Branch_Name],,0)</f>
        <v>Bhopal</v>
      </c>
      <c r="E208" s="5">
        <v>46161</v>
      </c>
      <c r="F208" s="3" t="s">
        <v>257</v>
      </c>
      <c r="G208" s="3" t="s">
        <v>3113</v>
      </c>
      <c r="H208" s="3" t="str">
        <f>_xlfn.XLOOKUP(Table3[[#This Row],[Agent_Code]],Table4[Agent_Code],Table4[Agent_Name],,0)</f>
        <v>Umesh Soni</v>
      </c>
      <c r="I208" s="12" t="s">
        <v>273</v>
      </c>
      <c r="J208" s="3" t="str">
        <f>IF(OR(Table3[[#This Row],[Contact_Result]]="Commitment Received",Table3[[#This Row],[Contact_Result]]="Will Pay Next Week"),"Yes","")</f>
        <v>Yes</v>
      </c>
      <c r="K208" s="5">
        <v>46166</v>
      </c>
      <c r="L208" s="4">
        <v>10042</v>
      </c>
      <c r="M208" s="4">
        <v>0</v>
      </c>
      <c r="N208" s="3" t="s">
        <v>273</v>
      </c>
    </row>
    <row r="209" spans="1:14" ht="29.4" customHeight="1" x14ac:dyDescent="0.45">
      <c r="A209" s="3" t="s">
        <v>634</v>
      </c>
      <c r="B209" s="3" t="s">
        <v>1115</v>
      </c>
      <c r="C209" s="3" t="str">
        <f>_xlfn.XLOOKUP(Table3[[#This Row],[Customer_ID]],Table1[Customer_ID],Table1[Customer_Name],,0)</f>
        <v>Geeta Yadav</v>
      </c>
      <c r="D209" s="3" t="str">
        <f>_xlfn.XLOOKUP(Table3[[#This Row],[Customer_ID]],Table1[Customer_ID],Table1[Branch_Name],,0)</f>
        <v>Indore</v>
      </c>
      <c r="E209" s="5">
        <v>46161</v>
      </c>
      <c r="F209" s="3" t="s">
        <v>270</v>
      </c>
      <c r="G209" s="3" t="s">
        <v>3091</v>
      </c>
      <c r="H209" s="3" t="str">
        <f>_xlfn.XLOOKUP(Table3[[#This Row],[Agent_Code]],Table4[Agent_Code],Table4[Agent_Name],,0)</f>
        <v>Amit Thakur</v>
      </c>
      <c r="I209" s="12" t="s">
        <v>3094</v>
      </c>
      <c r="J209" s="3" t="str">
        <f>IF(OR(Table3[[#This Row],[Contact_Result]]="Commitment Received",Table3[[#This Row],[Contact_Result]]="Will Pay Next Week"),"Yes","")</f>
        <v>Yes</v>
      </c>
      <c r="K209" s="5">
        <v>46166</v>
      </c>
      <c r="L209" s="4">
        <v>3745</v>
      </c>
      <c r="M209" s="4">
        <v>0</v>
      </c>
      <c r="N209" s="3" t="s">
        <v>3094</v>
      </c>
    </row>
    <row r="210" spans="1:14" ht="29.4" customHeight="1" x14ac:dyDescent="0.45">
      <c r="A210" s="3" t="s">
        <v>647</v>
      </c>
      <c r="B210" s="3" t="s">
        <v>1122</v>
      </c>
      <c r="C210" s="3" t="str">
        <f>_xlfn.XLOOKUP(Table3[[#This Row],[Customer_ID]],Table1[Customer_ID],Table1[Customer_Name],,0)</f>
        <v>Santosh Singh</v>
      </c>
      <c r="D210" s="3" t="str">
        <f>_xlfn.XLOOKUP(Table3[[#This Row],[Customer_ID]],Table1[Customer_ID],Table1[Branch_Name],,0)</f>
        <v>Indore</v>
      </c>
      <c r="E210" s="5">
        <v>46161</v>
      </c>
      <c r="F210" s="3" t="s">
        <v>270</v>
      </c>
      <c r="G210" s="3" t="s">
        <v>3091</v>
      </c>
      <c r="H210" s="3" t="str">
        <f>_xlfn.XLOOKUP(Table3[[#This Row],[Agent_Code]],Table4[Agent_Code],Table4[Agent_Name],,0)</f>
        <v>Amit Thakur</v>
      </c>
      <c r="I210" s="12" t="s">
        <v>3094</v>
      </c>
      <c r="J210" s="3" t="str">
        <f>IF(OR(Table3[[#This Row],[Contact_Result]]="Commitment Received",Table3[[#This Row],[Contact_Result]]="Will Pay Next Week"),"Yes","")</f>
        <v>Yes</v>
      </c>
      <c r="K210" s="5">
        <v>46166</v>
      </c>
      <c r="L210" s="4">
        <v>11380</v>
      </c>
      <c r="M210" s="4">
        <v>0</v>
      </c>
      <c r="N210" s="3" t="s">
        <v>3094</v>
      </c>
    </row>
    <row r="211" spans="1:14" ht="29.4" customHeight="1" x14ac:dyDescent="0.45">
      <c r="A211" s="3" t="s">
        <v>704</v>
      </c>
      <c r="B211" s="3" t="s">
        <v>1162</v>
      </c>
      <c r="C211" s="3" t="str">
        <f>_xlfn.XLOOKUP(Table3[[#This Row],[Customer_ID]],Table1[Customer_ID],Table1[Customer_Name],,0)</f>
        <v>Rekha Chauhan</v>
      </c>
      <c r="D211" s="3" t="str">
        <f>_xlfn.XLOOKUP(Table3[[#This Row],[Customer_ID]],Table1[Customer_ID],Table1[Branch_Name],,0)</f>
        <v>Gwalior</v>
      </c>
      <c r="E211" s="5">
        <v>46161</v>
      </c>
      <c r="F211" s="3" t="s">
        <v>257</v>
      </c>
      <c r="G211" s="3" t="s">
        <v>3102</v>
      </c>
      <c r="H211" s="3" t="str">
        <f>_xlfn.XLOOKUP(Table3[[#This Row],[Agent_Code]],Table4[Agent_Code],Table4[Agent_Name],,0)</f>
        <v>Suresh Malviya</v>
      </c>
      <c r="I211" s="12" t="s">
        <v>273</v>
      </c>
      <c r="J211" s="3" t="str">
        <f>IF(OR(Table3[[#This Row],[Contact_Result]]="Commitment Received",Table3[[#This Row],[Contact_Result]]="Will Pay Next Week"),"Yes","")</f>
        <v>Yes</v>
      </c>
      <c r="K211" s="5">
        <v>46166</v>
      </c>
      <c r="L211" s="4">
        <v>24120</v>
      </c>
      <c r="M211" s="4">
        <v>0</v>
      </c>
      <c r="N211" s="3" t="s">
        <v>273</v>
      </c>
    </row>
    <row r="212" spans="1:14" ht="29.4" customHeight="1" x14ac:dyDescent="0.45">
      <c r="A212" s="3" t="s">
        <v>272</v>
      </c>
      <c r="B212" s="3" t="s">
        <v>823</v>
      </c>
      <c r="C212" s="3" t="str">
        <f>_xlfn.XLOOKUP(Table3[[#This Row],[Customer_ID]],Table1[Customer_ID],Table1[Customer_Name],,0)</f>
        <v>Dinesh Sharma</v>
      </c>
      <c r="D212" s="3" t="str">
        <f>_xlfn.XLOOKUP(Table3[[#This Row],[Customer_ID]],Table1[Customer_ID],Table1[Branch_Name],,0)</f>
        <v>Bhopal</v>
      </c>
      <c r="E212" s="5">
        <v>46160</v>
      </c>
      <c r="F212" s="3" t="s">
        <v>270</v>
      </c>
      <c r="G212" s="3" t="s">
        <v>3101</v>
      </c>
      <c r="H212" s="3" t="str">
        <f>_xlfn.XLOOKUP(Table3[[#This Row],[Agent_Code]],Table4[Agent_Code],Table4[Agent_Name],,0)</f>
        <v>Pankaj Verma</v>
      </c>
      <c r="I212" s="12" t="s">
        <v>3094</v>
      </c>
      <c r="J212" s="3" t="str">
        <f>IF(OR(Table3[[#This Row],[Contact_Result]]="Commitment Received",Table3[[#This Row],[Contact_Result]]="Will Pay Next Week"),"Yes","")</f>
        <v>Yes</v>
      </c>
      <c r="K212" s="5">
        <v>46165</v>
      </c>
      <c r="L212" s="4">
        <v>42660</v>
      </c>
      <c r="M212" s="4">
        <v>0</v>
      </c>
      <c r="N212" s="3" t="s">
        <v>3094</v>
      </c>
    </row>
    <row r="213" spans="1:14" ht="29.4" customHeight="1" x14ac:dyDescent="0.45">
      <c r="A213" s="3" t="s">
        <v>274</v>
      </c>
      <c r="B213" s="3" t="s">
        <v>824</v>
      </c>
      <c r="C213" s="3" t="str">
        <f>_xlfn.XLOOKUP(Table3[[#This Row],[Customer_ID]],Table1[Customer_ID],Table1[Customer_Name],,0)</f>
        <v>Meena Gupta</v>
      </c>
      <c r="D213" s="3" t="str">
        <f>_xlfn.XLOOKUP(Table3[[#This Row],[Customer_ID]],Table1[Customer_ID],Table1[Branch_Name],,0)</f>
        <v>Bhopal</v>
      </c>
      <c r="E213" s="5">
        <v>46160</v>
      </c>
      <c r="F213" s="3" t="s">
        <v>270</v>
      </c>
      <c r="G213" s="3" t="s">
        <v>3102</v>
      </c>
      <c r="H213" s="3" t="str">
        <f>_xlfn.XLOOKUP(Table3[[#This Row],[Agent_Code]],Table4[Agent_Code],Table4[Agent_Name],,0)</f>
        <v>Suresh Malviya</v>
      </c>
      <c r="I213" s="12" t="s">
        <v>252</v>
      </c>
      <c r="J213" s="3" t="str">
        <f>IF(OR(Table3[[#This Row],[Contact_Result]]="Commitment Received",Table3[[#This Row],[Contact_Result]]="Will Pay Next Week"),"Yes","")</f>
        <v/>
      </c>
      <c r="K213" s="5"/>
      <c r="L213" s="4"/>
      <c r="M213" s="4">
        <v>0</v>
      </c>
      <c r="N213" s="3" t="s">
        <v>252</v>
      </c>
    </row>
    <row r="214" spans="1:14" ht="29.4" customHeight="1" x14ac:dyDescent="0.45">
      <c r="A214" s="3" t="s">
        <v>335</v>
      </c>
      <c r="B214" s="3" t="s">
        <v>860</v>
      </c>
      <c r="C214" s="3" t="str">
        <f>_xlfn.XLOOKUP(Table3[[#This Row],[Customer_ID]],Table1[Customer_ID],Table1[Customer_Name],,0)</f>
        <v>Sanjay Singh</v>
      </c>
      <c r="D214" s="3" t="str">
        <f>_xlfn.XLOOKUP(Table3[[#This Row],[Customer_ID]],Table1[Customer_ID],Table1[Branch_Name],,0)</f>
        <v>Indore</v>
      </c>
      <c r="E214" s="5">
        <v>46160</v>
      </c>
      <c r="F214" s="3" t="s">
        <v>265</v>
      </c>
      <c r="G214" s="3" t="s">
        <v>3107</v>
      </c>
      <c r="H214" s="3" t="str">
        <f>_xlfn.XLOOKUP(Table3[[#This Row],[Agent_Code]],Table4[Agent_Code],Table4[Agent_Name],,0)</f>
        <v>Naresh Mishra</v>
      </c>
      <c r="I214" s="12" t="s">
        <v>279</v>
      </c>
      <c r="J214" s="3" t="str">
        <f>IF(OR(Table3[[#This Row],[Contact_Result]]="Commitment Received",Table3[[#This Row],[Contact_Result]]="Will Pay Next Week"),"Yes","")</f>
        <v/>
      </c>
      <c r="K214" s="5"/>
      <c r="L214" s="4"/>
      <c r="M214" s="4">
        <v>13479</v>
      </c>
      <c r="N214" s="3" t="s">
        <v>279</v>
      </c>
    </row>
    <row r="215" spans="1:14" ht="29.4" customHeight="1" x14ac:dyDescent="0.45">
      <c r="A215" s="3" t="s">
        <v>354</v>
      </c>
      <c r="B215" s="3" t="s">
        <v>873</v>
      </c>
      <c r="C215" s="3" t="str">
        <f>_xlfn.XLOOKUP(Table3[[#This Row],[Customer_ID]],Table1[Customer_ID],Table1[Customer_Name],,0)</f>
        <v>Sanjay Soni</v>
      </c>
      <c r="D215" s="3" t="str">
        <f>_xlfn.XLOOKUP(Table3[[#This Row],[Customer_ID]],Table1[Customer_ID],Table1[Branch_Name],,0)</f>
        <v>Rewa</v>
      </c>
      <c r="E215" s="5">
        <v>46160</v>
      </c>
      <c r="F215" s="3" t="s">
        <v>270</v>
      </c>
      <c r="G215" s="3" t="s">
        <v>3093</v>
      </c>
      <c r="H215" s="3" t="str">
        <f>_xlfn.XLOOKUP(Table3[[#This Row],[Agent_Code]],Table4[Agent_Code],Table4[Agent_Name],,0)</f>
        <v>Manoj Dubey</v>
      </c>
      <c r="I215" s="12" t="s">
        <v>3094</v>
      </c>
      <c r="J215" s="3" t="str">
        <f>IF(OR(Table3[[#This Row],[Contact_Result]]="Commitment Received",Table3[[#This Row],[Contact_Result]]="Will Pay Next Week"),"Yes","")</f>
        <v>Yes</v>
      </c>
      <c r="K215" s="5">
        <v>46165</v>
      </c>
      <c r="L215" s="4">
        <v>19219</v>
      </c>
      <c r="M215" s="4">
        <v>0</v>
      </c>
      <c r="N215" s="3" t="s">
        <v>3094</v>
      </c>
    </row>
    <row r="216" spans="1:14" ht="29.4" customHeight="1" x14ac:dyDescent="0.45">
      <c r="A216" s="3" t="s">
        <v>378</v>
      </c>
      <c r="B216" s="3" t="s">
        <v>917</v>
      </c>
      <c r="C216" s="3" t="str">
        <f>_xlfn.XLOOKUP(Table3[[#This Row],[Customer_ID]],Table1[Customer_ID],Table1[Customer_Name],,0)</f>
        <v>Usha Chauhan</v>
      </c>
      <c r="D216" s="3" t="str">
        <f>_xlfn.XLOOKUP(Table3[[#This Row],[Customer_ID]],Table1[Customer_ID],Table1[Branch_Name],,0)</f>
        <v>Rewa</v>
      </c>
      <c r="E216" s="5">
        <v>46160</v>
      </c>
      <c r="F216" s="3" t="s">
        <v>257</v>
      </c>
      <c r="G216" s="3" t="s">
        <v>3111</v>
      </c>
      <c r="H216" s="3" t="str">
        <f>_xlfn.XLOOKUP(Table3[[#This Row],[Agent_Code]],Table4[Agent_Code],Table4[Agent_Name],,0)</f>
        <v>Lalit Dwivedi</v>
      </c>
      <c r="I216" s="12" t="s">
        <v>273</v>
      </c>
      <c r="J216" s="3" t="str">
        <f>IF(OR(Table3[[#This Row],[Contact_Result]]="Commitment Received",Table3[[#This Row],[Contact_Result]]="Will Pay Next Week"),"Yes","")</f>
        <v>Yes</v>
      </c>
      <c r="K216" s="5">
        <v>46165</v>
      </c>
      <c r="L216" s="4">
        <v>36525</v>
      </c>
      <c r="M216" s="4">
        <v>0</v>
      </c>
      <c r="N216" s="3" t="s">
        <v>273</v>
      </c>
    </row>
    <row r="217" spans="1:14" ht="29.4" customHeight="1" x14ac:dyDescent="0.45">
      <c r="A217" s="3" t="s">
        <v>404</v>
      </c>
      <c r="B217" s="3" t="s">
        <v>933</v>
      </c>
      <c r="C217" s="3" t="str">
        <f>_xlfn.XLOOKUP(Table3[[#This Row],[Customer_ID]],Table1[Customer_ID],Table1[Customer_Name],,0)</f>
        <v>Amit Tiwari</v>
      </c>
      <c r="D217" s="3" t="str">
        <f>_xlfn.XLOOKUP(Table3[[#This Row],[Customer_ID]],Table1[Customer_ID],Table1[Branch_Name],,0)</f>
        <v>Rewa</v>
      </c>
      <c r="E217" s="5">
        <v>46160</v>
      </c>
      <c r="F217" s="3" t="s">
        <v>257</v>
      </c>
      <c r="G217" s="3" t="s">
        <v>3110</v>
      </c>
      <c r="H217" s="3" t="str">
        <f>_xlfn.XLOOKUP(Table3[[#This Row],[Agent_Code]],Table4[Agent_Code],Table4[Agent_Name],,0)</f>
        <v>Neha Malviya</v>
      </c>
      <c r="I217" s="12" t="s">
        <v>273</v>
      </c>
      <c r="J217" s="3" t="str">
        <f>IF(OR(Table3[[#This Row],[Contact_Result]]="Commitment Received",Table3[[#This Row],[Contact_Result]]="Will Pay Next Week"),"Yes","")</f>
        <v>Yes</v>
      </c>
      <c r="K217" s="5">
        <v>46165</v>
      </c>
      <c r="L217" s="4">
        <v>1783</v>
      </c>
      <c r="M217" s="4">
        <v>0</v>
      </c>
      <c r="N217" s="3" t="s">
        <v>273</v>
      </c>
    </row>
    <row r="218" spans="1:14" ht="29.4" customHeight="1" x14ac:dyDescent="0.45">
      <c r="A218" s="3" t="s">
        <v>418</v>
      </c>
      <c r="B218" s="3" t="s">
        <v>947</v>
      </c>
      <c r="C218" s="3" t="str">
        <f>_xlfn.XLOOKUP(Table3[[#This Row],[Customer_ID]],Table1[Customer_ID],Table1[Customer_Name],,0)</f>
        <v>Priya Jain</v>
      </c>
      <c r="D218" s="3" t="str">
        <f>_xlfn.XLOOKUP(Table3[[#This Row],[Customer_ID]],Table1[Customer_ID],Table1[Branch_Name],,0)</f>
        <v>Bhopal</v>
      </c>
      <c r="E218" s="5">
        <v>46160</v>
      </c>
      <c r="F218" s="3" t="s">
        <v>270</v>
      </c>
      <c r="G218" s="3" t="s">
        <v>3092</v>
      </c>
      <c r="H218" s="3" t="str">
        <f>_xlfn.XLOOKUP(Table3[[#This Row],[Agent_Code]],Table4[Agent_Code],Table4[Agent_Name],,0)</f>
        <v>Sunita Patel</v>
      </c>
      <c r="I218" s="12" t="s">
        <v>3099</v>
      </c>
      <c r="J218" s="3" t="str">
        <f>IF(OR(Table3[[#This Row],[Contact_Result]]="Commitment Received",Table3[[#This Row],[Contact_Result]]="Will Pay Next Week"),"Yes","")</f>
        <v/>
      </c>
      <c r="K218" s="5"/>
      <c r="L218" s="4"/>
      <c r="M218" s="4">
        <v>45908</v>
      </c>
      <c r="N218" s="3" t="s">
        <v>3098</v>
      </c>
    </row>
    <row r="219" spans="1:14" ht="29.4" customHeight="1" x14ac:dyDescent="0.45">
      <c r="A219" s="3" t="s">
        <v>603</v>
      </c>
      <c r="B219" s="3" t="s">
        <v>1096</v>
      </c>
      <c r="C219" s="3" t="str">
        <f>_xlfn.XLOOKUP(Table3[[#This Row],[Customer_ID]],Table1[Customer_ID],Table1[Customer_Name],,0)</f>
        <v>Naresh Malviya</v>
      </c>
      <c r="D219" s="3" t="str">
        <f>_xlfn.XLOOKUP(Table3[[#This Row],[Customer_ID]],Table1[Customer_ID],Table1[Branch_Name],,0)</f>
        <v>Gwalior</v>
      </c>
      <c r="E219" s="5">
        <v>46160</v>
      </c>
      <c r="F219" s="3" t="s">
        <v>270</v>
      </c>
      <c r="G219" s="3" t="s">
        <v>3106</v>
      </c>
      <c r="H219" s="3" t="str">
        <f>_xlfn.XLOOKUP(Table3[[#This Row],[Agent_Code]],Table4[Agent_Code],Table4[Agent_Name],,0)</f>
        <v>Kavita Tiwari</v>
      </c>
      <c r="I219" s="12" t="s">
        <v>252</v>
      </c>
      <c r="J219" s="3" t="str">
        <f>IF(OR(Table3[[#This Row],[Contact_Result]]="Commitment Received",Table3[[#This Row],[Contact_Result]]="Will Pay Next Week"),"Yes","")</f>
        <v/>
      </c>
      <c r="K219" s="5"/>
      <c r="L219" s="4"/>
      <c r="M219" s="4">
        <v>0</v>
      </c>
      <c r="N219" s="3" t="s">
        <v>252</v>
      </c>
    </row>
    <row r="220" spans="1:14" ht="29.4" customHeight="1" x14ac:dyDescent="0.45">
      <c r="A220" s="3" t="s">
        <v>630</v>
      </c>
      <c r="B220" s="3" t="s">
        <v>1114</v>
      </c>
      <c r="C220" s="3" t="str">
        <f>_xlfn.XLOOKUP(Table3[[#This Row],[Customer_ID]],Table1[Customer_ID],Table1[Customer_Name],,0)</f>
        <v>Pooja Chauhan</v>
      </c>
      <c r="D220" s="3" t="str">
        <f>_xlfn.XLOOKUP(Table3[[#This Row],[Customer_ID]],Table1[Customer_ID],Table1[Branch_Name],,0)</f>
        <v>Jabalpur</v>
      </c>
      <c r="E220" s="5">
        <v>46160</v>
      </c>
      <c r="F220" s="3" t="s">
        <v>270</v>
      </c>
      <c r="G220" s="3" t="s">
        <v>3107</v>
      </c>
      <c r="H220" s="3" t="str">
        <f>_xlfn.XLOOKUP(Table3[[#This Row],[Agent_Code]],Table4[Agent_Code],Table4[Agent_Name],,0)</f>
        <v>Naresh Mishra</v>
      </c>
      <c r="I220" s="12" t="s">
        <v>3094</v>
      </c>
      <c r="J220" s="3" t="str">
        <f>IF(OR(Table3[[#This Row],[Contact_Result]]="Commitment Received",Table3[[#This Row],[Contact_Result]]="Will Pay Next Week"),"Yes","")</f>
        <v>Yes</v>
      </c>
      <c r="K220" s="5">
        <v>46165</v>
      </c>
      <c r="L220" s="4">
        <v>2708</v>
      </c>
      <c r="M220" s="4">
        <v>0</v>
      </c>
      <c r="N220" s="3" t="s">
        <v>3094</v>
      </c>
    </row>
    <row r="221" spans="1:14" ht="29.4" customHeight="1" x14ac:dyDescent="0.45">
      <c r="A221" s="3" t="s">
        <v>650</v>
      </c>
      <c r="B221" s="3" t="s">
        <v>1124</v>
      </c>
      <c r="C221" s="3" t="str">
        <f>_xlfn.XLOOKUP(Table3[[#This Row],[Customer_ID]],Table1[Customer_ID],Table1[Customer_Name],,0)</f>
        <v>Vijay Shukla</v>
      </c>
      <c r="D221" s="3" t="str">
        <f>_xlfn.XLOOKUP(Table3[[#This Row],[Customer_ID]],Table1[Customer_ID],Table1[Branch_Name],,0)</f>
        <v>Jabalpur</v>
      </c>
      <c r="E221" s="5">
        <v>46160</v>
      </c>
      <c r="F221" s="3" t="s">
        <v>270</v>
      </c>
      <c r="G221" s="3" t="s">
        <v>3096</v>
      </c>
      <c r="H221" s="3" t="str">
        <f>_xlfn.XLOOKUP(Table3[[#This Row],[Agent_Code]],Table4[Agent_Code],Table4[Agent_Name],,0)</f>
        <v>Pushpa Gupta</v>
      </c>
      <c r="I221" s="12" t="s">
        <v>3099</v>
      </c>
      <c r="J221" s="3" t="str">
        <f>IF(OR(Table3[[#This Row],[Contact_Result]]="Commitment Received",Table3[[#This Row],[Contact_Result]]="Will Pay Next Week"),"Yes","")</f>
        <v/>
      </c>
      <c r="K221" s="5"/>
      <c r="L221" s="4"/>
      <c r="M221" s="4">
        <v>5031</v>
      </c>
      <c r="N221" s="3" t="s">
        <v>3098</v>
      </c>
    </row>
    <row r="222" spans="1:14" ht="29.4" customHeight="1" x14ac:dyDescent="0.45">
      <c r="A222" s="3" t="s">
        <v>656</v>
      </c>
      <c r="B222" s="3" t="s">
        <v>1135</v>
      </c>
      <c r="C222" s="3" t="str">
        <f>_xlfn.XLOOKUP(Table3[[#This Row],[Customer_ID]],Table1[Customer_ID],Table1[Customer_Name],,0)</f>
        <v>Suresh Pandey</v>
      </c>
      <c r="D222" s="3" t="str">
        <f>_xlfn.XLOOKUP(Table3[[#This Row],[Customer_ID]],Table1[Customer_ID],Table1[Branch_Name],,0)</f>
        <v>Jabalpur</v>
      </c>
      <c r="E222" s="5">
        <v>46160</v>
      </c>
      <c r="F222" s="3" t="s">
        <v>270</v>
      </c>
      <c r="G222" s="3" t="s">
        <v>3107</v>
      </c>
      <c r="H222" s="3" t="str">
        <f>_xlfn.XLOOKUP(Table3[[#This Row],[Agent_Code]],Table4[Agent_Code],Table4[Agent_Name],,0)</f>
        <v>Naresh Mishra</v>
      </c>
      <c r="I222" s="12" t="s">
        <v>3099</v>
      </c>
      <c r="J222" s="3" t="str">
        <f>IF(OR(Table3[[#This Row],[Contact_Result]]="Commitment Received",Table3[[#This Row],[Contact_Result]]="Will Pay Next Week"),"Yes","")</f>
        <v/>
      </c>
      <c r="K222" s="5"/>
      <c r="L222" s="4"/>
      <c r="M222" s="4">
        <v>89823</v>
      </c>
      <c r="N222" s="3" t="s">
        <v>3098</v>
      </c>
    </row>
    <row r="223" spans="1:14" ht="29.4" customHeight="1" x14ac:dyDescent="0.45">
      <c r="A223" s="3" t="s">
        <v>748</v>
      </c>
      <c r="B223" s="3" t="s">
        <v>1197</v>
      </c>
      <c r="C223" s="3" t="str">
        <f>_xlfn.XLOOKUP(Table3[[#This Row],[Customer_ID]],Table1[Customer_ID],Table1[Customer_Name],,0)</f>
        <v>Mahesh Sharma</v>
      </c>
      <c r="D223" s="3" t="str">
        <f>_xlfn.XLOOKUP(Table3[[#This Row],[Customer_ID]],Table1[Customer_ID],Table1[Branch_Name],,0)</f>
        <v>Jabalpur</v>
      </c>
      <c r="E223" s="5">
        <v>46160</v>
      </c>
      <c r="F223" s="3" t="s">
        <v>270</v>
      </c>
      <c r="G223" s="3" t="s">
        <v>3103</v>
      </c>
      <c r="H223" s="3" t="str">
        <f>_xlfn.XLOOKUP(Table3[[#This Row],[Agent_Code]],Table4[Agent_Code],Table4[Agent_Name],,0)</f>
        <v>Pushpa Jain</v>
      </c>
      <c r="I223" s="12" t="s">
        <v>3094</v>
      </c>
      <c r="J223" s="3" t="str">
        <f>IF(OR(Table3[[#This Row],[Contact_Result]]="Commitment Received",Table3[[#This Row],[Contact_Result]]="Will Pay Next Week"),"Yes","")</f>
        <v>Yes</v>
      </c>
      <c r="K223" s="5">
        <v>46165</v>
      </c>
      <c r="L223" s="4">
        <v>1319</v>
      </c>
      <c r="M223" s="4">
        <v>0</v>
      </c>
      <c r="N223" s="3" t="s">
        <v>3094</v>
      </c>
    </row>
    <row r="224" spans="1:14" ht="29.4" customHeight="1" x14ac:dyDescent="0.45">
      <c r="A224" s="3" t="s">
        <v>773</v>
      </c>
      <c r="B224" s="3" t="s">
        <v>1208</v>
      </c>
      <c r="C224" s="3" t="str">
        <f>_xlfn.XLOOKUP(Table3[[#This Row],[Customer_ID]],Table1[Customer_ID],Table1[Customer_Name],,0)</f>
        <v>Santosh Agarwal</v>
      </c>
      <c r="D224" s="3" t="str">
        <f>_xlfn.XLOOKUP(Table3[[#This Row],[Customer_ID]],Table1[Customer_ID],Table1[Branch_Name],,0)</f>
        <v>Bhopal</v>
      </c>
      <c r="E224" s="5">
        <v>46160</v>
      </c>
      <c r="F224" s="3" t="s">
        <v>270</v>
      </c>
      <c r="G224" s="3" t="s">
        <v>3095</v>
      </c>
      <c r="H224" s="3" t="str">
        <f>_xlfn.XLOOKUP(Table3[[#This Row],[Agent_Code]],Table4[Agent_Code],Table4[Agent_Name],,0)</f>
        <v>Ajay Yadav</v>
      </c>
      <c r="I224" s="12" t="s">
        <v>3099</v>
      </c>
      <c r="J224" s="3" t="str">
        <f>IF(OR(Table3[[#This Row],[Contact_Result]]="Commitment Received",Table3[[#This Row],[Contact_Result]]="Will Pay Next Week"),"Yes","")</f>
        <v/>
      </c>
      <c r="K224" s="5"/>
      <c r="L224" s="4"/>
      <c r="M224" s="4">
        <v>5553</v>
      </c>
      <c r="N224" s="3" t="s">
        <v>3098</v>
      </c>
    </row>
    <row r="225" spans="1:14" ht="29.4" customHeight="1" x14ac:dyDescent="0.45">
      <c r="A225" s="3" t="s">
        <v>781</v>
      </c>
      <c r="B225" s="3" t="s">
        <v>1219</v>
      </c>
      <c r="C225" s="3" t="str">
        <f>_xlfn.XLOOKUP(Table3[[#This Row],[Customer_ID]],Table1[Customer_ID],Table1[Customer_Name],,0)</f>
        <v>Kiran Singh</v>
      </c>
      <c r="D225" s="3" t="str">
        <f>_xlfn.XLOOKUP(Table3[[#This Row],[Customer_ID]],Table1[Customer_ID],Table1[Branch_Name],,0)</f>
        <v>Gwalior</v>
      </c>
      <c r="E225" s="5">
        <v>46160</v>
      </c>
      <c r="F225" s="3" t="s">
        <v>257</v>
      </c>
      <c r="G225" s="3" t="s">
        <v>3101</v>
      </c>
      <c r="H225" s="3" t="str">
        <f>_xlfn.XLOOKUP(Table3[[#This Row],[Agent_Code]],Table4[Agent_Code],Table4[Agent_Name],,0)</f>
        <v>Pankaj Verma</v>
      </c>
      <c r="I225" s="12" t="s">
        <v>273</v>
      </c>
      <c r="J225" s="3" t="str">
        <f>IF(OR(Table3[[#This Row],[Contact_Result]]="Commitment Received",Table3[[#This Row],[Contact_Result]]="Will Pay Next Week"),"Yes","")</f>
        <v>Yes</v>
      </c>
      <c r="K225" s="5">
        <v>46165</v>
      </c>
      <c r="L225" s="4">
        <v>10224</v>
      </c>
      <c r="M225" s="4">
        <v>0</v>
      </c>
      <c r="N225" s="3" t="s">
        <v>273</v>
      </c>
    </row>
    <row r="226" spans="1:14" ht="29.4" customHeight="1" x14ac:dyDescent="0.45">
      <c r="A226" s="3" t="s">
        <v>798</v>
      </c>
      <c r="B226" s="3" t="s">
        <v>1227</v>
      </c>
      <c r="C226" s="3" t="str">
        <f>_xlfn.XLOOKUP(Table3[[#This Row],[Customer_ID]],Table1[Customer_ID],Table1[Customer_Name],,0)</f>
        <v>Pooja Dwivedi</v>
      </c>
      <c r="D226" s="3" t="str">
        <f>_xlfn.XLOOKUP(Table3[[#This Row],[Customer_ID]],Table1[Customer_ID],Table1[Branch_Name],,0)</f>
        <v>Jabalpur</v>
      </c>
      <c r="E226" s="5">
        <v>46160</v>
      </c>
      <c r="F226" s="3" t="s">
        <v>270</v>
      </c>
      <c r="G226" s="3" t="s">
        <v>3103</v>
      </c>
      <c r="H226" s="3" t="str">
        <f>_xlfn.XLOOKUP(Table3[[#This Row],[Agent_Code]],Table4[Agent_Code],Table4[Agent_Name],,0)</f>
        <v>Pushpa Jain</v>
      </c>
      <c r="I226" s="12" t="s">
        <v>252</v>
      </c>
      <c r="J226" s="3" t="str">
        <f>IF(OR(Table3[[#This Row],[Contact_Result]]="Commitment Received",Table3[[#This Row],[Contact_Result]]="Will Pay Next Week"),"Yes","")</f>
        <v/>
      </c>
      <c r="K226" s="5"/>
      <c r="L226" s="4"/>
      <c r="M226" s="4">
        <v>0</v>
      </c>
      <c r="N226" s="3" t="s">
        <v>252</v>
      </c>
    </row>
    <row r="227" spans="1:14" ht="29.4" customHeight="1" x14ac:dyDescent="0.45">
      <c r="A227" s="3" t="s">
        <v>807</v>
      </c>
      <c r="B227" s="3" t="s">
        <v>1235</v>
      </c>
      <c r="C227" s="3" t="str">
        <f>_xlfn.XLOOKUP(Table3[[#This Row],[Customer_ID]],Table1[Customer_ID],Table1[Customer_Name],,0)</f>
        <v>Meena Malviya</v>
      </c>
      <c r="D227" s="3" t="str">
        <f>_xlfn.XLOOKUP(Table3[[#This Row],[Customer_ID]],Table1[Customer_ID],Table1[Branch_Name],,0)</f>
        <v>Indore</v>
      </c>
      <c r="E227" s="5">
        <v>46160</v>
      </c>
      <c r="F227" s="3" t="s">
        <v>257</v>
      </c>
      <c r="G227" s="3" t="s">
        <v>3095</v>
      </c>
      <c r="H227" s="3" t="str">
        <f>_xlfn.XLOOKUP(Table3[[#This Row],[Agent_Code]],Table4[Agent_Code],Table4[Agent_Name],,0)</f>
        <v>Ajay Yadav</v>
      </c>
      <c r="I227" s="12" t="s">
        <v>273</v>
      </c>
      <c r="J227" s="3" t="str">
        <f>IF(OR(Table3[[#This Row],[Contact_Result]]="Commitment Received",Table3[[#This Row],[Contact_Result]]="Will Pay Next Week"),"Yes","")</f>
        <v>Yes</v>
      </c>
      <c r="K227" s="5">
        <v>46165</v>
      </c>
      <c r="L227" s="4">
        <v>20561</v>
      </c>
      <c r="M227" s="4">
        <v>0</v>
      </c>
      <c r="N227" s="3" t="s">
        <v>273</v>
      </c>
    </row>
    <row r="228" spans="1:14" ht="29.4" customHeight="1" x14ac:dyDescent="0.45">
      <c r="A228" s="3" t="s">
        <v>333</v>
      </c>
      <c r="B228" s="3" t="s">
        <v>860</v>
      </c>
      <c r="C228" s="3" t="str">
        <f>_xlfn.XLOOKUP(Table3[[#This Row],[Customer_ID]],Table1[Customer_ID],Table1[Customer_Name],,0)</f>
        <v>Sanjay Singh</v>
      </c>
      <c r="D228" s="3" t="str">
        <f>_xlfn.XLOOKUP(Table3[[#This Row],[Customer_ID]],Table1[Customer_ID],Table1[Branch_Name],,0)</f>
        <v>Indore</v>
      </c>
      <c r="E228" s="5">
        <v>46159</v>
      </c>
      <c r="F228" s="3" t="s">
        <v>257</v>
      </c>
      <c r="G228" s="3" t="s">
        <v>3113</v>
      </c>
      <c r="H228" s="3" t="str">
        <f>_xlfn.XLOOKUP(Table3[[#This Row],[Agent_Code]],Table4[Agent_Code],Table4[Agent_Name],,0)</f>
        <v>Umesh Soni</v>
      </c>
      <c r="I228" s="12" t="s">
        <v>273</v>
      </c>
      <c r="J228" s="3" t="str">
        <f>IF(OR(Table3[[#This Row],[Contact_Result]]="Commitment Received",Table3[[#This Row],[Contact_Result]]="Will Pay Next Week"),"Yes","")</f>
        <v>Yes</v>
      </c>
      <c r="K228" s="5">
        <v>46164</v>
      </c>
      <c r="L228" s="4">
        <v>16996</v>
      </c>
      <c r="M228" s="4">
        <v>0</v>
      </c>
      <c r="N228" s="3" t="s">
        <v>273</v>
      </c>
    </row>
    <row r="229" spans="1:14" ht="29.4" customHeight="1" x14ac:dyDescent="0.45">
      <c r="A229" s="3" t="s">
        <v>356</v>
      </c>
      <c r="B229" s="3" t="s">
        <v>881</v>
      </c>
      <c r="C229" s="3" t="str">
        <f>_xlfn.XLOOKUP(Table3[[#This Row],[Customer_ID]],Table1[Customer_ID],Table1[Customer_Name],,0)</f>
        <v>Suresh Thakur</v>
      </c>
      <c r="D229" s="3" t="str">
        <f>_xlfn.XLOOKUP(Table3[[#This Row],[Customer_ID]],Table1[Customer_ID],Table1[Branch_Name],,0)</f>
        <v>Rewa</v>
      </c>
      <c r="E229" s="5">
        <v>46159</v>
      </c>
      <c r="F229" s="3" t="s">
        <v>270</v>
      </c>
      <c r="G229" s="3" t="s">
        <v>3105</v>
      </c>
      <c r="H229" s="3" t="str">
        <f>_xlfn.XLOOKUP(Table3[[#This Row],[Agent_Code]],Table4[Agent_Code],Table4[Agent_Name],,0)</f>
        <v>Pooja Shukla</v>
      </c>
      <c r="I229" s="12" t="s">
        <v>252</v>
      </c>
      <c r="J229" s="3" t="str">
        <f>IF(OR(Table3[[#This Row],[Contact_Result]]="Commitment Received",Table3[[#This Row],[Contact_Result]]="Will Pay Next Week"),"Yes","")</f>
        <v/>
      </c>
      <c r="K229" s="5"/>
      <c r="L229" s="4"/>
      <c r="M229" s="4">
        <v>0</v>
      </c>
      <c r="N229" s="3" t="s">
        <v>252</v>
      </c>
    </row>
    <row r="230" spans="1:14" ht="29.4" customHeight="1" x14ac:dyDescent="0.45">
      <c r="A230" s="3" t="s">
        <v>365</v>
      </c>
      <c r="B230" s="3" t="s">
        <v>891</v>
      </c>
      <c r="C230" s="3" t="str">
        <f>_xlfn.XLOOKUP(Table3[[#This Row],[Customer_ID]],Table1[Customer_ID],Table1[Customer_Name],,0)</f>
        <v>Lalit Rajput</v>
      </c>
      <c r="D230" s="3" t="str">
        <f>_xlfn.XLOOKUP(Table3[[#This Row],[Customer_ID]],Table1[Customer_ID],Table1[Branch_Name],,0)</f>
        <v>Bhopal</v>
      </c>
      <c r="E230" s="5">
        <v>46159</v>
      </c>
      <c r="F230" s="3" t="s">
        <v>270</v>
      </c>
      <c r="G230" s="3" t="s">
        <v>3105</v>
      </c>
      <c r="H230" s="3" t="str">
        <f>_xlfn.XLOOKUP(Table3[[#This Row],[Agent_Code]],Table4[Agent_Code],Table4[Agent_Name],,0)</f>
        <v>Pooja Shukla</v>
      </c>
      <c r="I230" s="12" t="s">
        <v>3099</v>
      </c>
      <c r="J230" s="3" t="str">
        <f>IF(OR(Table3[[#This Row],[Contact_Result]]="Commitment Received",Table3[[#This Row],[Contact_Result]]="Will Pay Next Week"),"Yes","")</f>
        <v/>
      </c>
      <c r="K230" s="5"/>
      <c r="L230" s="4"/>
      <c r="M230" s="4">
        <v>13410</v>
      </c>
      <c r="N230" s="3" t="s">
        <v>3098</v>
      </c>
    </row>
    <row r="231" spans="1:14" ht="29.4" customHeight="1" x14ac:dyDescent="0.45">
      <c r="A231" s="3" t="s">
        <v>367</v>
      </c>
      <c r="B231" s="3" t="s">
        <v>897</v>
      </c>
      <c r="C231" s="3" t="str">
        <f>_xlfn.XLOOKUP(Table3[[#This Row],[Customer_ID]],Table1[Customer_ID],Table1[Customer_Name],,0)</f>
        <v>Mohit Pandey</v>
      </c>
      <c r="D231" s="3" t="str">
        <f>_xlfn.XLOOKUP(Table3[[#This Row],[Customer_ID]],Table1[Customer_ID],Table1[Branch_Name],,0)</f>
        <v>Bhopal</v>
      </c>
      <c r="E231" s="5">
        <v>46159</v>
      </c>
      <c r="F231" s="3" t="s">
        <v>257</v>
      </c>
      <c r="G231" s="3" t="s">
        <v>3112</v>
      </c>
      <c r="H231" s="3" t="str">
        <f>_xlfn.XLOOKUP(Table3[[#This Row],[Agent_Code]],Table4[Agent_Code],Table4[Agent_Name],,0)</f>
        <v>Vijay Tiwari</v>
      </c>
      <c r="I231" s="12" t="s">
        <v>273</v>
      </c>
      <c r="J231" s="3" t="str">
        <f>IF(OR(Table3[[#This Row],[Contact_Result]]="Commitment Received",Table3[[#This Row],[Contact_Result]]="Will Pay Next Week"),"Yes","")</f>
        <v>Yes</v>
      </c>
      <c r="K231" s="5">
        <v>46164</v>
      </c>
      <c r="L231" s="4">
        <v>5611</v>
      </c>
      <c r="M231" s="4">
        <v>0</v>
      </c>
      <c r="N231" s="3" t="s">
        <v>273</v>
      </c>
    </row>
    <row r="232" spans="1:14" ht="29.4" customHeight="1" x14ac:dyDescent="0.45">
      <c r="A232" s="3" t="s">
        <v>381</v>
      </c>
      <c r="B232" s="3" t="s">
        <v>918</v>
      </c>
      <c r="C232" s="3" t="str">
        <f>_xlfn.XLOOKUP(Table3[[#This Row],[Customer_ID]],Table1[Customer_ID],Table1[Customer_Name],,0)</f>
        <v>Vijay Pandey</v>
      </c>
      <c r="D232" s="3" t="str">
        <f>_xlfn.XLOOKUP(Table3[[#This Row],[Customer_ID]],Table1[Customer_ID],Table1[Branch_Name],,0)</f>
        <v>Bhopal</v>
      </c>
      <c r="E232" s="5">
        <v>46159</v>
      </c>
      <c r="F232" s="3" t="s">
        <v>270</v>
      </c>
      <c r="G232" s="3" t="s">
        <v>3096</v>
      </c>
      <c r="H232" s="3" t="str">
        <f>_xlfn.XLOOKUP(Table3[[#This Row],[Agent_Code]],Table4[Agent_Code],Table4[Agent_Name],,0)</f>
        <v>Pushpa Gupta</v>
      </c>
      <c r="I232" s="12" t="s">
        <v>252</v>
      </c>
      <c r="J232" s="3" t="str">
        <f>IF(OR(Table3[[#This Row],[Contact_Result]]="Commitment Received",Table3[[#This Row],[Contact_Result]]="Will Pay Next Week"),"Yes","")</f>
        <v/>
      </c>
      <c r="K232" s="5"/>
      <c r="L232" s="4"/>
      <c r="M232" s="4">
        <v>0</v>
      </c>
      <c r="N232" s="3" t="s">
        <v>252</v>
      </c>
    </row>
    <row r="233" spans="1:14" ht="29.4" customHeight="1" x14ac:dyDescent="0.45">
      <c r="A233" s="3" t="s">
        <v>399</v>
      </c>
      <c r="B233" s="3" t="s">
        <v>927</v>
      </c>
      <c r="C233" s="3" t="str">
        <f>_xlfn.XLOOKUP(Table3[[#This Row],[Customer_ID]],Table1[Customer_ID],Table1[Customer_Name],,0)</f>
        <v>Santosh Malviya</v>
      </c>
      <c r="D233" s="3" t="str">
        <f>_xlfn.XLOOKUP(Table3[[#This Row],[Customer_ID]],Table1[Customer_ID],Table1[Branch_Name],,0)</f>
        <v>Indore</v>
      </c>
      <c r="E233" s="5">
        <v>46159</v>
      </c>
      <c r="F233" s="3" t="s">
        <v>270</v>
      </c>
      <c r="G233" s="3" t="s">
        <v>3103</v>
      </c>
      <c r="H233" s="3" t="str">
        <f>_xlfn.XLOOKUP(Table3[[#This Row],[Agent_Code]],Table4[Agent_Code],Table4[Agent_Name],,0)</f>
        <v>Pushpa Jain</v>
      </c>
      <c r="I233" s="12" t="s">
        <v>3094</v>
      </c>
      <c r="J233" s="3" t="str">
        <f>IF(OR(Table3[[#This Row],[Contact_Result]]="Commitment Received",Table3[[#This Row],[Contact_Result]]="Will Pay Next Week"),"Yes","")</f>
        <v>Yes</v>
      </c>
      <c r="K233" s="5">
        <v>46164</v>
      </c>
      <c r="L233" s="4">
        <v>6329</v>
      </c>
      <c r="M233" s="4">
        <v>0</v>
      </c>
      <c r="N233" s="3" t="s">
        <v>3094</v>
      </c>
    </row>
    <row r="234" spans="1:14" ht="29.4" customHeight="1" x14ac:dyDescent="0.45">
      <c r="A234" s="3" t="s">
        <v>416</v>
      </c>
      <c r="B234" s="3" t="s">
        <v>944</v>
      </c>
      <c r="C234" s="3" t="str">
        <f>_xlfn.XLOOKUP(Table3[[#This Row],[Customer_ID]],Table1[Customer_ID],Table1[Customer_Name],,0)</f>
        <v>Naresh Singh</v>
      </c>
      <c r="D234" s="3" t="str">
        <f>_xlfn.XLOOKUP(Table3[[#This Row],[Customer_ID]],Table1[Customer_ID],Table1[Branch_Name],,0)</f>
        <v>Gwalior</v>
      </c>
      <c r="E234" s="5">
        <v>46159</v>
      </c>
      <c r="F234" s="3" t="s">
        <v>270</v>
      </c>
      <c r="G234" s="3" t="s">
        <v>3107</v>
      </c>
      <c r="H234" s="3" t="str">
        <f>_xlfn.XLOOKUP(Table3[[#This Row],[Agent_Code]],Table4[Agent_Code],Table4[Agent_Name],,0)</f>
        <v>Naresh Mishra</v>
      </c>
      <c r="I234" s="12" t="s">
        <v>3099</v>
      </c>
      <c r="J234" s="3" t="str">
        <f>IF(OR(Table3[[#This Row],[Contact_Result]]="Commitment Received",Table3[[#This Row],[Contact_Result]]="Will Pay Next Week"),"Yes","")</f>
        <v/>
      </c>
      <c r="K234" s="5"/>
      <c r="L234" s="4"/>
      <c r="M234" s="4">
        <v>22696</v>
      </c>
      <c r="N234" s="3" t="s">
        <v>3098</v>
      </c>
    </row>
    <row r="235" spans="1:14" ht="29.4" customHeight="1" x14ac:dyDescent="0.45">
      <c r="A235" s="3" t="s">
        <v>449</v>
      </c>
      <c r="B235" s="3" t="s">
        <v>976</v>
      </c>
      <c r="C235" s="3" t="str">
        <f>_xlfn.XLOOKUP(Table3[[#This Row],[Customer_ID]],Table1[Customer_ID],Table1[Customer_Name],,0)</f>
        <v>Ajay Sharma</v>
      </c>
      <c r="D235" s="3" t="str">
        <f>_xlfn.XLOOKUP(Table3[[#This Row],[Customer_ID]],Table1[Customer_ID],Table1[Branch_Name],,0)</f>
        <v>Bhopal</v>
      </c>
      <c r="E235" s="5">
        <v>46159</v>
      </c>
      <c r="F235" s="3" t="s">
        <v>270</v>
      </c>
      <c r="G235" s="3" t="s">
        <v>3109</v>
      </c>
      <c r="H235" s="3" t="str">
        <f>_xlfn.XLOOKUP(Table3[[#This Row],[Agent_Code]],Table4[Agent_Code],Table4[Agent_Name],,0)</f>
        <v>Pankaj Joshi</v>
      </c>
      <c r="I235" s="12" t="s">
        <v>252</v>
      </c>
      <c r="J235" s="3" t="str">
        <f>IF(OR(Table3[[#This Row],[Contact_Result]]="Commitment Received",Table3[[#This Row],[Contact_Result]]="Will Pay Next Week"),"Yes","")</f>
        <v/>
      </c>
      <c r="K235" s="5"/>
      <c r="L235" s="4"/>
      <c r="M235" s="4">
        <v>0</v>
      </c>
      <c r="N235" s="3" t="s">
        <v>252</v>
      </c>
    </row>
    <row r="236" spans="1:14" ht="29.4" customHeight="1" x14ac:dyDescent="0.45">
      <c r="A236" s="3" t="s">
        <v>476</v>
      </c>
      <c r="B236" s="3" t="s">
        <v>990</v>
      </c>
      <c r="C236" s="3" t="str">
        <f>_xlfn.XLOOKUP(Table3[[#This Row],[Customer_ID]],Table1[Customer_ID],Table1[Customer_Name],,0)</f>
        <v>Sanjay Chauhan</v>
      </c>
      <c r="D236" s="3" t="str">
        <f>_xlfn.XLOOKUP(Table3[[#This Row],[Customer_ID]],Table1[Customer_ID],Table1[Branch_Name],,0)</f>
        <v>Jabalpur</v>
      </c>
      <c r="E236" s="5">
        <v>46159</v>
      </c>
      <c r="F236" s="3" t="s">
        <v>270</v>
      </c>
      <c r="G236" s="3" t="s">
        <v>3108</v>
      </c>
      <c r="H236" s="3" t="str">
        <f>_xlfn.XLOOKUP(Table3[[#This Row],[Agent_Code]],Table4[Agent_Code],Table4[Agent_Name],,0)</f>
        <v>Rekha Gupta</v>
      </c>
      <c r="I236" s="12" t="s">
        <v>3099</v>
      </c>
      <c r="J236" s="3" t="str">
        <f>IF(OR(Table3[[#This Row],[Contact_Result]]="Commitment Received",Table3[[#This Row],[Contact_Result]]="Will Pay Next Week"),"Yes","")</f>
        <v/>
      </c>
      <c r="K236" s="5"/>
      <c r="L236" s="4"/>
      <c r="M236" s="4">
        <v>12748</v>
      </c>
      <c r="N236" s="3" t="s">
        <v>3098</v>
      </c>
    </row>
    <row r="237" spans="1:14" ht="29.4" customHeight="1" x14ac:dyDescent="0.45">
      <c r="A237" s="3" t="s">
        <v>503</v>
      </c>
      <c r="B237" s="3" t="s">
        <v>1002</v>
      </c>
      <c r="C237" s="3" t="str">
        <f>_xlfn.XLOOKUP(Table3[[#This Row],[Customer_ID]],Table1[Customer_ID],Table1[Customer_Name],,0)</f>
        <v>Usha Soni</v>
      </c>
      <c r="D237" s="3" t="str">
        <f>_xlfn.XLOOKUP(Table3[[#This Row],[Customer_ID]],Table1[Customer_ID],Table1[Branch_Name],,0)</f>
        <v>Bhopal</v>
      </c>
      <c r="E237" s="5">
        <v>46159</v>
      </c>
      <c r="F237" s="3" t="s">
        <v>270</v>
      </c>
      <c r="G237" s="3" t="s">
        <v>3095</v>
      </c>
      <c r="H237" s="3" t="str">
        <f>_xlfn.XLOOKUP(Table3[[#This Row],[Agent_Code]],Table4[Agent_Code],Table4[Agent_Name],,0)</f>
        <v>Ajay Yadav</v>
      </c>
      <c r="I237" s="12" t="s">
        <v>3094</v>
      </c>
      <c r="J237" s="3" t="str">
        <f>IF(OR(Table3[[#This Row],[Contact_Result]]="Commitment Received",Table3[[#This Row],[Contact_Result]]="Will Pay Next Week"),"Yes","")</f>
        <v>Yes</v>
      </c>
      <c r="K237" s="5">
        <v>46164</v>
      </c>
      <c r="L237" s="4">
        <v>1737</v>
      </c>
      <c r="M237" s="4">
        <v>0</v>
      </c>
      <c r="N237" s="3" t="s">
        <v>3094</v>
      </c>
    </row>
    <row r="238" spans="1:14" ht="29.4" customHeight="1" x14ac:dyDescent="0.45">
      <c r="A238" s="3" t="s">
        <v>613</v>
      </c>
      <c r="B238" s="3" t="s">
        <v>1103</v>
      </c>
      <c r="C238" s="3" t="str">
        <f>_xlfn.XLOOKUP(Table3[[#This Row],[Customer_ID]],Table1[Customer_ID],Table1[Customer_Name],,0)</f>
        <v>Shanta Verma</v>
      </c>
      <c r="D238" s="3" t="str">
        <f>_xlfn.XLOOKUP(Table3[[#This Row],[Customer_ID]],Table1[Customer_ID],Table1[Branch_Name],,0)</f>
        <v>Indore</v>
      </c>
      <c r="E238" s="5">
        <v>46159</v>
      </c>
      <c r="F238" s="3" t="s">
        <v>270</v>
      </c>
      <c r="G238" s="3" t="s">
        <v>3096</v>
      </c>
      <c r="H238" s="3" t="str">
        <f>_xlfn.XLOOKUP(Table3[[#This Row],[Agent_Code]],Table4[Agent_Code],Table4[Agent_Name],,0)</f>
        <v>Pushpa Gupta</v>
      </c>
      <c r="I238" s="12" t="s">
        <v>3099</v>
      </c>
      <c r="J238" s="3" t="str">
        <f>IF(OR(Table3[[#This Row],[Contact_Result]]="Commitment Received",Table3[[#This Row],[Contact_Result]]="Will Pay Next Week"),"Yes","")</f>
        <v/>
      </c>
      <c r="K238" s="5"/>
      <c r="L238" s="4"/>
      <c r="M238" s="4">
        <v>49282</v>
      </c>
      <c r="N238" s="3" t="s">
        <v>3098</v>
      </c>
    </row>
    <row r="239" spans="1:14" ht="29.4" customHeight="1" x14ac:dyDescent="0.45">
      <c r="A239" s="3" t="s">
        <v>702</v>
      </c>
      <c r="B239" s="3" t="s">
        <v>1161</v>
      </c>
      <c r="C239" s="3" t="str">
        <f>_xlfn.XLOOKUP(Table3[[#This Row],[Customer_ID]],Table1[Customer_ID],Table1[Customer_Name],,0)</f>
        <v>Mohit Sharma</v>
      </c>
      <c r="D239" s="3" t="str">
        <f>_xlfn.XLOOKUP(Table3[[#This Row],[Customer_ID]],Table1[Customer_ID],Table1[Branch_Name],,0)</f>
        <v>Gwalior</v>
      </c>
      <c r="E239" s="5">
        <v>46159</v>
      </c>
      <c r="F239" s="3" t="s">
        <v>270</v>
      </c>
      <c r="G239" s="3" t="s">
        <v>3108</v>
      </c>
      <c r="H239" s="3" t="str">
        <f>_xlfn.XLOOKUP(Table3[[#This Row],[Agent_Code]],Table4[Agent_Code],Table4[Agent_Name],,0)</f>
        <v>Rekha Gupta</v>
      </c>
      <c r="I239" s="12" t="s">
        <v>3099</v>
      </c>
      <c r="J239" s="3" t="str">
        <f>IF(OR(Table3[[#This Row],[Contact_Result]]="Commitment Received",Table3[[#This Row],[Contact_Result]]="Will Pay Next Week"),"Yes","")</f>
        <v/>
      </c>
      <c r="K239" s="5"/>
      <c r="L239" s="4"/>
      <c r="M239" s="4">
        <v>37901</v>
      </c>
      <c r="N239" s="3" t="s">
        <v>3098</v>
      </c>
    </row>
    <row r="240" spans="1:14" ht="29.4" customHeight="1" x14ac:dyDescent="0.45">
      <c r="A240" s="3" t="s">
        <v>714</v>
      </c>
      <c r="B240" s="3" t="s">
        <v>1164</v>
      </c>
      <c r="C240" s="3" t="str">
        <f>_xlfn.XLOOKUP(Table3[[#This Row],[Customer_ID]],Table1[Customer_ID],Table1[Customer_Name],,0)</f>
        <v>Anil Mishra</v>
      </c>
      <c r="D240" s="3" t="str">
        <f>_xlfn.XLOOKUP(Table3[[#This Row],[Customer_ID]],Table1[Customer_ID],Table1[Branch_Name],,0)</f>
        <v>Rewa</v>
      </c>
      <c r="E240" s="5">
        <v>46159</v>
      </c>
      <c r="F240" s="3" t="s">
        <v>265</v>
      </c>
      <c r="G240" s="3" t="s">
        <v>3102</v>
      </c>
      <c r="H240" s="3" t="str">
        <f>_xlfn.XLOOKUP(Table3[[#This Row],[Agent_Code]],Table4[Agent_Code],Table4[Agent_Name],,0)</f>
        <v>Suresh Malviya</v>
      </c>
      <c r="I240" s="12" t="s">
        <v>279</v>
      </c>
      <c r="J240" s="3" t="str">
        <f>IF(OR(Table3[[#This Row],[Contact_Result]]="Commitment Received",Table3[[#This Row],[Contact_Result]]="Will Pay Next Week"),"Yes","")</f>
        <v/>
      </c>
      <c r="K240" s="5"/>
      <c r="L240" s="4"/>
      <c r="M240" s="4">
        <v>23912</v>
      </c>
      <c r="N240" s="3" t="s">
        <v>279</v>
      </c>
    </row>
    <row r="241" spans="1:14" ht="29.4" customHeight="1" x14ac:dyDescent="0.45">
      <c r="A241" s="3" t="s">
        <v>724</v>
      </c>
      <c r="B241" s="3" t="s">
        <v>1175</v>
      </c>
      <c r="C241" s="3" t="str">
        <f>_xlfn.XLOOKUP(Table3[[#This Row],[Customer_ID]],Table1[Customer_ID],Table1[Customer_Name],,0)</f>
        <v>Mohit Dubey</v>
      </c>
      <c r="D241" s="3" t="str">
        <f>_xlfn.XLOOKUP(Table3[[#This Row],[Customer_ID]],Table1[Customer_ID],Table1[Branch_Name],,0)</f>
        <v>Indore</v>
      </c>
      <c r="E241" s="5">
        <v>46159</v>
      </c>
      <c r="F241" s="3" t="s">
        <v>265</v>
      </c>
      <c r="G241" s="3" t="s">
        <v>3113</v>
      </c>
      <c r="H241" s="3" t="str">
        <f>_xlfn.XLOOKUP(Table3[[#This Row],[Agent_Code]],Table4[Agent_Code],Table4[Agent_Name],,0)</f>
        <v>Umesh Soni</v>
      </c>
      <c r="I241" s="12" t="s">
        <v>279</v>
      </c>
      <c r="J241" s="3" t="str">
        <f>IF(OR(Table3[[#This Row],[Contact_Result]]="Commitment Received",Table3[[#This Row],[Contact_Result]]="Will Pay Next Week"),"Yes","")</f>
        <v/>
      </c>
      <c r="K241" s="5"/>
      <c r="L241" s="4"/>
      <c r="M241" s="4">
        <v>32</v>
      </c>
      <c r="N241" s="3" t="s">
        <v>279</v>
      </c>
    </row>
    <row r="242" spans="1:14" ht="29.4" customHeight="1" x14ac:dyDescent="0.45">
      <c r="A242" s="3" t="s">
        <v>746</v>
      </c>
      <c r="B242" s="3" t="s">
        <v>1197</v>
      </c>
      <c r="C242" s="3" t="str">
        <f>_xlfn.XLOOKUP(Table3[[#This Row],[Customer_ID]],Table1[Customer_ID],Table1[Customer_Name],,0)</f>
        <v>Mahesh Sharma</v>
      </c>
      <c r="D242" s="3" t="str">
        <f>_xlfn.XLOOKUP(Table3[[#This Row],[Customer_ID]],Table1[Customer_ID],Table1[Branch_Name],,0)</f>
        <v>Jabalpur</v>
      </c>
      <c r="E242" s="5">
        <v>46159</v>
      </c>
      <c r="F242" s="3" t="s">
        <v>270</v>
      </c>
      <c r="G242" s="3" t="s">
        <v>3113</v>
      </c>
      <c r="H242" s="3" t="str">
        <f>_xlfn.XLOOKUP(Table3[[#This Row],[Agent_Code]],Table4[Agent_Code],Table4[Agent_Name],,0)</f>
        <v>Umesh Soni</v>
      </c>
      <c r="I242" s="12" t="s">
        <v>252</v>
      </c>
      <c r="J242" s="3" t="str">
        <f>IF(OR(Table3[[#This Row],[Contact_Result]]="Commitment Received",Table3[[#This Row],[Contact_Result]]="Will Pay Next Week"),"Yes","")</f>
        <v/>
      </c>
      <c r="K242" s="5"/>
      <c r="L242" s="4"/>
      <c r="M242" s="4">
        <v>0</v>
      </c>
      <c r="N242" s="3" t="s">
        <v>252</v>
      </c>
    </row>
    <row r="243" spans="1:14" ht="29.4" customHeight="1" x14ac:dyDescent="0.45">
      <c r="A243" s="3" t="s">
        <v>752</v>
      </c>
      <c r="B243" s="3" t="s">
        <v>1199</v>
      </c>
      <c r="C243" s="3" t="str">
        <f>_xlfn.XLOOKUP(Table3[[#This Row],[Customer_ID]],Table1[Customer_ID],Table1[Customer_Name],,0)</f>
        <v>Manoj Singh</v>
      </c>
      <c r="D243" s="3" t="str">
        <f>_xlfn.XLOOKUP(Table3[[#This Row],[Customer_ID]],Table1[Customer_ID],Table1[Branch_Name],,0)</f>
        <v>Rewa</v>
      </c>
      <c r="E243" s="5">
        <v>46159</v>
      </c>
      <c r="F243" s="3" t="s">
        <v>265</v>
      </c>
      <c r="G243" s="3" t="s">
        <v>3101</v>
      </c>
      <c r="H243" s="3" t="str">
        <f>_xlfn.XLOOKUP(Table3[[#This Row],[Agent_Code]],Table4[Agent_Code],Table4[Agent_Name],,0)</f>
        <v>Pankaj Verma</v>
      </c>
      <c r="I243" s="12" t="s">
        <v>279</v>
      </c>
      <c r="J243" s="3" t="str">
        <f>IF(OR(Table3[[#This Row],[Contact_Result]]="Commitment Received",Table3[[#This Row],[Contact_Result]]="Will Pay Next Week"),"Yes","")</f>
        <v/>
      </c>
      <c r="K243" s="5"/>
      <c r="L243" s="4"/>
      <c r="M243" s="4">
        <v>2290</v>
      </c>
      <c r="N243" s="3" t="s">
        <v>279</v>
      </c>
    </row>
    <row r="244" spans="1:14" ht="29.4" customHeight="1" x14ac:dyDescent="0.45">
      <c r="A244" s="3" t="s">
        <v>288</v>
      </c>
      <c r="B244" s="3" t="s">
        <v>829</v>
      </c>
      <c r="C244" s="3" t="str">
        <f>_xlfn.XLOOKUP(Table3[[#This Row],[Customer_ID]],Table1[Customer_ID],Table1[Customer_Name],,0)</f>
        <v>Seema Joshi</v>
      </c>
      <c r="D244" s="3" t="str">
        <f>_xlfn.XLOOKUP(Table3[[#This Row],[Customer_ID]],Table1[Customer_ID],Table1[Branch_Name],,0)</f>
        <v>Bhopal</v>
      </c>
      <c r="E244" s="5">
        <v>46158</v>
      </c>
      <c r="F244" s="3" t="s">
        <v>270</v>
      </c>
      <c r="G244" s="3" t="s">
        <v>3104</v>
      </c>
      <c r="H244" s="3" t="str">
        <f>_xlfn.XLOOKUP(Table3[[#This Row],[Agent_Code]],Table4[Agent_Code],Table4[Agent_Name],,0)</f>
        <v>Umesh Gupta</v>
      </c>
      <c r="I244" s="12" t="s">
        <v>3094</v>
      </c>
      <c r="J244" s="3" t="str">
        <f>IF(OR(Table3[[#This Row],[Contact_Result]]="Commitment Received",Table3[[#This Row],[Contact_Result]]="Will Pay Next Week"),"Yes","")</f>
        <v>Yes</v>
      </c>
      <c r="K244" s="5">
        <v>46163</v>
      </c>
      <c r="L244" s="4">
        <v>2337</v>
      </c>
      <c r="M244" s="4">
        <v>0</v>
      </c>
      <c r="N244" s="3" t="s">
        <v>3094</v>
      </c>
    </row>
    <row r="245" spans="1:14" ht="29.4" customHeight="1" x14ac:dyDescent="0.45">
      <c r="A245" s="3" t="s">
        <v>302</v>
      </c>
      <c r="B245" s="3" t="s">
        <v>838</v>
      </c>
      <c r="C245" s="3" t="str">
        <f>_xlfn.XLOOKUP(Table3[[#This Row],[Customer_ID]],Table1[Customer_ID],Table1[Customer_Name],,0)</f>
        <v>Pushpa Yadav</v>
      </c>
      <c r="D245" s="3" t="str">
        <f>_xlfn.XLOOKUP(Table3[[#This Row],[Customer_ID]],Table1[Customer_ID],Table1[Branch_Name],,0)</f>
        <v>Bhopal</v>
      </c>
      <c r="E245" s="5">
        <v>46158</v>
      </c>
      <c r="F245" s="3" t="s">
        <v>265</v>
      </c>
      <c r="G245" s="3" t="s">
        <v>3092</v>
      </c>
      <c r="H245" s="3" t="str">
        <f>_xlfn.XLOOKUP(Table3[[#This Row],[Agent_Code]],Table4[Agent_Code],Table4[Agent_Name],,0)</f>
        <v>Sunita Patel</v>
      </c>
      <c r="I245" s="12" t="s">
        <v>279</v>
      </c>
      <c r="J245" s="3" t="str">
        <f>IF(OR(Table3[[#This Row],[Contact_Result]]="Commitment Received",Table3[[#This Row],[Contact_Result]]="Will Pay Next Week"),"Yes","")</f>
        <v/>
      </c>
      <c r="K245" s="5"/>
      <c r="L245" s="4"/>
      <c r="M245" s="4">
        <v>16626</v>
      </c>
      <c r="N245" s="3" t="s">
        <v>279</v>
      </c>
    </row>
    <row r="246" spans="1:14" ht="29.4" customHeight="1" x14ac:dyDescent="0.45">
      <c r="A246" s="3" t="s">
        <v>312</v>
      </c>
      <c r="B246" s="3" t="s">
        <v>842</v>
      </c>
      <c r="C246" s="3" t="str">
        <f>_xlfn.XLOOKUP(Table3[[#This Row],[Customer_ID]],Table1[Customer_ID],Table1[Customer_Name],,0)</f>
        <v>Nisha Rajput</v>
      </c>
      <c r="D246" s="3" t="str">
        <f>_xlfn.XLOOKUP(Table3[[#This Row],[Customer_ID]],Table1[Customer_ID],Table1[Branch_Name],,0)</f>
        <v>Gwalior</v>
      </c>
      <c r="E246" s="5">
        <v>46158</v>
      </c>
      <c r="F246" s="3" t="s">
        <v>270</v>
      </c>
      <c r="G246" s="3" t="s">
        <v>3095</v>
      </c>
      <c r="H246" s="3" t="str">
        <f>_xlfn.XLOOKUP(Table3[[#This Row],[Agent_Code]],Table4[Agent_Code],Table4[Agent_Name],,0)</f>
        <v>Ajay Yadav</v>
      </c>
      <c r="I246" s="12" t="s">
        <v>3094</v>
      </c>
      <c r="J246" s="3" t="str">
        <f>IF(OR(Table3[[#This Row],[Contact_Result]]="Commitment Received",Table3[[#This Row],[Contact_Result]]="Will Pay Next Week"),"Yes","")</f>
        <v>Yes</v>
      </c>
      <c r="K246" s="5">
        <v>46163</v>
      </c>
      <c r="L246" s="4">
        <v>2353</v>
      </c>
      <c r="M246" s="4">
        <v>0</v>
      </c>
      <c r="N246" s="3" t="s">
        <v>3094</v>
      </c>
    </row>
    <row r="247" spans="1:14" ht="29.4" customHeight="1" x14ac:dyDescent="0.45">
      <c r="A247" s="3" t="s">
        <v>326</v>
      </c>
      <c r="B247" s="3" t="s">
        <v>854</v>
      </c>
      <c r="C247" s="3" t="str">
        <f>_xlfn.XLOOKUP(Table3[[#This Row],[Customer_ID]],Table1[Customer_ID],Table1[Customer_Name],,0)</f>
        <v>Rekha Joshi</v>
      </c>
      <c r="D247" s="3" t="str">
        <f>_xlfn.XLOOKUP(Table3[[#This Row],[Customer_ID]],Table1[Customer_ID],Table1[Branch_Name],,0)</f>
        <v>Rewa</v>
      </c>
      <c r="E247" s="5">
        <v>46158</v>
      </c>
      <c r="F247" s="3" t="s">
        <v>270</v>
      </c>
      <c r="G247" s="3" t="s">
        <v>3108</v>
      </c>
      <c r="H247" s="3" t="str">
        <f>_xlfn.XLOOKUP(Table3[[#This Row],[Agent_Code]],Table4[Agent_Code],Table4[Agent_Name],,0)</f>
        <v>Rekha Gupta</v>
      </c>
      <c r="I247" s="12" t="s">
        <v>3097</v>
      </c>
      <c r="J247" s="3" t="str">
        <f>IF(OR(Table3[[#This Row],[Contact_Result]]="Commitment Received",Table3[[#This Row],[Contact_Result]]="Will Pay Next Week"),"Yes","")</f>
        <v/>
      </c>
      <c r="K247" s="5"/>
      <c r="L247" s="4"/>
      <c r="M247" s="4">
        <v>0</v>
      </c>
      <c r="N247" s="3" t="s">
        <v>3098</v>
      </c>
    </row>
    <row r="248" spans="1:14" ht="29.4" customHeight="1" x14ac:dyDescent="0.45">
      <c r="A248" s="3" t="s">
        <v>340</v>
      </c>
      <c r="B248" s="3" t="s">
        <v>863</v>
      </c>
      <c r="C248" s="3" t="str">
        <f>_xlfn.XLOOKUP(Table3[[#This Row],[Customer_ID]],Table1[Customer_ID],Table1[Customer_Name],,0)</f>
        <v>Vijay Patel</v>
      </c>
      <c r="D248" s="3" t="str">
        <f>_xlfn.XLOOKUP(Table3[[#This Row],[Customer_ID]],Table1[Customer_ID],Table1[Branch_Name],,0)</f>
        <v>Indore</v>
      </c>
      <c r="E248" s="5">
        <v>46158</v>
      </c>
      <c r="F248" s="3" t="s">
        <v>270</v>
      </c>
      <c r="G248" s="3" t="s">
        <v>3109</v>
      </c>
      <c r="H248" s="3" t="str">
        <f>_xlfn.XLOOKUP(Table3[[#This Row],[Agent_Code]],Table4[Agent_Code],Table4[Agent_Name],,0)</f>
        <v>Pankaj Joshi</v>
      </c>
      <c r="I248" s="12" t="s">
        <v>252</v>
      </c>
      <c r="J248" s="3" t="str">
        <f>IF(OR(Table3[[#This Row],[Contact_Result]]="Commitment Received",Table3[[#This Row],[Contact_Result]]="Will Pay Next Week"),"Yes","")</f>
        <v/>
      </c>
      <c r="K248" s="5"/>
      <c r="L248" s="4"/>
      <c r="M248" s="4">
        <v>0</v>
      </c>
      <c r="N248" s="3" t="s">
        <v>252</v>
      </c>
    </row>
    <row r="249" spans="1:14" ht="29.4" customHeight="1" x14ac:dyDescent="0.45">
      <c r="A249" s="3" t="s">
        <v>353</v>
      </c>
      <c r="B249" s="3" t="s">
        <v>873</v>
      </c>
      <c r="C249" s="3" t="str">
        <f>_xlfn.XLOOKUP(Table3[[#This Row],[Customer_ID]],Table1[Customer_ID],Table1[Customer_Name],,0)</f>
        <v>Sanjay Soni</v>
      </c>
      <c r="D249" s="3" t="str">
        <f>_xlfn.XLOOKUP(Table3[[#This Row],[Customer_ID]],Table1[Customer_ID],Table1[Branch_Name],,0)</f>
        <v>Rewa</v>
      </c>
      <c r="E249" s="5">
        <v>46158</v>
      </c>
      <c r="F249" s="3" t="s">
        <v>257</v>
      </c>
      <c r="G249" s="3" t="s">
        <v>3113</v>
      </c>
      <c r="H249" s="3" t="str">
        <f>_xlfn.XLOOKUP(Table3[[#This Row],[Agent_Code]],Table4[Agent_Code],Table4[Agent_Name],,0)</f>
        <v>Umesh Soni</v>
      </c>
      <c r="I249" s="12" t="s">
        <v>273</v>
      </c>
      <c r="J249" s="3" t="str">
        <f>IF(OR(Table3[[#This Row],[Contact_Result]]="Commitment Received",Table3[[#This Row],[Contact_Result]]="Will Pay Next Week"),"Yes","")</f>
        <v>Yes</v>
      </c>
      <c r="K249" s="5">
        <v>46163</v>
      </c>
      <c r="L249" s="4">
        <v>19219</v>
      </c>
      <c r="M249" s="4">
        <v>0</v>
      </c>
      <c r="N249" s="3" t="s">
        <v>273</v>
      </c>
    </row>
    <row r="250" spans="1:14" ht="29.4" customHeight="1" x14ac:dyDescent="0.45">
      <c r="A250" s="3" t="s">
        <v>364</v>
      </c>
      <c r="B250" s="3" t="s">
        <v>891</v>
      </c>
      <c r="C250" s="3" t="str">
        <f>_xlfn.XLOOKUP(Table3[[#This Row],[Customer_ID]],Table1[Customer_ID],Table1[Customer_Name],,0)</f>
        <v>Lalit Rajput</v>
      </c>
      <c r="D250" s="3" t="str">
        <f>_xlfn.XLOOKUP(Table3[[#This Row],[Customer_ID]],Table1[Customer_ID],Table1[Branch_Name],,0)</f>
        <v>Bhopal</v>
      </c>
      <c r="E250" s="5">
        <v>46158</v>
      </c>
      <c r="F250" s="3" t="s">
        <v>270</v>
      </c>
      <c r="G250" s="3" t="s">
        <v>3093</v>
      </c>
      <c r="H250" s="3" t="str">
        <f>_xlfn.XLOOKUP(Table3[[#This Row],[Agent_Code]],Table4[Agent_Code],Table4[Agent_Name],,0)</f>
        <v>Manoj Dubey</v>
      </c>
      <c r="I250" s="12" t="s">
        <v>3097</v>
      </c>
      <c r="J250" s="3" t="str">
        <f>IF(OR(Table3[[#This Row],[Contact_Result]]="Commitment Received",Table3[[#This Row],[Contact_Result]]="Will Pay Next Week"),"Yes","")</f>
        <v/>
      </c>
      <c r="K250" s="5"/>
      <c r="L250" s="4"/>
      <c r="M250" s="4">
        <v>0</v>
      </c>
      <c r="N250" s="3" t="s">
        <v>3098</v>
      </c>
    </row>
    <row r="251" spans="1:14" ht="29.4" customHeight="1" x14ac:dyDescent="0.45">
      <c r="A251" s="3" t="s">
        <v>438</v>
      </c>
      <c r="B251" s="3" t="s">
        <v>960</v>
      </c>
      <c r="C251" s="3" t="str">
        <f>_xlfn.XLOOKUP(Table3[[#This Row],[Customer_ID]],Table1[Customer_ID],Table1[Customer_Name],,0)</f>
        <v>Amit Singh</v>
      </c>
      <c r="D251" s="3" t="str">
        <f>_xlfn.XLOOKUP(Table3[[#This Row],[Customer_ID]],Table1[Customer_ID],Table1[Branch_Name],,0)</f>
        <v>Gwalior</v>
      </c>
      <c r="E251" s="5">
        <v>46158</v>
      </c>
      <c r="F251" s="3" t="s">
        <v>265</v>
      </c>
      <c r="G251" s="3" t="s">
        <v>3106</v>
      </c>
      <c r="H251" s="3" t="str">
        <f>_xlfn.XLOOKUP(Table3[[#This Row],[Agent_Code]],Table4[Agent_Code],Table4[Agent_Name],,0)</f>
        <v>Kavita Tiwari</v>
      </c>
      <c r="I251" s="12" t="s">
        <v>279</v>
      </c>
      <c r="J251" s="3" t="str">
        <f>IF(OR(Table3[[#This Row],[Contact_Result]]="Commitment Received",Table3[[#This Row],[Contact_Result]]="Will Pay Next Week"),"Yes","")</f>
        <v/>
      </c>
      <c r="K251" s="5"/>
      <c r="L251" s="4"/>
      <c r="M251" s="4">
        <v>1933</v>
      </c>
      <c r="N251" s="3" t="s">
        <v>279</v>
      </c>
    </row>
    <row r="252" spans="1:14" ht="29.4" customHeight="1" x14ac:dyDescent="0.45">
      <c r="A252" s="3" t="s">
        <v>451</v>
      </c>
      <c r="B252" s="3" t="s">
        <v>976</v>
      </c>
      <c r="C252" s="3" t="str">
        <f>_xlfn.XLOOKUP(Table3[[#This Row],[Customer_ID]],Table1[Customer_ID],Table1[Customer_Name],,0)</f>
        <v>Ajay Sharma</v>
      </c>
      <c r="D252" s="3" t="str">
        <f>_xlfn.XLOOKUP(Table3[[#This Row],[Customer_ID]],Table1[Customer_ID],Table1[Branch_Name],,0)</f>
        <v>Bhopal</v>
      </c>
      <c r="E252" s="5">
        <v>46158</v>
      </c>
      <c r="F252" s="3" t="s">
        <v>270</v>
      </c>
      <c r="G252" s="3" t="s">
        <v>3108</v>
      </c>
      <c r="H252" s="3" t="str">
        <f>_xlfn.XLOOKUP(Table3[[#This Row],[Agent_Code]],Table4[Agent_Code],Table4[Agent_Name],,0)</f>
        <v>Rekha Gupta</v>
      </c>
      <c r="I252" s="12" t="s">
        <v>3094</v>
      </c>
      <c r="J252" s="3" t="str">
        <f>IF(OR(Table3[[#This Row],[Contact_Result]]="Commitment Received",Table3[[#This Row],[Contact_Result]]="Will Pay Next Week"),"Yes","")</f>
        <v>Yes</v>
      </c>
      <c r="K252" s="5">
        <v>46163</v>
      </c>
      <c r="L252" s="4">
        <v>29296</v>
      </c>
      <c r="M252" s="4">
        <v>0</v>
      </c>
      <c r="N252" s="3" t="s">
        <v>3094</v>
      </c>
    </row>
    <row r="253" spans="1:14" ht="29.4" customHeight="1" x14ac:dyDescent="0.45">
      <c r="A253" s="3" t="s">
        <v>493</v>
      </c>
      <c r="B253" s="3" t="s">
        <v>998</v>
      </c>
      <c r="C253" s="3" t="str">
        <f>_xlfn.XLOOKUP(Table3[[#This Row],[Customer_ID]],Table1[Customer_ID],Table1[Customer_Name],,0)</f>
        <v>Deepak Patel</v>
      </c>
      <c r="D253" s="3" t="str">
        <f>_xlfn.XLOOKUP(Table3[[#This Row],[Customer_ID]],Table1[Customer_ID],Table1[Branch_Name],,0)</f>
        <v>Indore</v>
      </c>
      <c r="E253" s="5">
        <v>46158</v>
      </c>
      <c r="F253" s="3" t="s">
        <v>257</v>
      </c>
      <c r="G253" s="3" t="s">
        <v>3114</v>
      </c>
      <c r="H253" s="3" t="str">
        <f>_xlfn.XLOOKUP(Table3[[#This Row],[Agent_Code]],Table4[Agent_Code],Table4[Agent_Name],,0)</f>
        <v>Mohit Mishra</v>
      </c>
      <c r="I253" s="12" t="s">
        <v>273</v>
      </c>
      <c r="J253" s="3" t="str">
        <f>IF(OR(Table3[[#This Row],[Contact_Result]]="Commitment Received",Table3[[#This Row],[Contact_Result]]="Will Pay Next Week"),"Yes","")</f>
        <v>Yes</v>
      </c>
      <c r="K253" s="5">
        <v>46163</v>
      </c>
      <c r="L253" s="4">
        <v>16796</v>
      </c>
      <c r="M253" s="4">
        <v>0</v>
      </c>
      <c r="N253" s="3" t="s">
        <v>273</v>
      </c>
    </row>
    <row r="254" spans="1:14" ht="29.4" customHeight="1" x14ac:dyDescent="0.45">
      <c r="A254" s="3" t="s">
        <v>512</v>
      </c>
      <c r="B254" s="3" t="s">
        <v>1008</v>
      </c>
      <c r="C254" s="3" t="str">
        <f>_xlfn.XLOOKUP(Table3[[#This Row],[Customer_ID]],Table1[Customer_ID],Table1[Customer_Name],,0)</f>
        <v>Lalit Shukla</v>
      </c>
      <c r="D254" s="3" t="str">
        <f>_xlfn.XLOOKUP(Table3[[#This Row],[Customer_ID]],Table1[Customer_ID],Table1[Branch_Name],,0)</f>
        <v>Bhopal</v>
      </c>
      <c r="E254" s="5">
        <v>46158</v>
      </c>
      <c r="F254" s="3" t="s">
        <v>257</v>
      </c>
      <c r="G254" s="3" t="s">
        <v>3092</v>
      </c>
      <c r="H254" s="3" t="str">
        <f>_xlfn.XLOOKUP(Table3[[#This Row],[Agent_Code]],Table4[Agent_Code],Table4[Agent_Name],,0)</f>
        <v>Sunita Patel</v>
      </c>
      <c r="I254" s="12" t="s">
        <v>273</v>
      </c>
      <c r="J254" s="3" t="str">
        <f>IF(OR(Table3[[#This Row],[Contact_Result]]="Commitment Received",Table3[[#This Row],[Contact_Result]]="Will Pay Next Week"),"Yes","")</f>
        <v>Yes</v>
      </c>
      <c r="K254" s="5">
        <v>46163</v>
      </c>
      <c r="L254" s="4">
        <v>8173</v>
      </c>
      <c r="M254" s="4">
        <v>0</v>
      </c>
      <c r="N254" s="3" t="s">
        <v>273</v>
      </c>
    </row>
    <row r="255" spans="1:14" ht="29.4" customHeight="1" x14ac:dyDescent="0.45">
      <c r="A255" s="3" t="s">
        <v>532</v>
      </c>
      <c r="B255" s="3" t="s">
        <v>1028</v>
      </c>
      <c r="C255" s="3" t="str">
        <f>_xlfn.XLOOKUP(Table3[[#This Row],[Customer_ID]],Table1[Customer_ID],Table1[Customer_Name],,0)</f>
        <v>Anita Mishra</v>
      </c>
      <c r="D255" s="3" t="str">
        <f>_xlfn.XLOOKUP(Table3[[#This Row],[Customer_ID]],Table1[Customer_ID],Table1[Branch_Name],,0)</f>
        <v>Indore</v>
      </c>
      <c r="E255" s="5">
        <v>46158</v>
      </c>
      <c r="F255" s="3" t="s">
        <v>270</v>
      </c>
      <c r="G255" s="3" t="s">
        <v>3113</v>
      </c>
      <c r="H255" s="3" t="str">
        <f>_xlfn.XLOOKUP(Table3[[#This Row],[Agent_Code]],Table4[Agent_Code],Table4[Agent_Name],,0)</f>
        <v>Umesh Soni</v>
      </c>
      <c r="I255" s="12" t="s">
        <v>3097</v>
      </c>
      <c r="J255" s="3" t="str">
        <f>IF(OR(Table3[[#This Row],[Contact_Result]]="Commitment Received",Table3[[#This Row],[Contact_Result]]="Will Pay Next Week"),"Yes","")</f>
        <v/>
      </c>
      <c r="K255" s="5"/>
      <c r="L255" s="4"/>
      <c r="M255" s="4">
        <v>0</v>
      </c>
      <c r="N255" s="3" t="s">
        <v>3098</v>
      </c>
    </row>
    <row r="256" spans="1:14" ht="29.4" customHeight="1" x14ac:dyDescent="0.45">
      <c r="A256" s="3" t="s">
        <v>552</v>
      </c>
      <c r="B256" s="3" t="s">
        <v>1041</v>
      </c>
      <c r="C256" s="3" t="str">
        <f>_xlfn.XLOOKUP(Table3[[#This Row],[Customer_ID]],Table1[Customer_ID],Table1[Customer_Name],,0)</f>
        <v>Manoj Thakur</v>
      </c>
      <c r="D256" s="3" t="str">
        <f>_xlfn.XLOOKUP(Table3[[#This Row],[Customer_ID]],Table1[Customer_ID],Table1[Branch_Name],,0)</f>
        <v>Bhopal</v>
      </c>
      <c r="E256" s="5">
        <v>46158</v>
      </c>
      <c r="F256" s="3" t="s">
        <v>265</v>
      </c>
      <c r="G256" s="3" t="s">
        <v>3093</v>
      </c>
      <c r="H256" s="3" t="str">
        <f>_xlfn.XLOOKUP(Table3[[#This Row],[Agent_Code]],Table4[Agent_Code],Table4[Agent_Name],,0)</f>
        <v>Manoj Dubey</v>
      </c>
      <c r="I256" s="12" t="s">
        <v>3125</v>
      </c>
      <c r="J256" s="3" t="str">
        <f>IF(OR(Table3[[#This Row],[Contact_Result]]="Commitment Received",Table3[[#This Row],[Contact_Result]]="Will Pay Next Week"),"Yes","")</f>
        <v/>
      </c>
      <c r="K256" s="5">
        <v>46163</v>
      </c>
      <c r="L256" s="4">
        <v>48726</v>
      </c>
      <c r="M256" s="4">
        <v>0</v>
      </c>
      <c r="N256" s="3" t="s">
        <v>3115</v>
      </c>
    </row>
    <row r="257" spans="1:14" ht="29.4" customHeight="1" x14ac:dyDescent="0.45">
      <c r="A257" s="3" t="s">
        <v>556</v>
      </c>
      <c r="B257" s="3" t="s">
        <v>1043</v>
      </c>
      <c r="C257" s="3" t="str">
        <f>_xlfn.XLOOKUP(Table3[[#This Row],[Customer_ID]],Table1[Customer_ID],Table1[Customer_Name],,0)</f>
        <v>Suresh Sharma</v>
      </c>
      <c r="D257" s="3" t="str">
        <f>_xlfn.XLOOKUP(Table3[[#This Row],[Customer_ID]],Table1[Customer_ID],Table1[Branch_Name],,0)</f>
        <v>Gwalior</v>
      </c>
      <c r="E257" s="5">
        <v>46158</v>
      </c>
      <c r="F257" s="3" t="s">
        <v>265</v>
      </c>
      <c r="G257" s="3" t="s">
        <v>3111</v>
      </c>
      <c r="H257" s="3" t="str">
        <f>_xlfn.XLOOKUP(Table3[[#This Row],[Agent_Code]],Table4[Agent_Code],Table4[Agent_Name],,0)</f>
        <v>Lalit Dwivedi</v>
      </c>
      <c r="I257" s="12" t="s">
        <v>279</v>
      </c>
      <c r="J257" s="3" t="str">
        <f>IF(OR(Table3[[#This Row],[Contact_Result]]="Commitment Received",Table3[[#This Row],[Contact_Result]]="Will Pay Next Week"),"Yes","")</f>
        <v/>
      </c>
      <c r="K257" s="5"/>
      <c r="L257" s="4"/>
      <c r="M257" s="4">
        <v>6150</v>
      </c>
      <c r="N257" s="3" t="s">
        <v>279</v>
      </c>
    </row>
    <row r="258" spans="1:14" ht="29.4" customHeight="1" x14ac:dyDescent="0.45">
      <c r="A258" s="3" t="s">
        <v>567</v>
      </c>
      <c r="B258" s="3" t="s">
        <v>1053</v>
      </c>
      <c r="C258" s="3" t="str">
        <f>_xlfn.XLOOKUP(Table3[[#This Row],[Customer_ID]],Table1[Customer_ID],Table1[Customer_Name],,0)</f>
        <v>Ajay Malviya</v>
      </c>
      <c r="D258" s="3" t="str">
        <f>_xlfn.XLOOKUP(Table3[[#This Row],[Customer_ID]],Table1[Customer_ID],Table1[Branch_Name],,0)</f>
        <v>Gwalior</v>
      </c>
      <c r="E258" s="5">
        <v>46158</v>
      </c>
      <c r="F258" s="3" t="s">
        <v>265</v>
      </c>
      <c r="G258" s="3" t="s">
        <v>3105</v>
      </c>
      <c r="H258" s="3" t="str">
        <f>_xlfn.XLOOKUP(Table3[[#This Row],[Agent_Code]],Table4[Agent_Code],Table4[Agent_Name],,0)</f>
        <v>Pooja Shukla</v>
      </c>
      <c r="I258" s="12" t="s">
        <v>279</v>
      </c>
      <c r="J258" s="3" t="str">
        <f>IF(OR(Table3[[#This Row],[Contact_Result]]="Commitment Received",Table3[[#This Row],[Contact_Result]]="Will Pay Next Week"),"Yes","")</f>
        <v/>
      </c>
      <c r="K258" s="5"/>
      <c r="L258" s="4"/>
      <c r="M258" s="4">
        <v>1072</v>
      </c>
      <c r="N258" s="3" t="s">
        <v>279</v>
      </c>
    </row>
    <row r="259" spans="1:14" ht="29.4" customHeight="1" x14ac:dyDescent="0.45">
      <c r="A259" s="3" t="s">
        <v>580</v>
      </c>
      <c r="B259" s="3" t="s">
        <v>1063</v>
      </c>
      <c r="C259" s="3" t="str">
        <f>_xlfn.XLOOKUP(Table3[[#This Row],[Customer_ID]],Table1[Customer_ID],Table1[Customer_Name],,0)</f>
        <v>Neha Sharma</v>
      </c>
      <c r="D259" s="3" t="str">
        <f>_xlfn.XLOOKUP(Table3[[#This Row],[Customer_ID]],Table1[Customer_ID],Table1[Branch_Name],,0)</f>
        <v>Jabalpur</v>
      </c>
      <c r="E259" s="5">
        <v>46158</v>
      </c>
      <c r="F259" s="3" t="s">
        <v>270</v>
      </c>
      <c r="G259" s="3" t="s">
        <v>3096</v>
      </c>
      <c r="H259" s="3" t="str">
        <f>_xlfn.XLOOKUP(Table3[[#This Row],[Agent_Code]],Table4[Agent_Code],Table4[Agent_Name],,0)</f>
        <v>Pushpa Gupta</v>
      </c>
      <c r="I259" s="12" t="s">
        <v>3094</v>
      </c>
      <c r="J259" s="3" t="str">
        <f>IF(OR(Table3[[#This Row],[Contact_Result]]="Commitment Received",Table3[[#This Row],[Contact_Result]]="Will Pay Next Week"),"Yes","")</f>
        <v>Yes</v>
      </c>
      <c r="K259" s="5">
        <v>46163</v>
      </c>
      <c r="L259" s="4">
        <v>13394</v>
      </c>
      <c r="M259" s="4">
        <v>0</v>
      </c>
      <c r="N259" s="3" t="s">
        <v>3094</v>
      </c>
    </row>
    <row r="260" spans="1:14" ht="29.4" customHeight="1" x14ac:dyDescent="0.45">
      <c r="A260" s="3" t="s">
        <v>608</v>
      </c>
      <c r="B260" s="3" t="s">
        <v>1097</v>
      </c>
      <c r="C260" s="3" t="str">
        <f>_xlfn.XLOOKUP(Table3[[#This Row],[Customer_ID]],Table1[Customer_ID],Table1[Customer_Name],,0)</f>
        <v>Deepak Tiwari</v>
      </c>
      <c r="D260" s="3" t="str">
        <f>_xlfn.XLOOKUP(Table3[[#This Row],[Customer_ID]],Table1[Customer_ID],Table1[Branch_Name],,0)</f>
        <v>Indore</v>
      </c>
      <c r="E260" s="5">
        <v>46158</v>
      </c>
      <c r="F260" s="3" t="s">
        <v>257</v>
      </c>
      <c r="G260" s="3" t="s">
        <v>3111</v>
      </c>
      <c r="H260" s="3" t="str">
        <f>_xlfn.XLOOKUP(Table3[[#This Row],[Agent_Code]],Table4[Agent_Code],Table4[Agent_Name],,0)</f>
        <v>Lalit Dwivedi</v>
      </c>
      <c r="I260" s="12" t="s">
        <v>273</v>
      </c>
      <c r="J260" s="3" t="str">
        <f>IF(OR(Table3[[#This Row],[Contact_Result]]="Commitment Received",Table3[[#This Row],[Contact_Result]]="Will Pay Next Week"),"Yes","")</f>
        <v>Yes</v>
      </c>
      <c r="K260" s="5">
        <v>46163</v>
      </c>
      <c r="L260" s="4">
        <v>1282</v>
      </c>
      <c r="M260" s="4">
        <v>0</v>
      </c>
      <c r="N260" s="3" t="s">
        <v>273</v>
      </c>
    </row>
    <row r="261" spans="1:14" ht="29.4" customHeight="1" x14ac:dyDescent="0.45">
      <c r="A261" s="3" t="s">
        <v>644</v>
      </c>
      <c r="B261" s="3" t="s">
        <v>1121</v>
      </c>
      <c r="C261" s="3" t="str">
        <f>_xlfn.XLOOKUP(Table3[[#This Row],[Customer_ID]],Table1[Customer_ID],Table1[Customer_Name],,0)</f>
        <v>Naresh Joshi</v>
      </c>
      <c r="D261" s="3" t="str">
        <f>_xlfn.XLOOKUP(Table3[[#This Row],[Customer_ID]],Table1[Customer_ID],Table1[Branch_Name],,0)</f>
        <v>Rewa</v>
      </c>
      <c r="E261" s="5">
        <v>46158</v>
      </c>
      <c r="F261" s="3" t="s">
        <v>270</v>
      </c>
      <c r="G261" s="3" t="s">
        <v>3106</v>
      </c>
      <c r="H261" s="3" t="str">
        <f>_xlfn.XLOOKUP(Table3[[#This Row],[Agent_Code]],Table4[Agent_Code],Table4[Agent_Name],,0)</f>
        <v>Kavita Tiwari</v>
      </c>
      <c r="I261" s="12" t="s">
        <v>3099</v>
      </c>
      <c r="J261" s="3" t="str">
        <f>IF(OR(Table3[[#This Row],[Contact_Result]]="Commitment Received",Table3[[#This Row],[Contact_Result]]="Will Pay Next Week"),"Yes","")</f>
        <v/>
      </c>
      <c r="K261" s="5"/>
      <c r="L261" s="4"/>
      <c r="M261" s="4">
        <v>25233</v>
      </c>
      <c r="N261" s="3" t="s">
        <v>3098</v>
      </c>
    </row>
    <row r="262" spans="1:14" ht="29.4" customHeight="1" x14ac:dyDescent="0.45">
      <c r="A262" s="3" t="s">
        <v>673</v>
      </c>
      <c r="B262" s="3" t="s">
        <v>1144</v>
      </c>
      <c r="C262" s="3" t="str">
        <f>_xlfn.XLOOKUP(Table3[[#This Row],[Customer_ID]],Table1[Customer_ID],Table1[Customer_Name],,0)</f>
        <v>Manoj Tiwari</v>
      </c>
      <c r="D262" s="3" t="str">
        <f>_xlfn.XLOOKUP(Table3[[#This Row],[Customer_ID]],Table1[Customer_ID],Table1[Branch_Name],,0)</f>
        <v>Bhopal</v>
      </c>
      <c r="E262" s="5">
        <v>46158</v>
      </c>
      <c r="F262" s="3" t="s">
        <v>265</v>
      </c>
      <c r="G262" s="3" t="s">
        <v>3107</v>
      </c>
      <c r="H262" s="3" t="str">
        <f>_xlfn.XLOOKUP(Table3[[#This Row],[Agent_Code]],Table4[Agent_Code],Table4[Agent_Name],,0)</f>
        <v>Naresh Mishra</v>
      </c>
      <c r="I262" s="12" t="s">
        <v>279</v>
      </c>
      <c r="J262" s="3" t="str">
        <f>IF(OR(Table3[[#This Row],[Contact_Result]]="Commitment Received",Table3[[#This Row],[Contact_Result]]="Will Pay Next Week"),"Yes","")</f>
        <v/>
      </c>
      <c r="K262" s="5"/>
      <c r="L262" s="4"/>
      <c r="M262" s="4">
        <v>1199</v>
      </c>
      <c r="N262" s="3" t="s">
        <v>279</v>
      </c>
    </row>
    <row r="263" spans="1:14" ht="29.4" customHeight="1" x14ac:dyDescent="0.45">
      <c r="A263" s="3" t="s">
        <v>687</v>
      </c>
      <c r="B263" s="3" t="s">
        <v>1155</v>
      </c>
      <c r="C263" s="3" t="str">
        <f>_xlfn.XLOOKUP(Table3[[#This Row],[Customer_ID]],Table1[Customer_ID],Table1[Customer_Name],,0)</f>
        <v>Sunita Pandey</v>
      </c>
      <c r="D263" s="3" t="str">
        <f>_xlfn.XLOOKUP(Table3[[#This Row],[Customer_ID]],Table1[Customer_ID],Table1[Branch_Name],,0)</f>
        <v>Rewa</v>
      </c>
      <c r="E263" s="5">
        <v>46158</v>
      </c>
      <c r="F263" s="3" t="s">
        <v>265</v>
      </c>
      <c r="G263" s="3" t="s">
        <v>3101</v>
      </c>
      <c r="H263" s="3" t="str">
        <f>_xlfn.XLOOKUP(Table3[[#This Row],[Agent_Code]],Table4[Agent_Code],Table4[Agent_Name],,0)</f>
        <v>Pankaj Verma</v>
      </c>
      <c r="I263" s="12" t="s">
        <v>279</v>
      </c>
      <c r="J263" s="3" t="str">
        <f>IF(OR(Table3[[#This Row],[Contact_Result]]="Commitment Received",Table3[[#This Row],[Contact_Result]]="Will Pay Next Week"),"Yes","")</f>
        <v/>
      </c>
      <c r="K263" s="5"/>
      <c r="L263" s="4"/>
      <c r="M263" s="4">
        <v>12153</v>
      </c>
      <c r="N263" s="3" t="s">
        <v>279</v>
      </c>
    </row>
    <row r="264" spans="1:14" ht="29.4" customHeight="1" x14ac:dyDescent="0.45">
      <c r="A264" s="3" t="s">
        <v>696</v>
      </c>
      <c r="B264" s="3" t="s">
        <v>1159</v>
      </c>
      <c r="C264" s="3" t="str">
        <f>_xlfn.XLOOKUP(Table3[[#This Row],[Customer_ID]],Table1[Customer_ID],Table1[Customer_Name],,0)</f>
        <v>Sunita Singh</v>
      </c>
      <c r="D264" s="3" t="str">
        <f>_xlfn.XLOOKUP(Table3[[#This Row],[Customer_ID]],Table1[Customer_ID],Table1[Branch_Name],,0)</f>
        <v>Indore</v>
      </c>
      <c r="E264" s="5">
        <v>46158</v>
      </c>
      <c r="F264" s="3" t="s">
        <v>265</v>
      </c>
      <c r="G264" s="3" t="s">
        <v>3092</v>
      </c>
      <c r="H264" s="3" t="str">
        <f>_xlfn.XLOOKUP(Table3[[#This Row],[Agent_Code]],Table4[Agent_Code],Table4[Agent_Name],,0)</f>
        <v>Sunita Patel</v>
      </c>
      <c r="I264" s="12" t="s">
        <v>3125</v>
      </c>
      <c r="J264" s="3" t="str">
        <f>IF(OR(Table3[[#This Row],[Contact_Result]]="Commitment Received",Table3[[#This Row],[Contact_Result]]="Will Pay Next Week"),"Yes","")</f>
        <v/>
      </c>
      <c r="K264" s="5">
        <v>46163</v>
      </c>
      <c r="L264" s="4">
        <v>77291</v>
      </c>
      <c r="M264" s="4">
        <v>0</v>
      </c>
      <c r="N264" s="3" t="s">
        <v>3115</v>
      </c>
    </row>
    <row r="265" spans="1:14" ht="29.4" customHeight="1" x14ac:dyDescent="0.45">
      <c r="A265" s="3" t="s">
        <v>701</v>
      </c>
      <c r="B265" s="3" t="s">
        <v>1161</v>
      </c>
      <c r="C265" s="3" t="str">
        <f>_xlfn.XLOOKUP(Table3[[#This Row],[Customer_ID]],Table1[Customer_ID],Table1[Customer_Name],,0)</f>
        <v>Mohit Sharma</v>
      </c>
      <c r="D265" s="3" t="str">
        <f>_xlfn.XLOOKUP(Table3[[#This Row],[Customer_ID]],Table1[Customer_ID],Table1[Branch_Name],,0)</f>
        <v>Gwalior</v>
      </c>
      <c r="E265" s="5">
        <v>46158</v>
      </c>
      <c r="F265" s="3" t="s">
        <v>270</v>
      </c>
      <c r="G265" s="3" t="s">
        <v>3108</v>
      </c>
      <c r="H265" s="3" t="str">
        <f>_xlfn.XLOOKUP(Table3[[#This Row],[Agent_Code]],Table4[Agent_Code],Table4[Agent_Name],,0)</f>
        <v>Rekha Gupta</v>
      </c>
      <c r="I265" s="12" t="s">
        <v>3097</v>
      </c>
      <c r="J265" s="3" t="str">
        <f>IF(OR(Table3[[#This Row],[Contact_Result]]="Commitment Received",Table3[[#This Row],[Contact_Result]]="Will Pay Next Week"),"Yes","")</f>
        <v/>
      </c>
      <c r="K265" s="5"/>
      <c r="L265" s="4"/>
      <c r="M265" s="4">
        <v>0</v>
      </c>
      <c r="N265" s="3" t="s">
        <v>3098</v>
      </c>
    </row>
    <row r="266" spans="1:14" ht="29.4" customHeight="1" x14ac:dyDescent="0.45">
      <c r="A266" s="3" t="s">
        <v>706</v>
      </c>
      <c r="B266" s="3" t="s">
        <v>1162</v>
      </c>
      <c r="C266" s="3" t="str">
        <f>_xlfn.XLOOKUP(Table3[[#This Row],[Customer_ID]],Table1[Customer_ID],Table1[Customer_Name],,0)</f>
        <v>Rekha Chauhan</v>
      </c>
      <c r="D266" s="3" t="str">
        <f>_xlfn.XLOOKUP(Table3[[#This Row],[Customer_ID]],Table1[Customer_ID],Table1[Branch_Name],,0)</f>
        <v>Gwalior</v>
      </c>
      <c r="E266" s="5">
        <v>46158</v>
      </c>
      <c r="F266" s="3" t="s">
        <v>265</v>
      </c>
      <c r="G266" s="3" t="s">
        <v>3102</v>
      </c>
      <c r="H266" s="3" t="str">
        <f>_xlfn.XLOOKUP(Table3[[#This Row],[Agent_Code]],Table4[Agent_Code],Table4[Agent_Name],,0)</f>
        <v>Suresh Malviya</v>
      </c>
      <c r="I266" s="12" t="s">
        <v>279</v>
      </c>
      <c r="J266" s="3" t="str">
        <f>IF(OR(Table3[[#This Row],[Contact_Result]]="Commitment Received",Table3[[#This Row],[Contact_Result]]="Will Pay Next Week"),"Yes","")</f>
        <v/>
      </c>
      <c r="K266" s="5"/>
      <c r="L266" s="4"/>
      <c r="M266" s="4">
        <v>4924</v>
      </c>
      <c r="N266" s="3" t="s">
        <v>279</v>
      </c>
    </row>
    <row r="267" spans="1:14" ht="29.4" customHeight="1" x14ac:dyDescent="0.45">
      <c r="A267" s="3" t="s">
        <v>783</v>
      </c>
      <c r="B267" s="3" t="s">
        <v>1219</v>
      </c>
      <c r="C267" s="3" t="str">
        <f>_xlfn.XLOOKUP(Table3[[#This Row],[Customer_ID]],Table1[Customer_ID],Table1[Customer_Name],,0)</f>
        <v>Kiran Singh</v>
      </c>
      <c r="D267" s="3" t="str">
        <f>_xlfn.XLOOKUP(Table3[[#This Row],[Customer_ID]],Table1[Customer_ID],Table1[Branch_Name],,0)</f>
        <v>Gwalior</v>
      </c>
      <c r="E267" s="5">
        <v>46158</v>
      </c>
      <c r="F267" s="3" t="s">
        <v>265</v>
      </c>
      <c r="G267" s="3" t="s">
        <v>3108</v>
      </c>
      <c r="H267" s="3" t="str">
        <f>_xlfn.XLOOKUP(Table3[[#This Row],[Agent_Code]],Table4[Agent_Code],Table4[Agent_Name],,0)</f>
        <v>Rekha Gupta</v>
      </c>
      <c r="I267" s="12" t="s">
        <v>279</v>
      </c>
      <c r="J267" s="3" t="str">
        <f>IF(OR(Table3[[#This Row],[Contact_Result]]="Commitment Received",Table3[[#This Row],[Contact_Result]]="Will Pay Next Week"),"Yes","")</f>
        <v/>
      </c>
      <c r="K267" s="5"/>
      <c r="L267" s="4"/>
      <c r="M267" s="4">
        <v>5975</v>
      </c>
      <c r="N267" s="3" t="s">
        <v>279</v>
      </c>
    </row>
    <row r="268" spans="1:14" ht="29.4" customHeight="1" x14ac:dyDescent="0.45">
      <c r="A268" s="3" t="s">
        <v>784</v>
      </c>
      <c r="B268" s="3" t="s">
        <v>1220</v>
      </c>
      <c r="C268" s="3" t="str">
        <f>_xlfn.XLOOKUP(Table3[[#This Row],[Customer_ID]],Table1[Customer_ID],Table1[Customer_Name],,0)</f>
        <v>Anita Agarwal</v>
      </c>
      <c r="D268" s="3" t="str">
        <f>_xlfn.XLOOKUP(Table3[[#This Row],[Customer_ID]],Table1[Customer_ID],Table1[Branch_Name],,0)</f>
        <v>Jabalpur</v>
      </c>
      <c r="E268" s="5">
        <v>46158</v>
      </c>
      <c r="F268" s="3" t="s">
        <v>270</v>
      </c>
      <c r="G268" s="3" t="s">
        <v>3111</v>
      </c>
      <c r="H268" s="3" t="str">
        <f>_xlfn.XLOOKUP(Table3[[#This Row],[Agent_Code]],Table4[Agent_Code],Table4[Agent_Name],,0)</f>
        <v>Lalit Dwivedi</v>
      </c>
      <c r="I268" s="12" t="s">
        <v>252</v>
      </c>
      <c r="J268" s="3" t="str">
        <f>IF(OR(Table3[[#This Row],[Contact_Result]]="Commitment Received",Table3[[#This Row],[Contact_Result]]="Will Pay Next Week"),"Yes","")</f>
        <v/>
      </c>
      <c r="K268" s="5"/>
      <c r="L268" s="4"/>
      <c r="M268" s="4">
        <v>0</v>
      </c>
      <c r="N268" s="3" t="s">
        <v>252</v>
      </c>
    </row>
    <row r="269" spans="1:14" ht="29.4" customHeight="1" x14ac:dyDescent="0.45">
      <c r="A269" s="3" t="s">
        <v>786</v>
      </c>
      <c r="B269" s="3" t="s">
        <v>1220</v>
      </c>
      <c r="C269" s="3" t="str">
        <f>_xlfn.XLOOKUP(Table3[[#This Row],[Customer_ID]],Table1[Customer_ID],Table1[Customer_Name],,0)</f>
        <v>Anita Agarwal</v>
      </c>
      <c r="D269" s="3" t="str">
        <f>_xlfn.XLOOKUP(Table3[[#This Row],[Customer_ID]],Table1[Customer_ID],Table1[Branch_Name],,0)</f>
        <v>Jabalpur</v>
      </c>
      <c r="E269" s="5">
        <v>46158</v>
      </c>
      <c r="F269" s="3" t="s">
        <v>270</v>
      </c>
      <c r="G269" s="3" t="s">
        <v>3102</v>
      </c>
      <c r="H269" s="3" t="str">
        <f>_xlfn.XLOOKUP(Table3[[#This Row],[Agent_Code]],Table4[Agent_Code],Table4[Agent_Name],,0)</f>
        <v>Suresh Malviya</v>
      </c>
      <c r="I269" s="12" t="s">
        <v>3094</v>
      </c>
      <c r="J269" s="3" t="str">
        <f>IF(OR(Table3[[#This Row],[Contact_Result]]="Commitment Received",Table3[[#This Row],[Contact_Result]]="Will Pay Next Week"),"Yes","")</f>
        <v>Yes</v>
      </c>
      <c r="K269" s="5">
        <v>46163</v>
      </c>
      <c r="L269" s="4">
        <v>5256</v>
      </c>
      <c r="M269" s="4">
        <v>0</v>
      </c>
      <c r="N269" s="3" t="s">
        <v>3094</v>
      </c>
    </row>
    <row r="270" spans="1:14" ht="29.4" customHeight="1" x14ac:dyDescent="0.45">
      <c r="A270" s="3" t="s">
        <v>320</v>
      </c>
      <c r="B270" s="3" t="s">
        <v>849</v>
      </c>
      <c r="C270" s="3" t="str">
        <f>_xlfn.XLOOKUP(Table3[[#This Row],[Customer_ID]],Table1[Customer_ID],Table1[Customer_Name],,0)</f>
        <v>Pushpa Yadav</v>
      </c>
      <c r="D270" s="3" t="str">
        <f>_xlfn.XLOOKUP(Table3[[#This Row],[Customer_ID]],Table1[Customer_ID],Table1[Branch_Name],,0)</f>
        <v>Indore</v>
      </c>
      <c r="E270" s="5">
        <v>46157</v>
      </c>
      <c r="F270" s="3" t="s">
        <v>257</v>
      </c>
      <c r="G270" s="3" t="s">
        <v>3102</v>
      </c>
      <c r="H270" s="3" t="str">
        <f>_xlfn.XLOOKUP(Table3[[#This Row],[Agent_Code]],Table4[Agent_Code],Table4[Agent_Name],,0)</f>
        <v>Suresh Malviya</v>
      </c>
      <c r="I270" s="12" t="s">
        <v>273</v>
      </c>
      <c r="J270" s="3" t="str">
        <f>IF(OR(Table3[[#This Row],[Contact_Result]]="Commitment Received",Table3[[#This Row],[Contact_Result]]="Will Pay Next Week"),"Yes","")</f>
        <v>Yes</v>
      </c>
      <c r="K270" s="5">
        <v>46162</v>
      </c>
      <c r="L270" s="4">
        <v>19236</v>
      </c>
      <c r="M270" s="4">
        <v>0</v>
      </c>
      <c r="N270" s="3" t="s">
        <v>273</v>
      </c>
    </row>
    <row r="271" spans="1:14" ht="29.4" customHeight="1" x14ac:dyDescent="0.45">
      <c r="A271" s="3" t="s">
        <v>342</v>
      </c>
      <c r="B271" s="3" t="s">
        <v>863</v>
      </c>
      <c r="C271" s="3" t="str">
        <f>_xlfn.XLOOKUP(Table3[[#This Row],[Customer_ID]],Table1[Customer_ID],Table1[Customer_Name],,0)</f>
        <v>Vijay Patel</v>
      </c>
      <c r="D271" s="3" t="str">
        <f>_xlfn.XLOOKUP(Table3[[#This Row],[Customer_ID]],Table1[Customer_ID],Table1[Branch_Name],,0)</f>
        <v>Indore</v>
      </c>
      <c r="E271" s="5">
        <v>46157</v>
      </c>
      <c r="F271" s="3" t="s">
        <v>270</v>
      </c>
      <c r="G271" s="3" t="s">
        <v>3113</v>
      </c>
      <c r="H271" s="3" t="str">
        <f>_xlfn.XLOOKUP(Table3[[#This Row],[Agent_Code]],Table4[Agent_Code],Table4[Agent_Name],,0)</f>
        <v>Umesh Soni</v>
      </c>
      <c r="I271" s="12" t="s">
        <v>3094</v>
      </c>
      <c r="J271" s="3" t="str">
        <f>IF(OR(Table3[[#This Row],[Contact_Result]]="Commitment Received",Table3[[#This Row],[Contact_Result]]="Will Pay Next Week"),"Yes","")</f>
        <v>Yes</v>
      </c>
      <c r="K271" s="5">
        <v>46162</v>
      </c>
      <c r="L271" s="4">
        <v>1108</v>
      </c>
      <c r="M271" s="4">
        <v>0</v>
      </c>
      <c r="N271" s="3" t="s">
        <v>3094</v>
      </c>
    </row>
    <row r="272" spans="1:14" ht="29.4" customHeight="1" x14ac:dyDescent="0.45">
      <c r="A272" s="3" t="s">
        <v>366</v>
      </c>
      <c r="B272" s="3" t="s">
        <v>897</v>
      </c>
      <c r="C272" s="3" t="str">
        <f>_xlfn.XLOOKUP(Table3[[#This Row],[Customer_ID]],Table1[Customer_ID],Table1[Customer_Name],,0)</f>
        <v>Mohit Pandey</v>
      </c>
      <c r="D272" s="3" t="str">
        <f>_xlfn.XLOOKUP(Table3[[#This Row],[Customer_ID]],Table1[Customer_ID],Table1[Branch_Name],,0)</f>
        <v>Bhopal</v>
      </c>
      <c r="E272" s="5">
        <v>46157</v>
      </c>
      <c r="F272" s="3" t="s">
        <v>270</v>
      </c>
      <c r="G272" s="3" t="s">
        <v>3104</v>
      </c>
      <c r="H272" s="3" t="str">
        <f>_xlfn.XLOOKUP(Table3[[#This Row],[Agent_Code]],Table4[Agent_Code],Table4[Agent_Name],,0)</f>
        <v>Umesh Gupta</v>
      </c>
      <c r="I272" s="12" t="s">
        <v>252</v>
      </c>
      <c r="J272" s="3" t="str">
        <f>IF(OR(Table3[[#This Row],[Contact_Result]]="Commitment Received",Table3[[#This Row],[Contact_Result]]="Will Pay Next Week"),"Yes","")</f>
        <v/>
      </c>
      <c r="K272" s="5"/>
      <c r="L272" s="4"/>
      <c r="M272" s="4">
        <v>0</v>
      </c>
      <c r="N272" s="3" t="s">
        <v>252</v>
      </c>
    </row>
    <row r="273" spans="1:14" ht="29.4" customHeight="1" x14ac:dyDescent="0.45">
      <c r="A273" s="3" t="s">
        <v>400</v>
      </c>
      <c r="B273" s="3" t="s">
        <v>927</v>
      </c>
      <c r="C273" s="3" t="str">
        <f>_xlfn.XLOOKUP(Table3[[#This Row],[Customer_ID]],Table1[Customer_ID],Table1[Customer_Name],,0)</f>
        <v>Santosh Malviya</v>
      </c>
      <c r="D273" s="3" t="str">
        <f>_xlfn.XLOOKUP(Table3[[#This Row],[Customer_ID]],Table1[Customer_ID],Table1[Branch_Name],,0)</f>
        <v>Indore</v>
      </c>
      <c r="E273" s="5">
        <v>46157</v>
      </c>
      <c r="F273" s="3" t="s">
        <v>265</v>
      </c>
      <c r="G273" s="3" t="s">
        <v>3107</v>
      </c>
      <c r="H273" s="3" t="str">
        <f>_xlfn.XLOOKUP(Table3[[#This Row],[Agent_Code]],Table4[Agent_Code],Table4[Agent_Name],,0)</f>
        <v>Naresh Mishra</v>
      </c>
      <c r="I273" s="12" t="s">
        <v>279</v>
      </c>
      <c r="J273" s="3" t="str">
        <f>IF(OR(Table3[[#This Row],[Contact_Result]]="Commitment Received",Table3[[#This Row],[Contact_Result]]="Will Pay Next Week"),"Yes","")</f>
        <v/>
      </c>
      <c r="K273" s="5"/>
      <c r="L273" s="4"/>
      <c r="M273" s="4">
        <v>9816</v>
      </c>
      <c r="N273" s="3" t="s">
        <v>279</v>
      </c>
    </row>
    <row r="274" spans="1:14" ht="29.4" customHeight="1" x14ac:dyDescent="0.45">
      <c r="A274" s="3" t="s">
        <v>413</v>
      </c>
      <c r="B274" s="3" t="s">
        <v>935</v>
      </c>
      <c r="C274" s="3" t="str">
        <f>_xlfn.XLOOKUP(Table3[[#This Row],[Customer_ID]],Table1[Customer_ID],Table1[Customer_Name],,0)</f>
        <v>Pushpa Chauhan</v>
      </c>
      <c r="D274" s="3" t="str">
        <f>_xlfn.XLOOKUP(Table3[[#This Row],[Customer_ID]],Table1[Customer_ID],Table1[Branch_Name],,0)</f>
        <v>Bhopal</v>
      </c>
      <c r="E274" s="5">
        <v>46157</v>
      </c>
      <c r="F274" s="3" t="s">
        <v>270</v>
      </c>
      <c r="G274" s="3" t="s">
        <v>3102</v>
      </c>
      <c r="H274" s="3" t="str">
        <f>_xlfn.XLOOKUP(Table3[[#This Row],[Agent_Code]],Table4[Agent_Code],Table4[Agent_Name],,0)</f>
        <v>Suresh Malviya</v>
      </c>
      <c r="I274" s="12" t="s">
        <v>3094</v>
      </c>
      <c r="J274" s="3" t="str">
        <f>IF(OR(Table3[[#This Row],[Contact_Result]]="Commitment Received",Table3[[#This Row],[Contact_Result]]="Will Pay Next Week"),"Yes","")</f>
        <v>Yes</v>
      </c>
      <c r="K274" s="5">
        <v>46162</v>
      </c>
      <c r="L274" s="4">
        <v>465</v>
      </c>
      <c r="M274" s="4">
        <v>0</v>
      </c>
      <c r="N274" s="3" t="s">
        <v>3094</v>
      </c>
    </row>
    <row r="275" spans="1:14" ht="29.4" customHeight="1" x14ac:dyDescent="0.45">
      <c r="A275" s="3" t="s">
        <v>432</v>
      </c>
      <c r="B275" s="3" t="s">
        <v>956</v>
      </c>
      <c r="C275" s="3" t="str">
        <f>_xlfn.XLOOKUP(Table3[[#This Row],[Customer_ID]],Table1[Customer_ID],Table1[Customer_Name],,0)</f>
        <v>Sanjay Malviya</v>
      </c>
      <c r="D275" s="3" t="str">
        <f>_xlfn.XLOOKUP(Table3[[#This Row],[Customer_ID]],Table1[Customer_ID],Table1[Branch_Name],,0)</f>
        <v>Rewa</v>
      </c>
      <c r="E275" s="5">
        <v>46157</v>
      </c>
      <c r="F275" s="3" t="s">
        <v>270</v>
      </c>
      <c r="G275" s="3" t="s">
        <v>3096</v>
      </c>
      <c r="H275" s="3" t="str">
        <f>_xlfn.XLOOKUP(Table3[[#This Row],[Agent_Code]],Table4[Agent_Code],Table4[Agent_Name],,0)</f>
        <v>Pushpa Gupta</v>
      </c>
      <c r="I275" s="12" t="s">
        <v>252</v>
      </c>
      <c r="J275" s="3" t="str">
        <f>IF(OR(Table3[[#This Row],[Contact_Result]]="Commitment Received",Table3[[#This Row],[Contact_Result]]="Will Pay Next Week"),"Yes","")</f>
        <v/>
      </c>
      <c r="K275" s="5"/>
      <c r="L275" s="4"/>
      <c r="M275" s="4">
        <v>0</v>
      </c>
      <c r="N275" s="3" t="s">
        <v>252</v>
      </c>
    </row>
    <row r="276" spans="1:14" ht="29.4" customHeight="1" x14ac:dyDescent="0.45">
      <c r="A276" s="3" t="s">
        <v>443</v>
      </c>
      <c r="B276" s="3" t="s">
        <v>968</v>
      </c>
      <c r="C276" s="3" t="str">
        <f>_xlfn.XLOOKUP(Table3[[#This Row],[Customer_ID]],Table1[Customer_ID],Table1[Customer_Name],,0)</f>
        <v>Manoj Malviya</v>
      </c>
      <c r="D276" s="3" t="str">
        <f>_xlfn.XLOOKUP(Table3[[#This Row],[Customer_ID]],Table1[Customer_ID],Table1[Branch_Name],,0)</f>
        <v>Rewa</v>
      </c>
      <c r="E276" s="5">
        <v>46157</v>
      </c>
      <c r="F276" s="3" t="s">
        <v>270</v>
      </c>
      <c r="G276" s="3" t="s">
        <v>3111</v>
      </c>
      <c r="H276" s="3" t="str">
        <f>_xlfn.XLOOKUP(Table3[[#This Row],[Agent_Code]],Table4[Agent_Code],Table4[Agent_Name],,0)</f>
        <v>Lalit Dwivedi</v>
      </c>
      <c r="I276" s="12" t="s">
        <v>3094</v>
      </c>
      <c r="J276" s="3" t="str">
        <f>IF(OR(Table3[[#This Row],[Contact_Result]]="Commitment Received",Table3[[#This Row],[Contact_Result]]="Will Pay Next Week"),"Yes","")</f>
        <v>Yes</v>
      </c>
      <c r="K276" s="5">
        <v>46162</v>
      </c>
      <c r="L276" s="4">
        <v>10626</v>
      </c>
      <c r="M276" s="4">
        <v>0</v>
      </c>
      <c r="N276" s="3" t="s">
        <v>3094</v>
      </c>
    </row>
    <row r="277" spans="1:14" ht="29.4" customHeight="1" x14ac:dyDescent="0.45">
      <c r="A277" s="3" t="s">
        <v>447</v>
      </c>
      <c r="B277" s="3" t="s">
        <v>970</v>
      </c>
      <c r="C277" s="3" t="str">
        <f>_xlfn.XLOOKUP(Table3[[#This Row],[Customer_ID]],Table1[Customer_ID],Table1[Customer_Name],,0)</f>
        <v>Naresh Joshi</v>
      </c>
      <c r="D277" s="3" t="str">
        <f>_xlfn.XLOOKUP(Table3[[#This Row],[Customer_ID]],Table1[Customer_ID],Table1[Branch_Name],,0)</f>
        <v>Rewa</v>
      </c>
      <c r="E277" s="5">
        <v>46157</v>
      </c>
      <c r="F277" s="3" t="s">
        <v>270</v>
      </c>
      <c r="G277" s="3" t="s">
        <v>3110</v>
      </c>
      <c r="H277" s="3" t="str">
        <f>_xlfn.XLOOKUP(Table3[[#This Row],[Agent_Code]],Table4[Agent_Code],Table4[Agent_Name],,0)</f>
        <v>Neha Malviya</v>
      </c>
      <c r="I277" s="12" t="s">
        <v>3097</v>
      </c>
      <c r="J277" s="3" t="str">
        <f>IF(OR(Table3[[#This Row],[Contact_Result]]="Commitment Received",Table3[[#This Row],[Contact_Result]]="Will Pay Next Week"),"Yes","")</f>
        <v/>
      </c>
      <c r="K277" s="5"/>
      <c r="L277" s="4"/>
      <c r="M277" s="4">
        <v>0</v>
      </c>
      <c r="N277" s="3" t="s">
        <v>3098</v>
      </c>
    </row>
    <row r="278" spans="1:14" ht="29.4" customHeight="1" x14ac:dyDescent="0.45">
      <c r="A278" s="3" t="s">
        <v>477</v>
      </c>
      <c r="B278" s="3" t="s">
        <v>991</v>
      </c>
      <c r="C278" s="3" t="str">
        <f>_xlfn.XLOOKUP(Table3[[#This Row],[Customer_ID]],Table1[Customer_ID],Table1[Customer_Name],,0)</f>
        <v>Rajesh Mishra</v>
      </c>
      <c r="D278" s="3" t="str">
        <f>_xlfn.XLOOKUP(Table3[[#This Row],[Customer_ID]],Table1[Customer_ID],Table1[Branch_Name],,0)</f>
        <v>Gwalior</v>
      </c>
      <c r="E278" s="5">
        <v>46157</v>
      </c>
      <c r="F278" s="3" t="s">
        <v>270</v>
      </c>
      <c r="G278" s="3" t="s">
        <v>3104</v>
      </c>
      <c r="H278" s="3" t="str">
        <f>_xlfn.XLOOKUP(Table3[[#This Row],[Agent_Code]],Table4[Agent_Code],Table4[Agent_Name],,0)</f>
        <v>Umesh Gupta</v>
      </c>
      <c r="I278" s="12" t="s">
        <v>252</v>
      </c>
      <c r="J278" s="3" t="str">
        <f>IF(OR(Table3[[#This Row],[Contact_Result]]="Commitment Received",Table3[[#This Row],[Contact_Result]]="Will Pay Next Week"),"Yes","")</f>
        <v/>
      </c>
      <c r="K278" s="5"/>
      <c r="L278" s="4"/>
      <c r="M278" s="4">
        <v>0</v>
      </c>
      <c r="N278" s="3" t="s">
        <v>252</v>
      </c>
    </row>
    <row r="279" spans="1:14" ht="29.4" customHeight="1" x14ac:dyDescent="0.45">
      <c r="A279" s="3" t="s">
        <v>495</v>
      </c>
      <c r="B279" s="3" t="s">
        <v>998</v>
      </c>
      <c r="C279" s="3" t="str">
        <f>_xlfn.XLOOKUP(Table3[[#This Row],[Customer_ID]],Table1[Customer_ID],Table1[Customer_Name],,0)</f>
        <v>Deepak Patel</v>
      </c>
      <c r="D279" s="3" t="str">
        <f>_xlfn.XLOOKUP(Table3[[#This Row],[Customer_ID]],Table1[Customer_ID],Table1[Branch_Name],,0)</f>
        <v>Indore</v>
      </c>
      <c r="E279" s="5">
        <v>46157</v>
      </c>
      <c r="F279" s="3" t="s">
        <v>265</v>
      </c>
      <c r="G279" s="3" t="s">
        <v>3105</v>
      </c>
      <c r="H279" s="3" t="str">
        <f>_xlfn.XLOOKUP(Table3[[#This Row],[Agent_Code]],Table4[Agent_Code],Table4[Agent_Name],,0)</f>
        <v>Pooja Shukla</v>
      </c>
      <c r="I279" s="12" t="s">
        <v>279</v>
      </c>
      <c r="J279" s="3" t="str">
        <f>IF(OR(Table3[[#This Row],[Contact_Result]]="Commitment Received",Table3[[#This Row],[Contact_Result]]="Will Pay Next Week"),"Yes","")</f>
        <v/>
      </c>
      <c r="K279" s="5"/>
      <c r="L279" s="4"/>
      <c r="M279" s="4">
        <v>12398</v>
      </c>
      <c r="N279" s="3" t="s">
        <v>279</v>
      </c>
    </row>
    <row r="280" spans="1:14" ht="29.4" customHeight="1" x14ac:dyDescent="0.45">
      <c r="A280" s="3" t="s">
        <v>571</v>
      </c>
      <c r="B280" s="3" t="s">
        <v>1058</v>
      </c>
      <c r="C280" s="3" t="str">
        <f>_xlfn.XLOOKUP(Table3[[#This Row],[Customer_ID]],Table1[Customer_ID],Table1[Customer_Name],,0)</f>
        <v>Usha Dubey</v>
      </c>
      <c r="D280" s="3" t="str">
        <f>_xlfn.XLOOKUP(Table3[[#This Row],[Customer_ID]],Table1[Customer_ID],Table1[Branch_Name],,0)</f>
        <v>Bhopal</v>
      </c>
      <c r="E280" s="5">
        <v>46157</v>
      </c>
      <c r="F280" s="3" t="s">
        <v>270</v>
      </c>
      <c r="G280" s="3" t="s">
        <v>3112</v>
      </c>
      <c r="H280" s="3" t="str">
        <f>_xlfn.XLOOKUP(Table3[[#This Row],[Agent_Code]],Table4[Agent_Code],Table4[Agent_Name],,0)</f>
        <v>Vijay Tiwari</v>
      </c>
      <c r="I280" s="12" t="s">
        <v>252</v>
      </c>
      <c r="J280" s="3" t="str">
        <f>IF(OR(Table3[[#This Row],[Contact_Result]]="Commitment Received",Table3[[#This Row],[Contact_Result]]="Will Pay Next Week"),"Yes","")</f>
        <v/>
      </c>
      <c r="K280" s="5"/>
      <c r="L280" s="4"/>
      <c r="M280" s="4">
        <v>0</v>
      </c>
      <c r="N280" s="3" t="s">
        <v>252</v>
      </c>
    </row>
    <row r="281" spans="1:14" ht="29.4" customHeight="1" x14ac:dyDescent="0.45">
      <c r="A281" s="3" t="s">
        <v>606</v>
      </c>
      <c r="B281" s="3" t="s">
        <v>1096</v>
      </c>
      <c r="C281" s="3" t="str">
        <f>_xlfn.XLOOKUP(Table3[[#This Row],[Customer_ID]],Table1[Customer_ID],Table1[Customer_Name],,0)</f>
        <v>Naresh Malviya</v>
      </c>
      <c r="D281" s="3" t="str">
        <f>_xlfn.XLOOKUP(Table3[[#This Row],[Customer_ID]],Table1[Customer_ID],Table1[Branch_Name],,0)</f>
        <v>Gwalior</v>
      </c>
      <c r="E281" s="5">
        <v>46157</v>
      </c>
      <c r="F281" s="3" t="s">
        <v>265</v>
      </c>
      <c r="G281" s="3" t="s">
        <v>3107</v>
      </c>
      <c r="H281" s="3" t="str">
        <f>_xlfn.XLOOKUP(Table3[[#This Row],[Agent_Code]],Table4[Agent_Code],Table4[Agent_Name],,0)</f>
        <v>Naresh Mishra</v>
      </c>
      <c r="I281" s="12" t="s">
        <v>279</v>
      </c>
      <c r="J281" s="3" t="str">
        <f>IF(OR(Table3[[#This Row],[Contact_Result]]="Commitment Received",Table3[[#This Row],[Contact_Result]]="Will Pay Next Week"),"Yes","")</f>
        <v/>
      </c>
      <c r="K281" s="5"/>
      <c r="L281" s="4"/>
      <c r="M281" s="4">
        <v>1012</v>
      </c>
      <c r="N281" s="3" t="s">
        <v>279</v>
      </c>
    </row>
    <row r="282" spans="1:14" ht="29.4" customHeight="1" x14ac:dyDescent="0.45">
      <c r="A282" s="3" t="s">
        <v>609</v>
      </c>
      <c r="B282" s="3" t="s">
        <v>1097</v>
      </c>
      <c r="C282" s="3" t="str">
        <f>_xlfn.XLOOKUP(Table3[[#This Row],[Customer_ID]],Table1[Customer_ID],Table1[Customer_Name],,0)</f>
        <v>Deepak Tiwari</v>
      </c>
      <c r="D282" s="3" t="str">
        <f>_xlfn.XLOOKUP(Table3[[#This Row],[Customer_ID]],Table1[Customer_ID],Table1[Branch_Name],,0)</f>
        <v>Indore</v>
      </c>
      <c r="E282" s="5">
        <v>46157</v>
      </c>
      <c r="F282" s="3" t="s">
        <v>270</v>
      </c>
      <c r="G282" s="3" t="s">
        <v>3112</v>
      </c>
      <c r="H282" s="3" t="str">
        <f>_xlfn.XLOOKUP(Table3[[#This Row],[Agent_Code]],Table4[Agent_Code],Table4[Agent_Name],,0)</f>
        <v>Vijay Tiwari</v>
      </c>
      <c r="I282" s="12" t="s">
        <v>3094</v>
      </c>
      <c r="J282" s="3" t="str">
        <f>IF(OR(Table3[[#This Row],[Contact_Result]]="Commitment Received",Table3[[#This Row],[Contact_Result]]="Will Pay Next Week"),"Yes","")</f>
        <v>Yes</v>
      </c>
      <c r="K282" s="5">
        <v>46162</v>
      </c>
      <c r="L282" s="4">
        <v>1282</v>
      </c>
      <c r="M282" s="4">
        <v>0</v>
      </c>
      <c r="N282" s="3" t="s">
        <v>3094</v>
      </c>
    </row>
    <row r="283" spans="1:14" ht="29.4" customHeight="1" x14ac:dyDescent="0.45">
      <c r="A283" s="3" t="s">
        <v>719</v>
      </c>
      <c r="B283" s="3" t="s">
        <v>1174</v>
      </c>
      <c r="C283" s="3" t="str">
        <f>_xlfn.XLOOKUP(Table3[[#This Row],[Customer_ID]],Table1[Customer_ID],Table1[Customer_Name],,0)</f>
        <v>Naresh Verma</v>
      </c>
      <c r="D283" s="3" t="str">
        <f>_xlfn.XLOOKUP(Table3[[#This Row],[Customer_ID]],Table1[Customer_ID],Table1[Branch_Name],,0)</f>
        <v>Jabalpur</v>
      </c>
      <c r="E283" s="5">
        <v>46157</v>
      </c>
      <c r="F283" s="3" t="s">
        <v>270</v>
      </c>
      <c r="G283" s="3" t="s">
        <v>3105</v>
      </c>
      <c r="H283" s="3" t="str">
        <f>_xlfn.XLOOKUP(Table3[[#This Row],[Agent_Code]],Table4[Agent_Code],Table4[Agent_Name],,0)</f>
        <v>Pooja Shukla</v>
      </c>
      <c r="I283" s="12" t="s">
        <v>3094</v>
      </c>
      <c r="J283" s="3" t="str">
        <f>IF(OR(Table3[[#This Row],[Contact_Result]]="Commitment Received",Table3[[#This Row],[Contact_Result]]="Will Pay Next Week"),"Yes","")</f>
        <v>Yes</v>
      </c>
      <c r="K283" s="5">
        <v>46162</v>
      </c>
      <c r="L283" s="4">
        <v>3274</v>
      </c>
      <c r="M283" s="4">
        <v>0</v>
      </c>
      <c r="N283" s="3" t="s">
        <v>3094</v>
      </c>
    </row>
    <row r="284" spans="1:14" ht="29.4" customHeight="1" x14ac:dyDescent="0.45">
      <c r="A284" s="3" t="s">
        <v>788</v>
      </c>
      <c r="B284" s="3" t="s">
        <v>1222</v>
      </c>
      <c r="C284" s="3" t="str">
        <f>_xlfn.XLOOKUP(Table3[[#This Row],[Customer_ID]],Table1[Customer_ID],Table1[Customer_Name],,0)</f>
        <v>Priya Jain</v>
      </c>
      <c r="D284" s="3" t="str">
        <f>_xlfn.XLOOKUP(Table3[[#This Row],[Customer_ID]],Table1[Customer_ID],Table1[Branch_Name],,0)</f>
        <v>Gwalior</v>
      </c>
      <c r="E284" s="5">
        <v>46157</v>
      </c>
      <c r="F284" s="3" t="s">
        <v>257</v>
      </c>
      <c r="G284" s="3" t="s">
        <v>3095</v>
      </c>
      <c r="H284" s="3" t="str">
        <f>_xlfn.XLOOKUP(Table3[[#This Row],[Agent_Code]],Table4[Agent_Code],Table4[Agent_Name],,0)</f>
        <v>Ajay Yadav</v>
      </c>
      <c r="I284" s="12" t="s">
        <v>273</v>
      </c>
      <c r="J284" s="3" t="str">
        <f>IF(OR(Table3[[#This Row],[Contact_Result]]="Commitment Received",Table3[[#This Row],[Contact_Result]]="Will Pay Next Week"),"Yes","")</f>
        <v>Yes</v>
      </c>
      <c r="K284" s="5">
        <v>46162</v>
      </c>
      <c r="L284" s="4">
        <v>30970</v>
      </c>
      <c r="M284" s="4">
        <v>0</v>
      </c>
      <c r="N284" s="3" t="s">
        <v>273</v>
      </c>
    </row>
    <row r="285" spans="1:14" ht="29.4" customHeight="1" x14ac:dyDescent="0.45">
      <c r="A285" s="3" t="s">
        <v>262</v>
      </c>
      <c r="B285" s="3" t="s">
        <v>820</v>
      </c>
      <c r="C285" s="3" t="str">
        <f>_xlfn.XLOOKUP(Table3[[#This Row],[Customer_ID]],Table1[Customer_ID],Table1[Customer_Name],,0)</f>
        <v>Mahesh Patel</v>
      </c>
      <c r="D285" s="3" t="str">
        <f>_xlfn.XLOOKUP(Table3[[#This Row],[Customer_ID]],Table1[Customer_ID],Table1[Branch_Name],,0)</f>
        <v>Gwalior</v>
      </c>
      <c r="E285" s="5">
        <v>46156</v>
      </c>
      <c r="F285" s="3" t="s">
        <v>257</v>
      </c>
      <c r="G285" s="3" t="s">
        <v>3096</v>
      </c>
      <c r="H285" s="3" t="str">
        <f>_xlfn.XLOOKUP(Table3[[#This Row],[Agent_Code]],Table4[Agent_Code],Table4[Agent_Name],,0)</f>
        <v>Pushpa Gupta</v>
      </c>
      <c r="I285" s="12" t="s">
        <v>273</v>
      </c>
      <c r="J285" s="3" t="str">
        <f>IF(OR(Table3[[#This Row],[Contact_Result]]="Commitment Received",Table3[[#This Row],[Contact_Result]]="Will Pay Next Week"),"Yes","")</f>
        <v>Yes</v>
      </c>
      <c r="K285" s="5">
        <v>46161</v>
      </c>
      <c r="L285" s="4">
        <v>767</v>
      </c>
      <c r="M285" s="4">
        <v>0</v>
      </c>
      <c r="N285" s="3" t="s">
        <v>273</v>
      </c>
    </row>
    <row r="286" spans="1:14" ht="29.4" customHeight="1" x14ac:dyDescent="0.45">
      <c r="A286" s="3" t="s">
        <v>313</v>
      </c>
      <c r="B286" s="3" t="s">
        <v>844</v>
      </c>
      <c r="C286" s="3" t="str">
        <f>_xlfn.XLOOKUP(Table3[[#This Row],[Customer_ID]],Table1[Customer_ID],Table1[Customer_Name],,0)</f>
        <v>Rajesh Pandey</v>
      </c>
      <c r="D286" s="3" t="str">
        <f>_xlfn.XLOOKUP(Table3[[#This Row],[Customer_ID]],Table1[Customer_ID],Table1[Branch_Name],,0)</f>
        <v>Jabalpur</v>
      </c>
      <c r="E286" s="5">
        <v>46156</v>
      </c>
      <c r="F286" s="3" t="s">
        <v>270</v>
      </c>
      <c r="G286" s="3" t="s">
        <v>3113</v>
      </c>
      <c r="H286" s="3" t="str">
        <f>_xlfn.XLOOKUP(Table3[[#This Row],[Agent_Code]],Table4[Agent_Code],Table4[Agent_Name],,0)</f>
        <v>Umesh Soni</v>
      </c>
      <c r="I286" s="12" t="s">
        <v>3097</v>
      </c>
      <c r="J286" s="3" t="str">
        <f>IF(OR(Table3[[#This Row],[Contact_Result]]="Commitment Received",Table3[[#This Row],[Contact_Result]]="Will Pay Next Week"),"Yes","")</f>
        <v/>
      </c>
      <c r="K286" s="5"/>
      <c r="L286" s="4"/>
      <c r="M286" s="4">
        <v>0</v>
      </c>
      <c r="N286" s="3" t="s">
        <v>3098</v>
      </c>
    </row>
    <row r="287" spans="1:14" ht="29.4" customHeight="1" x14ac:dyDescent="0.45">
      <c r="A287" s="3" t="s">
        <v>358</v>
      </c>
      <c r="B287" s="3" t="s">
        <v>881</v>
      </c>
      <c r="C287" s="3" t="str">
        <f>_xlfn.XLOOKUP(Table3[[#This Row],[Customer_ID]],Table1[Customer_ID],Table1[Customer_Name],,0)</f>
        <v>Suresh Thakur</v>
      </c>
      <c r="D287" s="3" t="str">
        <f>_xlfn.XLOOKUP(Table3[[#This Row],[Customer_ID]],Table1[Customer_ID],Table1[Branch_Name],,0)</f>
        <v>Rewa</v>
      </c>
      <c r="E287" s="5">
        <v>46156</v>
      </c>
      <c r="F287" s="3" t="s">
        <v>270</v>
      </c>
      <c r="G287" s="3" t="s">
        <v>3091</v>
      </c>
      <c r="H287" s="3" t="str">
        <f>_xlfn.XLOOKUP(Table3[[#This Row],[Agent_Code]],Table4[Agent_Code],Table4[Agent_Name],,0)</f>
        <v>Amit Thakur</v>
      </c>
      <c r="I287" s="12" t="s">
        <v>3094</v>
      </c>
      <c r="J287" s="3" t="str">
        <f>IF(OR(Table3[[#This Row],[Contact_Result]]="Commitment Received",Table3[[#This Row],[Contact_Result]]="Will Pay Next Week"),"Yes","")</f>
        <v>Yes</v>
      </c>
      <c r="K287" s="5">
        <v>46161</v>
      </c>
      <c r="L287" s="4">
        <v>24095</v>
      </c>
      <c r="M287" s="4">
        <v>0</v>
      </c>
      <c r="N287" s="3" t="s">
        <v>3094</v>
      </c>
    </row>
    <row r="288" spans="1:14" ht="29.4" customHeight="1" x14ac:dyDescent="0.45">
      <c r="A288" s="3" t="s">
        <v>395</v>
      </c>
      <c r="B288" s="3" t="s">
        <v>923</v>
      </c>
      <c r="C288" s="3" t="str">
        <f>_xlfn.XLOOKUP(Table3[[#This Row],[Customer_ID]],Table1[Customer_ID],Table1[Customer_Name],,0)</f>
        <v>Mahesh Patel</v>
      </c>
      <c r="D288" s="3" t="str">
        <f>_xlfn.XLOOKUP(Table3[[#This Row],[Customer_ID]],Table1[Customer_ID],Table1[Branch_Name],,0)</f>
        <v>Gwalior</v>
      </c>
      <c r="E288" s="5">
        <v>46156</v>
      </c>
      <c r="F288" s="3" t="s">
        <v>270</v>
      </c>
      <c r="G288" s="3" t="s">
        <v>3109</v>
      </c>
      <c r="H288" s="3" t="str">
        <f>_xlfn.XLOOKUP(Table3[[#This Row],[Agent_Code]],Table4[Agent_Code],Table4[Agent_Name],,0)</f>
        <v>Pankaj Joshi</v>
      </c>
      <c r="I288" s="12" t="s">
        <v>3094</v>
      </c>
      <c r="J288" s="3" t="str">
        <f>IF(OR(Table3[[#This Row],[Contact_Result]]="Commitment Received",Table3[[#This Row],[Contact_Result]]="Will Pay Next Week"),"Yes","")</f>
        <v>Yes</v>
      </c>
      <c r="K288" s="5">
        <v>46161</v>
      </c>
      <c r="L288" s="4">
        <v>2299</v>
      </c>
      <c r="M288" s="4">
        <v>0</v>
      </c>
      <c r="N288" s="3" t="s">
        <v>3094</v>
      </c>
    </row>
    <row r="289" spans="1:14" ht="29.4" customHeight="1" x14ac:dyDescent="0.45">
      <c r="A289" s="3" t="s">
        <v>409</v>
      </c>
      <c r="B289" s="3" t="s">
        <v>934</v>
      </c>
      <c r="C289" s="3" t="str">
        <f>_xlfn.XLOOKUP(Table3[[#This Row],[Customer_ID]],Table1[Customer_ID],Table1[Customer_Name],,0)</f>
        <v>Naresh Sharma</v>
      </c>
      <c r="D289" s="3" t="str">
        <f>_xlfn.XLOOKUP(Table3[[#This Row],[Customer_ID]],Table1[Customer_ID],Table1[Branch_Name],,0)</f>
        <v>Gwalior</v>
      </c>
      <c r="E289" s="5">
        <v>46156</v>
      </c>
      <c r="F289" s="3" t="s">
        <v>270</v>
      </c>
      <c r="G289" s="3" t="s">
        <v>3102</v>
      </c>
      <c r="H289" s="3" t="str">
        <f>_xlfn.XLOOKUP(Table3[[#This Row],[Agent_Code]],Table4[Agent_Code],Table4[Agent_Name],,0)</f>
        <v>Suresh Malviya</v>
      </c>
      <c r="I289" s="12" t="s">
        <v>3094</v>
      </c>
      <c r="J289" s="3" t="str">
        <f>IF(OR(Table3[[#This Row],[Contact_Result]]="Commitment Received",Table3[[#This Row],[Contact_Result]]="Will Pay Next Week"),"Yes","")</f>
        <v>Yes</v>
      </c>
      <c r="K289" s="5">
        <v>46161</v>
      </c>
      <c r="L289" s="4">
        <v>1930</v>
      </c>
      <c r="M289" s="4">
        <v>0</v>
      </c>
      <c r="N289" s="3" t="s">
        <v>3094</v>
      </c>
    </row>
    <row r="290" spans="1:14" ht="29.4" customHeight="1" x14ac:dyDescent="0.45">
      <c r="A290" s="3" t="s">
        <v>424</v>
      </c>
      <c r="B290" s="3" t="s">
        <v>951</v>
      </c>
      <c r="C290" s="3" t="str">
        <f>_xlfn.XLOOKUP(Table3[[#This Row],[Customer_ID]],Table1[Customer_ID],Table1[Customer_Name],,0)</f>
        <v>Mamta Dubey</v>
      </c>
      <c r="D290" s="3" t="str">
        <f>_xlfn.XLOOKUP(Table3[[#This Row],[Customer_ID]],Table1[Customer_ID],Table1[Branch_Name],,0)</f>
        <v>Rewa</v>
      </c>
      <c r="E290" s="5">
        <v>46156</v>
      </c>
      <c r="F290" s="3" t="s">
        <v>270</v>
      </c>
      <c r="G290" s="3" t="s">
        <v>3091</v>
      </c>
      <c r="H290" s="3" t="str">
        <f>_xlfn.XLOOKUP(Table3[[#This Row],[Agent_Code]],Table4[Agent_Code],Table4[Agent_Name],,0)</f>
        <v>Amit Thakur</v>
      </c>
      <c r="I290" s="12" t="s">
        <v>3097</v>
      </c>
      <c r="J290" s="3" t="str">
        <f>IF(OR(Table3[[#This Row],[Contact_Result]]="Commitment Received",Table3[[#This Row],[Contact_Result]]="Will Pay Next Week"),"Yes","")</f>
        <v/>
      </c>
      <c r="K290" s="5"/>
      <c r="L290" s="4"/>
      <c r="M290" s="4">
        <v>0</v>
      </c>
      <c r="N290" s="3" t="s">
        <v>3098</v>
      </c>
    </row>
    <row r="291" spans="1:14" ht="29.4" customHeight="1" x14ac:dyDescent="0.45">
      <c r="A291" s="3" t="s">
        <v>461</v>
      </c>
      <c r="B291" s="3" t="s">
        <v>982</v>
      </c>
      <c r="C291" s="3" t="str">
        <f>_xlfn.XLOOKUP(Table3[[#This Row],[Customer_ID]],Table1[Customer_ID],Table1[Customer_Name],,0)</f>
        <v>Pradeep Mishra</v>
      </c>
      <c r="D291" s="3" t="str">
        <f>_xlfn.XLOOKUP(Table3[[#This Row],[Customer_ID]],Table1[Customer_ID],Table1[Branch_Name],,0)</f>
        <v>Gwalior</v>
      </c>
      <c r="E291" s="5">
        <v>46156</v>
      </c>
      <c r="F291" s="3" t="s">
        <v>270</v>
      </c>
      <c r="G291" s="3" t="s">
        <v>3092</v>
      </c>
      <c r="H291" s="3" t="str">
        <f>_xlfn.XLOOKUP(Table3[[#This Row],[Agent_Code]],Table4[Agent_Code],Table4[Agent_Name],,0)</f>
        <v>Sunita Patel</v>
      </c>
      <c r="I291" s="12" t="s">
        <v>3097</v>
      </c>
      <c r="J291" s="3" t="str">
        <f>IF(OR(Table3[[#This Row],[Contact_Result]]="Commitment Received",Table3[[#This Row],[Contact_Result]]="Will Pay Next Week"),"Yes","")</f>
        <v/>
      </c>
      <c r="K291" s="5"/>
      <c r="L291" s="4"/>
      <c r="M291" s="4">
        <v>0</v>
      </c>
      <c r="N291" s="3" t="s">
        <v>3098</v>
      </c>
    </row>
    <row r="292" spans="1:14" ht="29.4" customHeight="1" x14ac:dyDescent="0.45">
      <c r="A292" s="3" t="s">
        <v>472</v>
      </c>
      <c r="B292" s="3" t="s">
        <v>987</v>
      </c>
      <c r="C292" s="3" t="str">
        <f>_xlfn.XLOOKUP(Table3[[#This Row],[Customer_ID]],Table1[Customer_ID],Table1[Customer_Name],,0)</f>
        <v>Priya Chauhan</v>
      </c>
      <c r="D292" s="3" t="str">
        <f>_xlfn.XLOOKUP(Table3[[#This Row],[Customer_ID]],Table1[Customer_ID],Table1[Branch_Name],,0)</f>
        <v>Rewa</v>
      </c>
      <c r="E292" s="5">
        <v>46156</v>
      </c>
      <c r="F292" s="3" t="s">
        <v>257</v>
      </c>
      <c r="G292" s="3" t="s">
        <v>3104</v>
      </c>
      <c r="H292" s="3" t="str">
        <f>_xlfn.XLOOKUP(Table3[[#This Row],[Agent_Code]],Table4[Agent_Code],Table4[Agent_Name],,0)</f>
        <v>Umesh Gupta</v>
      </c>
      <c r="I292" s="12" t="s">
        <v>273</v>
      </c>
      <c r="J292" s="3" t="str">
        <f>IF(OR(Table3[[#This Row],[Contact_Result]]="Commitment Received",Table3[[#This Row],[Contact_Result]]="Will Pay Next Week"),"Yes","")</f>
        <v>Yes</v>
      </c>
      <c r="K292" s="5">
        <v>46161</v>
      </c>
      <c r="L292" s="4">
        <v>1500</v>
      </c>
      <c r="M292" s="4">
        <v>0</v>
      </c>
      <c r="N292" s="3" t="s">
        <v>273</v>
      </c>
    </row>
    <row r="293" spans="1:14" ht="29.4" customHeight="1" x14ac:dyDescent="0.45">
      <c r="A293" s="3" t="s">
        <v>478</v>
      </c>
      <c r="B293" s="3" t="s">
        <v>991</v>
      </c>
      <c r="C293" s="3" t="str">
        <f>_xlfn.XLOOKUP(Table3[[#This Row],[Customer_ID]],Table1[Customer_ID],Table1[Customer_Name],,0)</f>
        <v>Rajesh Mishra</v>
      </c>
      <c r="D293" s="3" t="str">
        <f>_xlfn.XLOOKUP(Table3[[#This Row],[Customer_ID]],Table1[Customer_ID],Table1[Branch_Name],,0)</f>
        <v>Gwalior</v>
      </c>
      <c r="E293" s="5">
        <v>46156</v>
      </c>
      <c r="F293" s="3" t="s">
        <v>257</v>
      </c>
      <c r="G293" s="3" t="s">
        <v>3091</v>
      </c>
      <c r="H293" s="3" t="str">
        <f>_xlfn.XLOOKUP(Table3[[#This Row],[Agent_Code]],Table4[Agent_Code],Table4[Agent_Name],,0)</f>
        <v>Amit Thakur</v>
      </c>
      <c r="I293" s="12" t="s">
        <v>273</v>
      </c>
      <c r="J293" s="3" t="str">
        <f>IF(OR(Table3[[#This Row],[Contact_Result]]="Commitment Received",Table3[[#This Row],[Contact_Result]]="Will Pay Next Week"),"Yes","")</f>
        <v>Yes</v>
      </c>
      <c r="K293" s="5">
        <v>46161</v>
      </c>
      <c r="L293" s="4">
        <v>404</v>
      </c>
      <c r="M293" s="4">
        <v>0</v>
      </c>
      <c r="N293" s="3" t="s">
        <v>273</v>
      </c>
    </row>
    <row r="294" spans="1:14" ht="29.4" customHeight="1" x14ac:dyDescent="0.45">
      <c r="A294" s="3" t="s">
        <v>511</v>
      </c>
      <c r="B294" s="3" t="s">
        <v>1008</v>
      </c>
      <c r="C294" s="3" t="str">
        <f>_xlfn.XLOOKUP(Table3[[#This Row],[Customer_ID]],Table1[Customer_ID],Table1[Customer_Name],,0)</f>
        <v>Lalit Shukla</v>
      </c>
      <c r="D294" s="3" t="str">
        <f>_xlfn.XLOOKUP(Table3[[#This Row],[Customer_ID]],Table1[Customer_ID],Table1[Branch_Name],,0)</f>
        <v>Bhopal</v>
      </c>
      <c r="E294" s="5">
        <v>46156</v>
      </c>
      <c r="F294" s="3" t="s">
        <v>270</v>
      </c>
      <c r="G294" s="3" t="s">
        <v>3113</v>
      </c>
      <c r="H294" s="3" t="str">
        <f>_xlfn.XLOOKUP(Table3[[#This Row],[Agent_Code]],Table4[Agent_Code],Table4[Agent_Name],,0)</f>
        <v>Umesh Soni</v>
      </c>
      <c r="I294" s="12" t="s">
        <v>252</v>
      </c>
      <c r="J294" s="3" t="str">
        <f>IF(OR(Table3[[#This Row],[Contact_Result]]="Commitment Received",Table3[[#This Row],[Contact_Result]]="Will Pay Next Week"),"Yes","")</f>
        <v/>
      </c>
      <c r="K294" s="5"/>
      <c r="L294" s="4"/>
      <c r="M294" s="4">
        <v>0</v>
      </c>
      <c r="N294" s="3" t="s">
        <v>252</v>
      </c>
    </row>
    <row r="295" spans="1:14" ht="29.4" customHeight="1" x14ac:dyDescent="0.45">
      <c r="A295" s="3" t="s">
        <v>551</v>
      </c>
      <c r="B295" s="3" t="s">
        <v>1041</v>
      </c>
      <c r="C295" s="3" t="str">
        <f>_xlfn.XLOOKUP(Table3[[#This Row],[Customer_ID]],Table1[Customer_ID],Table1[Customer_Name],,0)</f>
        <v>Manoj Thakur</v>
      </c>
      <c r="D295" s="3" t="str">
        <f>_xlfn.XLOOKUP(Table3[[#This Row],[Customer_ID]],Table1[Customer_ID],Table1[Branch_Name],,0)</f>
        <v>Bhopal</v>
      </c>
      <c r="E295" s="5">
        <v>46156</v>
      </c>
      <c r="F295" s="3" t="s">
        <v>270</v>
      </c>
      <c r="G295" s="3" t="s">
        <v>3096</v>
      </c>
      <c r="H295" s="3" t="str">
        <f>_xlfn.XLOOKUP(Table3[[#This Row],[Agent_Code]],Table4[Agent_Code],Table4[Agent_Name],,0)</f>
        <v>Pushpa Gupta</v>
      </c>
      <c r="I295" s="12" t="s">
        <v>3094</v>
      </c>
      <c r="J295" s="3" t="str">
        <f>IF(OR(Table3[[#This Row],[Contact_Result]]="Commitment Received",Table3[[#This Row],[Contact_Result]]="Will Pay Next Week"),"Yes","")</f>
        <v>Yes</v>
      </c>
      <c r="K295" s="5">
        <v>46161</v>
      </c>
      <c r="L295" s="4">
        <v>48726</v>
      </c>
      <c r="M295" s="4">
        <v>0</v>
      </c>
      <c r="N295" s="3" t="s">
        <v>3094</v>
      </c>
    </row>
    <row r="296" spans="1:14" ht="29.4" customHeight="1" x14ac:dyDescent="0.45">
      <c r="A296" s="3" t="s">
        <v>585</v>
      </c>
      <c r="B296" s="3" t="s">
        <v>1069</v>
      </c>
      <c r="C296" s="3" t="str">
        <f>_xlfn.XLOOKUP(Table3[[#This Row],[Customer_ID]],Table1[Customer_ID],Table1[Customer_Name],,0)</f>
        <v>Geeta Verma</v>
      </c>
      <c r="D296" s="3" t="str">
        <f>_xlfn.XLOOKUP(Table3[[#This Row],[Customer_ID]],Table1[Customer_ID],Table1[Branch_Name],,0)</f>
        <v>Bhopal</v>
      </c>
      <c r="E296" s="5">
        <v>46156</v>
      </c>
      <c r="F296" s="3" t="s">
        <v>265</v>
      </c>
      <c r="G296" s="3" t="s">
        <v>3100</v>
      </c>
      <c r="H296" s="3" t="str">
        <f>_xlfn.XLOOKUP(Table3[[#This Row],[Agent_Code]],Table4[Agent_Code],Table4[Agent_Name],,0)</f>
        <v>Manoj Gupta</v>
      </c>
      <c r="I296" s="12" t="s">
        <v>279</v>
      </c>
      <c r="J296" s="3" t="str">
        <f>IF(OR(Table3[[#This Row],[Contact_Result]]="Commitment Received",Table3[[#This Row],[Contact_Result]]="Will Pay Next Week"),"Yes","")</f>
        <v/>
      </c>
      <c r="K296" s="5"/>
      <c r="L296" s="4"/>
      <c r="M296" s="4">
        <v>4874</v>
      </c>
      <c r="N296" s="3" t="s">
        <v>279</v>
      </c>
    </row>
    <row r="297" spans="1:14" ht="29.4" customHeight="1" x14ac:dyDescent="0.45">
      <c r="A297" s="3" t="s">
        <v>605</v>
      </c>
      <c r="B297" s="3" t="s">
        <v>1096</v>
      </c>
      <c r="C297" s="3" t="str">
        <f>_xlfn.XLOOKUP(Table3[[#This Row],[Customer_ID]],Table1[Customer_ID],Table1[Customer_Name],,0)</f>
        <v>Naresh Malviya</v>
      </c>
      <c r="D297" s="3" t="str">
        <f>_xlfn.XLOOKUP(Table3[[#This Row],[Customer_ID]],Table1[Customer_ID],Table1[Branch_Name],,0)</f>
        <v>Gwalior</v>
      </c>
      <c r="E297" s="5">
        <v>46156</v>
      </c>
      <c r="F297" s="3" t="s">
        <v>270</v>
      </c>
      <c r="G297" s="3" t="s">
        <v>3110</v>
      </c>
      <c r="H297" s="3" t="str">
        <f>_xlfn.XLOOKUP(Table3[[#This Row],[Agent_Code]],Table4[Agent_Code],Table4[Agent_Name],,0)</f>
        <v>Neha Malviya</v>
      </c>
      <c r="I297" s="12" t="s">
        <v>3094</v>
      </c>
      <c r="J297" s="3" t="str">
        <f>IF(OR(Table3[[#This Row],[Contact_Result]]="Commitment Received",Table3[[#This Row],[Contact_Result]]="Will Pay Next Week"),"Yes","")</f>
        <v>Yes</v>
      </c>
      <c r="K297" s="5">
        <v>46161</v>
      </c>
      <c r="L297" s="4">
        <v>2923</v>
      </c>
      <c r="M297" s="4">
        <v>0</v>
      </c>
      <c r="N297" s="3" t="s">
        <v>3094</v>
      </c>
    </row>
    <row r="298" spans="1:14" ht="29.4" customHeight="1" x14ac:dyDescent="0.45">
      <c r="A298" s="3" t="s">
        <v>641</v>
      </c>
      <c r="B298" s="3" t="s">
        <v>1118</v>
      </c>
      <c r="C298" s="3" t="str">
        <f>_xlfn.XLOOKUP(Table3[[#This Row],[Customer_ID]],Table1[Customer_ID],Table1[Customer_Name],,0)</f>
        <v>Vikas Malviya</v>
      </c>
      <c r="D298" s="3" t="str">
        <f>_xlfn.XLOOKUP(Table3[[#This Row],[Customer_ID]],Table1[Customer_ID],Table1[Branch_Name],,0)</f>
        <v>Indore</v>
      </c>
      <c r="E298" s="5">
        <v>46156</v>
      </c>
      <c r="F298" s="3" t="s">
        <v>270</v>
      </c>
      <c r="G298" s="3" t="s">
        <v>3107</v>
      </c>
      <c r="H298" s="3" t="str">
        <f>_xlfn.XLOOKUP(Table3[[#This Row],[Agent_Code]],Table4[Agent_Code],Table4[Agent_Name],,0)</f>
        <v>Naresh Mishra</v>
      </c>
      <c r="I298" s="12" t="s">
        <v>3094</v>
      </c>
      <c r="J298" s="3" t="str">
        <f>IF(OR(Table3[[#This Row],[Contact_Result]]="Commitment Received",Table3[[#This Row],[Contact_Result]]="Will Pay Next Week"),"Yes","")</f>
        <v>Yes</v>
      </c>
      <c r="K298" s="5">
        <v>46161</v>
      </c>
      <c r="L298" s="4">
        <v>1102</v>
      </c>
      <c r="M298" s="4">
        <v>0</v>
      </c>
      <c r="N298" s="3" t="s">
        <v>3094</v>
      </c>
    </row>
    <row r="299" spans="1:14" ht="29.4" customHeight="1" x14ac:dyDescent="0.45">
      <c r="A299" s="3" t="s">
        <v>646</v>
      </c>
      <c r="B299" s="3" t="s">
        <v>1122</v>
      </c>
      <c r="C299" s="3" t="str">
        <f>_xlfn.XLOOKUP(Table3[[#This Row],[Customer_ID]],Table1[Customer_ID],Table1[Customer_Name],,0)</f>
        <v>Santosh Singh</v>
      </c>
      <c r="D299" s="3" t="str">
        <f>_xlfn.XLOOKUP(Table3[[#This Row],[Customer_ID]],Table1[Customer_ID],Table1[Branch_Name],,0)</f>
        <v>Indore</v>
      </c>
      <c r="E299" s="5">
        <v>46156</v>
      </c>
      <c r="F299" s="3" t="s">
        <v>257</v>
      </c>
      <c r="G299" s="3" t="s">
        <v>3095</v>
      </c>
      <c r="H299" s="3" t="str">
        <f>_xlfn.XLOOKUP(Table3[[#This Row],[Agent_Code]],Table4[Agent_Code],Table4[Agent_Name],,0)</f>
        <v>Ajay Yadav</v>
      </c>
      <c r="I299" s="12" t="s">
        <v>273</v>
      </c>
      <c r="J299" s="3" t="str">
        <f>IF(OR(Table3[[#This Row],[Contact_Result]]="Commitment Received",Table3[[#This Row],[Contact_Result]]="Will Pay Next Week"),"Yes","")</f>
        <v>Yes</v>
      </c>
      <c r="K299" s="5">
        <v>46161</v>
      </c>
      <c r="L299" s="4">
        <v>11380</v>
      </c>
      <c r="M299" s="4">
        <v>0</v>
      </c>
      <c r="N299" s="3" t="s">
        <v>273</v>
      </c>
    </row>
    <row r="300" spans="1:14" ht="29.4" customHeight="1" x14ac:dyDescent="0.45">
      <c r="A300" s="3" t="s">
        <v>699</v>
      </c>
      <c r="B300" s="3" t="s">
        <v>1160</v>
      </c>
      <c r="C300" s="3" t="str">
        <f>_xlfn.XLOOKUP(Table3[[#This Row],[Customer_ID]],Table1[Customer_ID],Table1[Customer_Name],,0)</f>
        <v>Santosh Agarwal</v>
      </c>
      <c r="D300" s="3" t="str">
        <f>_xlfn.XLOOKUP(Table3[[#This Row],[Customer_ID]],Table1[Customer_ID],Table1[Branch_Name],,0)</f>
        <v>Indore</v>
      </c>
      <c r="E300" s="5">
        <v>46156</v>
      </c>
      <c r="F300" s="3" t="s">
        <v>270</v>
      </c>
      <c r="G300" s="3" t="s">
        <v>3114</v>
      </c>
      <c r="H300" s="3" t="str">
        <f>_xlfn.XLOOKUP(Table3[[#This Row],[Agent_Code]],Table4[Agent_Code],Table4[Agent_Name],,0)</f>
        <v>Mohit Mishra</v>
      </c>
      <c r="I300" s="12" t="s">
        <v>3094</v>
      </c>
      <c r="J300" s="3" t="str">
        <f>IF(OR(Table3[[#This Row],[Contact_Result]]="Commitment Received",Table3[[#This Row],[Contact_Result]]="Will Pay Next Week"),"Yes","")</f>
        <v>Yes</v>
      </c>
      <c r="K300" s="5">
        <v>46161</v>
      </c>
      <c r="L300" s="4">
        <v>7877</v>
      </c>
      <c r="M300" s="4">
        <v>0</v>
      </c>
      <c r="N300" s="3" t="s">
        <v>3094</v>
      </c>
    </row>
    <row r="301" spans="1:14" ht="29.4" customHeight="1" x14ac:dyDescent="0.45">
      <c r="A301" s="3" t="s">
        <v>739</v>
      </c>
      <c r="B301" s="3" t="s">
        <v>1188</v>
      </c>
      <c r="C301" s="3" t="str">
        <f>_xlfn.XLOOKUP(Table3[[#This Row],[Customer_ID]],Table1[Customer_ID],Table1[Customer_Name],,0)</f>
        <v>Savita Patel</v>
      </c>
      <c r="D301" s="3" t="str">
        <f>_xlfn.XLOOKUP(Table3[[#This Row],[Customer_ID]],Table1[Customer_ID],Table1[Branch_Name],,0)</f>
        <v>Gwalior</v>
      </c>
      <c r="E301" s="5">
        <v>46156</v>
      </c>
      <c r="F301" s="3" t="s">
        <v>270</v>
      </c>
      <c r="G301" s="3" t="s">
        <v>3104</v>
      </c>
      <c r="H301" s="3" t="str">
        <f>_xlfn.XLOOKUP(Table3[[#This Row],[Agent_Code]],Table4[Agent_Code],Table4[Agent_Name],,0)</f>
        <v>Umesh Gupta</v>
      </c>
      <c r="I301" s="12" t="s">
        <v>252</v>
      </c>
      <c r="J301" s="3" t="str">
        <f>IF(OR(Table3[[#This Row],[Contact_Result]]="Commitment Received",Table3[[#This Row],[Contact_Result]]="Will Pay Next Week"),"Yes","")</f>
        <v/>
      </c>
      <c r="K301" s="5"/>
      <c r="L301" s="4"/>
      <c r="M301" s="4">
        <v>0</v>
      </c>
      <c r="N301" s="3" t="s">
        <v>252</v>
      </c>
    </row>
    <row r="302" spans="1:14" ht="29.4" customHeight="1" x14ac:dyDescent="0.45">
      <c r="A302" s="3" t="s">
        <v>756</v>
      </c>
      <c r="B302" s="3" t="s">
        <v>1200</v>
      </c>
      <c r="C302" s="3" t="str">
        <f>_xlfn.XLOOKUP(Table3[[#This Row],[Customer_ID]],Table1[Customer_ID],Table1[Customer_Name],,0)</f>
        <v>Geeta Malviya</v>
      </c>
      <c r="D302" s="3" t="str">
        <f>_xlfn.XLOOKUP(Table3[[#This Row],[Customer_ID]],Table1[Customer_ID],Table1[Branch_Name],,0)</f>
        <v>Rewa</v>
      </c>
      <c r="E302" s="5">
        <v>46156</v>
      </c>
      <c r="F302" s="3" t="s">
        <v>265</v>
      </c>
      <c r="G302" s="3" t="s">
        <v>3100</v>
      </c>
      <c r="H302" s="3" t="str">
        <f>_xlfn.XLOOKUP(Table3[[#This Row],[Agent_Code]],Table4[Agent_Code],Table4[Agent_Name],,0)</f>
        <v>Manoj Gupta</v>
      </c>
      <c r="I302" s="12" t="s">
        <v>279</v>
      </c>
      <c r="J302" s="3" t="str">
        <f>IF(OR(Table3[[#This Row],[Contact_Result]]="Commitment Received",Table3[[#This Row],[Contact_Result]]="Will Pay Next Week"),"Yes","")</f>
        <v/>
      </c>
      <c r="K302" s="5"/>
      <c r="L302" s="4"/>
      <c r="M302" s="4">
        <v>5967</v>
      </c>
      <c r="N302" s="3" t="s">
        <v>279</v>
      </c>
    </row>
    <row r="303" spans="1:14" ht="29.4" customHeight="1" x14ac:dyDescent="0.45">
      <c r="A303" s="3" t="s">
        <v>766</v>
      </c>
      <c r="B303" s="3" t="s">
        <v>1205</v>
      </c>
      <c r="C303" s="3" t="str">
        <f>_xlfn.XLOOKUP(Table3[[#This Row],[Customer_ID]],Table1[Customer_ID],Table1[Customer_Name],,0)</f>
        <v>Renu Soni</v>
      </c>
      <c r="D303" s="3" t="str">
        <f>_xlfn.XLOOKUP(Table3[[#This Row],[Customer_ID]],Table1[Customer_ID],Table1[Branch_Name],,0)</f>
        <v>Gwalior</v>
      </c>
      <c r="E303" s="5">
        <v>46156</v>
      </c>
      <c r="F303" s="3" t="s">
        <v>257</v>
      </c>
      <c r="G303" s="3" t="s">
        <v>3102</v>
      </c>
      <c r="H303" s="3" t="str">
        <f>_xlfn.XLOOKUP(Table3[[#This Row],[Agent_Code]],Table4[Agent_Code],Table4[Agent_Name],,0)</f>
        <v>Suresh Malviya</v>
      </c>
      <c r="I303" s="12" t="s">
        <v>273</v>
      </c>
      <c r="J303" s="3" t="str">
        <f>IF(OR(Table3[[#This Row],[Contact_Result]]="Commitment Received",Table3[[#This Row],[Contact_Result]]="Will Pay Next Week"),"Yes","")</f>
        <v>Yes</v>
      </c>
      <c r="K303" s="5">
        <v>46161</v>
      </c>
      <c r="L303" s="4">
        <v>4335</v>
      </c>
      <c r="M303" s="4">
        <v>0</v>
      </c>
      <c r="N303" s="3" t="s">
        <v>273</v>
      </c>
    </row>
    <row r="304" spans="1:14" ht="29.4" customHeight="1" x14ac:dyDescent="0.45">
      <c r="A304" s="3" t="s">
        <v>769</v>
      </c>
      <c r="B304" s="3" t="s">
        <v>1207</v>
      </c>
      <c r="C304" s="3" t="str">
        <f>_xlfn.XLOOKUP(Table3[[#This Row],[Customer_ID]],Table1[Customer_ID],Table1[Customer_Name],,0)</f>
        <v>Sunita Shukla</v>
      </c>
      <c r="D304" s="3" t="str">
        <f>_xlfn.XLOOKUP(Table3[[#This Row],[Customer_ID]],Table1[Customer_ID],Table1[Branch_Name],,0)</f>
        <v>Indore</v>
      </c>
      <c r="E304" s="5">
        <v>46156</v>
      </c>
      <c r="F304" s="3" t="s">
        <v>257</v>
      </c>
      <c r="G304" s="3" t="s">
        <v>3112</v>
      </c>
      <c r="H304" s="3" t="str">
        <f>_xlfn.XLOOKUP(Table3[[#This Row],[Agent_Code]],Table4[Agent_Code],Table4[Agent_Name],,0)</f>
        <v>Vijay Tiwari</v>
      </c>
      <c r="I304" s="12" t="s">
        <v>273</v>
      </c>
      <c r="J304" s="3" t="str">
        <f>IF(OR(Table3[[#This Row],[Contact_Result]]="Commitment Received",Table3[[#This Row],[Contact_Result]]="Will Pay Next Week"),"Yes","")</f>
        <v>Yes</v>
      </c>
      <c r="K304" s="5">
        <v>46161</v>
      </c>
      <c r="L304" s="4">
        <v>19394</v>
      </c>
      <c r="M304" s="4">
        <v>0</v>
      </c>
      <c r="N304" s="3" t="s">
        <v>273</v>
      </c>
    </row>
    <row r="305" spans="1:14" ht="29.4" customHeight="1" x14ac:dyDescent="0.45">
      <c r="A305" s="3" t="s">
        <v>782</v>
      </c>
      <c r="B305" s="3" t="s">
        <v>1219</v>
      </c>
      <c r="C305" s="3" t="str">
        <f>_xlfn.XLOOKUP(Table3[[#This Row],[Customer_ID]],Table1[Customer_ID],Table1[Customer_Name],,0)</f>
        <v>Kiran Singh</v>
      </c>
      <c r="D305" s="3" t="str">
        <f>_xlfn.XLOOKUP(Table3[[#This Row],[Customer_ID]],Table1[Customer_ID],Table1[Branch_Name],,0)</f>
        <v>Gwalior</v>
      </c>
      <c r="E305" s="5">
        <v>46156</v>
      </c>
      <c r="F305" s="3" t="s">
        <v>270</v>
      </c>
      <c r="G305" s="3" t="s">
        <v>3105</v>
      </c>
      <c r="H305" s="3" t="str">
        <f>_xlfn.XLOOKUP(Table3[[#This Row],[Agent_Code]],Table4[Agent_Code],Table4[Agent_Name],,0)</f>
        <v>Pooja Shukla</v>
      </c>
      <c r="I305" s="12" t="s">
        <v>3094</v>
      </c>
      <c r="J305" s="3" t="str">
        <f>IF(OR(Table3[[#This Row],[Contact_Result]]="Commitment Received",Table3[[#This Row],[Contact_Result]]="Will Pay Next Week"),"Yes","")</f>
        <v>Yes</v>
      </c>
      <c r="K305" s="5">
        <v>46161</v>
      </c>
      <c r="L305" s="4">
        <v>10224</v>
      </c>
      <c r="M305" s="4">
        <v>0</v>
      </c>
      <c r="N305" s="3" t="s">
        <v>3094</v>
      </c>
    </row>
    <row r="306" spans="1:14" ht="29.4" customHeight="1" x14ac:dyDescent="0.45">
      <c r="A306" s="3" t="s">
        <v>799</v>
      </c>
      <c r="B306" s="3" t="s">
        <v>1227</v>
      </c>
      <c r="C306" s="3" t="str">
        <f>_xlfn.XLOOKUP(Table3[[#This Row],[Customer_ID]],Table1[Customer_ID],Table1[Customer_Name],,0)</f>
        <v>Pooja Dwivedi</v>
      </c>
      <c r="D306" s="3" t="str">
        <f>_xlfn.XLOOKUP(Table3[[#This Row],[Customer_ID]],Table1[Customer_ID],Table1[Branch_Name],,0)</f>
        <v>Jabalpur</v>
      </c>
      <c r="E306" s="5">
        <v>46156</v>
      </c>
      <c r="F306" s="3" t="s">
        <v>257</v>
      </c>
      <c r="G306" s="3" t="s">
        <v>3104</v>
      </c>
      <c r="H306" s="3" t="str">
        <f>_xlfn.XLOOKUP(Table3[[#This Row],[Agent_Code]],Table4[Agent_Code],Table4[Agent_Name],,0)</f>
        <v>Umesh Gupta</v>
      </c>
      <c r="I306" s="12" t="s">
        <v>273</v>
      </c>
      <c r="J306" s="3" t="str">
        <f>IF(OR(Table3[[#This Row],[Contact_Result]]="Commitment Received",Table3[[#This Row],[Contact_Result]]="Will Pay Next Week"),"Yes","")</f>
        <v>Yes</v>
      </c>
      <c r="K306" s="5">
        <v>46161</v>
      </c>
      <c r="L306" s="4">
        <v>26517</v>
      </c>
      <c r="M306" s="4">
        <v>0</v>
      </c>
      <c r="N306" s="3" t="s">
        <v>273</v>
      </c>
    </row>
    <row r="307" spans="1:14" ht="29.4" customHeight="1" x14ac:dyDescent="0.45">
      <c r="A307" s="3" t="s">
        <v>304</v>
      </c>
      <c r="B307" s="3" t="s">
        <v>840</v>
      </c>
      <c r="C307" s="3" t="str">
        <f>_xlfn.XLOOKUP(Table3[[#This Row],[Customer_ID]],Table1[Customer_ID],Table1[Customer_Name],,0)</f>
        <v>Amit Chauhan</v>
      </c>
      <c r="D307" s="3" t="str">
        <f>_xlfn.XLOOKUP(Table3[[#This Row],[Customer_ID]],Table1[Customer_ID],Table1[Branch_Name],,0)</f>
        <v>Indore</v>
      </c>
      <c r="E307" s="5">
        <v>46155</v>
      </c>
      <c r="F307" s="3" t="s">
        <v>257</v>
      </c>
      <c r="G307" s="3" t="s">
        <v>3108</v>
      </c>
      <c r="H307" s="3" t="str">
        <f>_xlfn.XLOOKUP(Table3[[#This Row],[Agent_Code]],Table4[Agent_Code],Table4[Agent_Name],,0)</f>
        <v>Rekha Gupta</v>
      </c>
      <c r="I307" s="12" t="s">
        <v>273</v>
      </c>
      <c r="J307" s="3" t="str">
        <f>IF(OR(Table3[[#This Row],[Contact_Result]]="Commitment Received",Table3[[#This Row],[Contact_Result]]="Will Pay Next Week"),"Yes","")</f>
        <v>Yes</v>
      </c>
      <c r="K307" s="5">
        <v>46160</v>
      </c>
      <c r="L307" s="4">
        <v>47605</v>
      </c>
      <c r="M307" s="4">
        <v>0</v>
      </c>
      <c r="N307" s="3" t="s">
        <v>273</v>
      </c>
    </row>
    <row r="308" spans="1:14" ht="29.4" customHeight="1" x14ac:dyDescent="0.45">
      <c r="A308" s="3" t="s">
        <v>317</v>
      </c>
      <c r="B308" s="3" t="s">
        <v>848</v>
      </c>
      <c r="C308" s="3" t="str">
        <f>_xlfn.XLOOKUP(Table3[[#This Row],[Customer_ID]],Table1[Customer_ID],Table1[Customer_Name],,0)</f>
        <v>Savita Chauhan</v>
      </c>
      <c r="D308" s="3" t="str">
        <f>_xlfn.XLOOKUP(Table3[[#This Row],[Customer_ID]],Table1[Customer_ID],Table1[Branch_Name],,0)</f>
        <v>Jabalpur</v>
      </c>
      <c r="E308" s="5">
        <v>46155</v>
      </c>
      <c r="F308" s="3" t="s">
        <v>270</v>
      </c>
      <c r="G308" s="3" t="s">
        <v>3110</v>
      </c>
      <c r="H308" s="3" t="str">
        <f>_xlfn.XLOOKUP(Table3[[#This Row],[Agent_Code]],Table4[Agent_Code],Table4[Agent_Name],,0)</f>
        <v>Neha Malviya</v>
      </c>
      <c r="I308" s="12" t="s">
        <v>3094</v>
      </c>
      <c r="J308" s="3" t="str">
        <f>IF(OR(Table3[[#This Row],[Contact_Result]]="Commitment Received",Table3[[#This Row],[Contact_Result]]="Will Pay Next Week"),"Yes","")</f>
        <v>Yes</v>
      </c>
      <c r="K308" s="5">
        <v>46160</v>
      </c>
      <c r="L308" s="4">
        <v>20823</v>
      </c>
      <c r="M308" s="4">
        <v>0</v>
      </c>
      <c r="N308" s="3" t="s">
        <v>3094</v>
      </c>
    </row>
    <row r="309" spans="1:14" ht="29.4" customHeight="1" x14ac:dyDescent="0.45">
      <c r="A309" s="3" t="s">
        <v>349</v>
      </c>
      <c r="B309" s="3" t="s">
        <v>872</v>
      </c>
      <c r="C309" s="3" t="str">
        <f>_xlfn.XLOOKUP(Table3[[#This Row],[Customer_ID]],Table1[Customer_ID],Table1[Customer_Name],,0)</f>
        <v>Mohit Joshi</v>
      </c>
      <c r="D309" s="3" t="str">
        <f>_xlfn.XLOOKUP(Table3[[#This Row],[Customer_ID]],Table1[Customer_ID],Table1[Branch_Name],,0)</f>
        <v>Rewa</v>
      </c>
      <c r="E309" s="5">
        <v>46155</v>
      </c>
      <c r="F309" s="3" t="s">
        <v>257</v>
      </c>
      <c r="G309" s="3" t="s">
        <v>3096</v>
      </c>
      <c r="H309" s="3" t="str">
        <f>_xlfn.XLOOKUP(Table3[[#This Row],[Agent_Code]],Table4[Agent_Code],Table4[Agent_Name],,0)</f>
        <v>Pushpa Gupta</v>
      </c>
      <c r="I309" s="12" t="s">
        <v>273</v>
      </c>
      <c r="J309" s="3" t="str">
        <f>IF(OR(Table3[[#This Row],[Contact_Result]]="Commitment Received",Table3[[#This Row],[Contact_Result]]="Will Pay Next Week"),"Yes","")</f>
        <v>Yes</v>
      </c>
      <c r="K309" s="5">
        <v>46160</v>
      </c>
      <c r="L309" s="4">
        <v>2247</v>
      </c>
      <c r="M309" s="4">
        <v>0</v>
      </c>
      <c r="N309" s="3" t="s">
        <v>273</v>
      </c>
    </row>
    <row r="310" spans="1:14" ht="29.4" customHeight="1" x14ac:dyDescent="0.45">
      <c r="A310" s="3" t="s">
        <v>415</v>
      </c>
      <c r="B310" s="3" t="s">
        <v>944</v>
      </c>
      <c r="C310" s="3" t="str">
        <f>_xlfn.XLOOKUP(Table3[[#This Row],[Customer_ID]],Table1[Customer_ID],Table1[Customer_Name],,0)</f>
        <v>Naresh Singh</v>
      </c>
      <c r="D310" s="3" t="str">
        <f>_xlfn.XLOOKUP(Table3[[#This Row],[Customer_ID]],Table1[Customer_ID],Table1[Branch_Name],,0)</f>
        <v>Gwalior</v>
      </c>
      <c r="E310" s="5">
        <v>46155</v>
      </c>
      <c r="F310" s="3" t="s">
        <v>270</v>
      </c>
      <c r="G310" s="3" t="s">
        <v>3108</v>
      </c>
      <c r="H310" s="3" t="str">
        <f>_xlfn.XLOOKUP(Table3[[#This Row],[Agent_Code]],Table4[Agent_Code],Table4[Agent_Name],,0)</f>
        <v>Rekha Gupta</v>
      </c>
      <c r="I310" s="12" t="s">
        <v>3097</v>
      </c>
      <c r="J310" s="3" t="str">
        <f>IF(OR(Table3[[#This Row],[Contact_Result]]="Commitment Received",Table3[[#This Row],[Contact_Result]]="Will Pay Next Week"),"Yes","")</f>
        <v/>
      </c>
      <c r="K310" s="5"/>
      <c r="L310" s="4"/>
      <c r="M310" s="4">
        <v>0</v>
      </c>
      <c r="N310" s="3" t="s">
        <v>3098</v>
      </c>
    </row>
    <row r="311" spans="1:14" ht="29.4" customHeight="1" x14ac:dyDescent="0.45">
      <c r="A311" s="3" t="s">
        <v>429</v>
      </c>
      <c r="B311" s="3" t="s">
        <v>954</v>
      </c>
      <c r="C311" s="3" t="str">
        <f>_xlfn.XLOOKUP(Table3[[#This Row],[Customer_ID]],Table1[Customer_ID],Table1[Customer_Name],,0)</f>
        <v>Mahesh Patel</v>
      </c>
      <c r="D311" s="3" t="str">
        <f>_xlfn.XLOOKUP(Table3[[#This Row],[Customer_ID]],Table1[Customer_ID],Table1[Branch_Name],,0)</f>
        <v>Bhopal</v>
      </c>
      <c r="E311" s="5">
        <v>46155</v>
      </c>
      <c r="F311" s="3" t="s">
        <v>265</v>
      </c>
      <c r="G311" s="3" t="s">
        <v>3111</v>
      </c>
      <c r="H311" s="3" t="str">
        <f>_xlfn.XLOOKUP(Table3[[#This Row],[Agent_Code]],Table4[Agent_Code],Table4[Agent_Name],,0)</f>
        <v>Lalit Dwivedi</v>
      </c>
      <c r="I311" s="12" t="s">
        <v>3125</v>
      </c>
      <c r="J311" s="3" t="str">
        <f>IF(OR(Table3[[#This Row],[Contact_Result]]="Commitment Received",Table3[[#This Row],[Contact_Result]]="Will Pay Next Week"),"Yes","")</f>
        <v/>
      </c>
      <c r="K311" s="5">
        <v>46160</v>
      </c>
      <c r="L311" s="4">
        <v>11448</v>
      </c>
      <c r="M311" s="4">
        <v>0</v>
      </c>
      <c r="N311" s="3" t="s">
        <v>3115</v>
      </c>
    </row>
    <row r="312" spans="1:14" ht="29.4" customHeight="1" x14ac:dyDescent="0.45">
      <c r="A312" s="3" t="s">
        <v>467</v>
      </c>
      <c r="B312" s="3" t="s">
        <v>985</v>
      </c>
      <c r="C312" s="3" t="str">
        <f>_xlfn.XLOOKUP(Table3[[#This Row],[Customer_ID]],Table1[Customer_ID],Table1[Customer_Name],,0)</f>
        <v>Ajay Pandey</v>
      </c>
      <c r="D312" s="3" t="str">
        <f>_xlfn.XLOOKUP(Table3[[#This Row],[Customer_ID]],Table1[Customer_ID],Table1[Branch_Name],,0)</f>
        <v>Rewa</v>
      </c>
      <c r="E312" s="5">
        <v>46155</v>
      </c>
      <c r="F312" s="3" t="s">
        <v>270</v>
      </c>
      <c r="G312" s="3" t="s">
        <v>3093</v>
      </c>
      <c r="H312" s="3" t="str">
        <f>_xlfn.XLOOKUP(Table3[[#This Row],[Agent_Code]],Table4[Agent_Code],Table4[Agent_Name],,0)</f>
        <v>Manoj Dubey</v>
      </c>
      <c r="I312" s="12" t="s">
        <v>252</v>
      </c>
      <c r="J312" s="3" t="str">
        <f>IF(OR(Table3[[#This Row],[Contact_Result]]="Commitment Received",Table3[[#This Row],[Contact_Result]]="Will Pay Next Week"),"Yes","")</f>
        <v/>
      </c>
      <c r="K312" s="5"/>
      <c r="L312" s="4"/>
      <c r="M312" s="4">
        <v>0</v>
      </c>
      <c r="N312" s="3" t="s">
        <v>252</v>
      </c>
    </row>
    <row r="313" spans="1:14" ht="29.4" customHeight="1" x14ac:dyDescent="0.45">
      <c r="A313" s="3" t="s">
        <v>474</v>
      </c>
      <c r="B313" s="3" t="s">
        <v>987</v>
      </c>
      <c r="C313" s="3" t="str">
        <f>_xlfn.XLOOKUP(Table3[[#This Row],[Customer_ID]],Table1[Customer_ID],Table1[Customer_Name],,0)</f>
        <v>Priya Chauhan</v>
      </c>
      <c r="D313" s="3" t="str">
        <f>_xlfn.XLOOKUP(Table3[[#This Row],[Customer_ID]],Table1[Customer_ID],Table1[Branch_Name],,0)</f>
        <v>Rewa</v>
      </c>
      <c r="E313" s="5">
        <v>46155</v>
      </c>
      <c r="F313" s="3" t="s">
        <v>265</v>
      </c>
      <c r="G313" s="3" t="s">
        <v>3105</v>
      </c>
      <c r="H313" s="3" t="str">
        <f>_xlfn.XLOOKUP(Table3[[#This Row],[Agent_Code]],Table4[Agent_Code],Table4[Agent_Name],,0)</f>
        <v>Pooja Shukla</v>
      </c>
      <c r="I313" s="12" t="s">
        <v>3125</v>
      </c>
      <c r="J313" s="3" t="str">
        <f>IF(OR(Table3[[#This Row],[Contact_Result]]="Commitment Received",Table3[[#This Row],[Contact_Result]]="Will Pay Next Week"),"Yes","")</f>
        <v/>
      </c>
      <c r="K313" s="5">
        <v>46160</v>
      </c>
      <c r="L313" s="4">
        <v>1500</v>
      </c>
      <c r="M313" s="4">
        <v>0</v>
      </c>
      <c r="N313" s="3" t="s">
        <v>3115</v>
      </c>
    </row>
    <row r="314" spans="1:14" ht="29.4" customHeight="1" x14ac:dyDescent="0.45">
      <c r="A314" s="3" t="s">
        <v>482</v>
      </c>
      <c r="B314" s="3" t="s">
        <v>995</v>
      </c>
      <c r="C314" s="3" t="str">
        <f>_xlfn.XLOOKUP(Table3[[#This Row],[Customer_ID]],Table1[Customer_ID],Table1[Customer_Name],,0)</f>
        <v>Kavita Agarwal</v>
      </c>
      <c r="D314" s="3" t="str">
        <f>_xlfn.XLOOKUP(Table3[[#This Row],[Customer_ID]],Table1[Customer_ID],Table1[Branch_Name],,0)</f>
        <v>Indore</v>
      </c>
      <c r="E314" s="5">
        <v>46155</v>
      </c>
      <c r="F314" s="3" t="s">
        <v>270</v>
      </c>
      <c r="G314" s="3" t="s">
        <v>3100</v>
      </c>
      <c r="H314" s="3" t="str">
        <f>_xlfn.XLOOKUP(Table3[[#This Row],[Agent_Code]],Table4[Agent_Code],Table4[Agent_Name],,0)</f>
        <v>Manoj Gupta</v>
      </c>
      <c r="I314" s="12" t="s">
        <v>3094</v>
      </c>
      <c r="J314" s="3" t="str">
        <f>IF(OR(Table3[[#This Row],[Contact_Result]]="Commitment Received",Table3[[#This Row],[Contact_Result]]="Will Pay Next Week"),"Yes","")</f>
        <v>Yes</v>
      </c>
      <c r="K314" s="5">
        <v>46160</v>
      </c>
      <c r="L314" s="4">
        <v>48786</v>
      </c>
      <c r="M314" s="4">
        <v>0</v>
      </c>
      <c r="N314" s="3" t="s">
        <v>3094</v>
      </c>
    </row>
    <row r="315" spans="1:14" ht="29.4" customHeight="1" x14ac:dyDescent="0.45">
      <c r="A315" s="3" t="s">
        <v>489</v>
      </c>
      <c r="B315" s="3" t="s">
        <v>997</v>
      </c>
      <c r="C315" s="3" t="str">
        <f>_xlfn.XLOOKUP(Table3[[#This Row],[Customer_ID]],Table1[Customer_ID],Table1[Customer_Name],,0)</f>
        <v>Santosh Soni</v>
      </c>
      <c r="D315" s="3" t="str">
        <f>_xlfn.XLOOKUP(Table3[[#This Row],[Customer_ID]],Table1[Customer_ID],Table1[Branch_Name],,0)</f>
        <v>Bhopal</v>
      </c>
      <c r="E315" s="5">
        <v>46155</v>
      </c>
      <c r="F315" s="3" t="s">
        <v>257</v>
      </c>
      <c r="G315" s="3" t="s">
        <v>3111</v>
      </c>
      <c r="H315" s="3" t="str">
        <f>_xlfn.XLOOKUP(Table3[[#This Row],[Agent_Code]],Table4[Agent_Code],Table4[Agent_Name],,0)</f>
        <v>Lalit Dwivedi</v>
      </c>
      <c r="I315" s="12" t="s">
        <v>273</v>
      </c>
      <c r="J315" s="3" t="str">
        <f>IF(OR(Table3[[#This Row],[Contact_Result]]="Commitment Received",Table3[[#This Row],[Contact_Result]]="Will Pay Next Week"),"Yes","")</f>
        <v>Yes</v>
      </c>
      <c r="K315" s="5">
        <v>46160</v>
      </c>
      <c r="L315" s="4">
        <v>27851</v>
      </c>
      <c r="M315" s="4">
        <v>0</v>
      </c>
      <c r="N315" s="3" t="s">
        <v>273</v>
      </c>
    </row>
    <row r="316" spans="1:14" ht="29.4" customHeight="1" x14ac:dyDescent="0.45">
      <c r="A316" s="3" t="s">
        <v>494</v>
      </c>
      <c r="B316" s="3" t="s">
        <v>998</v>
      </c>
      <c r="C316" s="3" t="str">
        <f>_xlfn.XLOOKUP(Table3[[#This Row],[Customer_ID]],Table1[Customer_ID],Table1[Customer_Name],,0)</f>
        <v>Deepak Patel</v>
      </c>
      <c r="D316" s="3" t="str">
        <f>_xlfn.XLOOKUP(Table3[[#This Row],[Customer_ID]],Table1[Customer_ID],Table1[Branch_Name],,0)</f>
        <v>Indore</v>
      </c>
      <c r="E316" s="5">
        <v>46155</v>
      </c>
      <c r="F316" s="3" t="s">
        <v>270</v>
      </c>
      <c r="G316" s="3" t="s">
        <v>3107</v>
      </c>
      <c r="H316" s="3" t="str">
        <f>_xlfn.XLOOKUP(Table3[[#This Row],[Agent_Code]],Table4[Agent_Code],Table4[Agent_Name],,0)</f>
        <v>Naresh Mishra</v>
      </c>
      <c r="I316" s="12" t="s">
        <v>3094</v>
      </c>
      <c r="J316" s="3" t="str">
        <f>IF(OR(Table3[[#This Row],[Contact_Result]]="Commitment Received",Table3[[#This Row],[Contact_Result]]="Will Pay Next Week"),"Yes","")</f>
        <v>Yes</v>
      </c>
      <c r="K316" s="5">
        <v>46160</v>
      </c>
      <c r="L316" s="4">
        <v>16796</v>
      </c>
      <c r="M316" s="4">
        <v>0</v>
      </c>
      <c r="N316" s="3" t="s">
        <v>3094</v>
      </c>
    </row>
    <row r="317" spans="1:14" ht="29.4" customHeight="1" x14ac:dyDescent="0.45">
      <c r="A317" s="3" t="s">
        <v>504</v>
      </c>
      <c r="B317" s="3" t="s">
        <v>1002</v>
      </c>
      <c r="C317" s="3" t="str">
        <f>_xlfn.XLOOKUP(Table3[[#This Row],[Customer_ID]],Table1[Customer_ID],Table1[Customer_Name],,0)</f>
        <v>Usha Soni</v>
      </c>
      <c r="D317" s="3" t="str">
        <f>_xlfn.XLOOKUP(Table3[[#This Row],[Customer_ID]],Table1[Customer_ID],Table1[Branch_Name],,0)</f>
        <v>Bhopal</v>
      </c>
      <c r="E317" s="5">
        <v>46155</v>
      </c>
      <c r="F317" s="3" t="s">
        <v>265</v>
      </c>
      <c r="G317" s="3" t="s">
        <v>3109</v>
      </c>
      <c r="H317" s="3" t="str">
        <f>_xlfn.XLOOKUP(Table3[[#This Row],[Agent_Code]],Table4[Agent_Code],Table4[Agent_Name],,0)</f>
        <v>Pankaj Joshi</v>
      </c>
      <c r="I317" s="12" t="s">
        <v>279</v>
      </c>
      <c r="J317" s="3" t="str">
        <f>IF(OR(Table3[[#This Row],[Contact_Result]]="Commitment Received",Table3[[#This Row],[Contact_Result]]="Will Pay Next Week"),"Yes","")</f>
        <v/>
      </c>
      <c r="K317" s="5"/>
      <c r="L317" s="4"/>
      <c r="M317" s="4">
        <v>422</v>
      </c>
      <c r="N317" s="3" t="s">
        <v>279</v>
      </c>
    </row>
    <row r="318" spans="1:14" ht="29.4" customHeight="1" x14ac:dyDescent="0.45">
      <c r="A318" s="3" t="s">
        <v>536</v>
      </c>
      <c r="B318" s="3" t="s">
        <v>1031</v>
      </c>
      <c r="C318" s="3" t="str">
        <f>_xlfn.XLOOKUP(Table3[[#This Row],[Customer_ID]],Table1[Customer_ID],Table1[Customer_Name],,0)</f>
        <v>Suresh Thakur</v>
      </c>
      <c r="D318" s="3" t="str">
        <f>_xlfn.XLOOKUP(Table3[[#This Row],[Customer_ID]],Table1[Customer_ID],Table1[Branch_Name],,0)</f>
        <v>Bhopal</v>
      </c>
      <c r="E318" s="5">
        <v>46155</v>
      </c>
      <c r="F318" s="3" t="s">
        <v>270</v>
      </c>
      <c r="G318" s="3" t="s">
        <v>3092</v>
      </c>
      <c r="H318" s="3" t="str">
        <f>_xlfn.XLOOKUP(Table3[[#This Row],[Agent_Code]],Table4[Agent_Code],Table4[Agent_Name],,0)</f>
        <v>Sunita Patel</v>
      </c>
      <c r="I318" s="12" t="s">
        <v>3094</v>
      </c>
      <c r="J318" s="3" t="str">
        <f>IF(OR(Table3[[#This Row],[Contact_Result]]="Commitment Received",Table3[[#This Row],[Contact_Result]]="Will Pay Next Week"),"Yes","")</f>
        <v>Yes</v>
      </c>
      <c r="K318" s="5">
        <v>46160</v>
      </c>
      <c r="L318" s="4">
        <v>18246</v>
      </c>
      <c r="M318" s="4">
        <v>0</v>
      </c>
      <c r="N318" s="3" t="s">
        <v>3094</v>
      </c>
    </row>
    <row r="319" spans="1:14" ht="29.4" customHeight="1" x14ac:dyDescent="0.45">
      <c r="A319" s="3" t="s">
        <v>550</v>
      </c>
      <c r="B319" s="3" t="s">
        <v>1041</v>
      </c>
      <c r="C319" s="3" t="str">
        <f>_xlfn.XLOOKUP(Table3[[#This Row],[Customer_ID]],Table1[Customer_ID],Table1[Customer_Name],,0)</f>
        <v>Manoj Thakur</v>
      </c>
      <c r="D319" s="3" t="str">
        <f>_xlfn.XLOOKUP(Table3[[#This Row],[Customer_ID]],Table1[Customer_ID],Table1[Branch_Name],,0)</f>
        <v>Bhopal</v>
      </c>
      <c r="E319" s="5">
        <v>46155</v>
      </c>
      <c r="F319" s="3" t="s">
        <v>257</v>
      </c>
      <c r="G319" s="3" t="s">
        <v>3102</v>
      </c>
      <c r="H319" s="3" t="str">
        <f>_xlfn.XLOOKUP(Table3[[#This Row],[Agent_Code]],Table4[Agent_Code],Table4[Agent_Name],,0)</f>
        <v>Suresh Malviya</v>
      </c>
      <c r="I319" s="12" t="s">
        <v>273</v>
      </c>
      <c r="J319" s="3" t="str">
        <f>IF(OR(Table3[[#This Row],[Contact_Result]]="Commitment Received",Table3[[#This Row],[Contact_Result]]="Will Pay Next Week"),"Yes","")</f>
        <v>Yes</v>
      </c>
      <c r="K319" s="5">
        <v>46160</v>
      </c>
      <c r="L319" s="4">
        <v>48726</v>
      </c>
      <c r="M319" s="4">
        <v>0</v>
      </c>
      <c r="N319" s="3" t="s">
        <v>273</v>
      </c>
    </row>
    <row r="320" spans="1:14" ht="29.4" customHeight="1" x14ac:dyDescent="0.45">
      <c r="A320" s="3" t="s">
        <v>586</v>
      </c>
      <c r="B320" s="3" t="s">
        <v>1073</v>
      </c>
      <c r="C320" s="3" t="str">
        <f>_xlfn.XLOOKUP(Table3[[#This Row],[Customer_ID]],Table1[Customer_ID],Table1[Customer_Name],,0)</f>
        <v>Pradeep Yadav</v>
      </c>
      <c r="D320" s="3" t="str">
        <f>_xlfn.XLOOKUP(Table3[[#This Row],[Customer_ID]],Table1[Customer_ID],Table1[Branch_Name],,0)</f>
        <v>Gwalior</v>
      </c>
      <c r="E320" s="5">
        <v>46155</v>
      </c>
      <c r="F320" s="3" t="s">
        <v>270</v>
      </c>
      <c r="G320" s="3" t="s">
        <v>3110</v>
      </c>
      <c r="H320" s="3" t="str">
        <f>_xlfn.XLOOKUP(Table3[[#This Row],[Agent_Code]],Table4[Agent_Code],Table4[Agent_Name],,0)</f>
        <v>Neha Malviya</v>
      </c>
      <c r="I320" s="12" t="s">
        <v>252</v>
      </c>
      <c r="J320" s="3" t="str">
        <f>IF(OR(Table3[[#This Row],[Contact_Result]]="Commitment Received",Table3[[#This Row],[Contact_Result]]="Will Pay Next Week"),"Yes","")</f>
        <v/>
      </c>
      <c r="K320" s="5"/>
      <c r="L320" s="4"/>
      <c r="M320" s="4">
        <v>0</v>
      </c>
      <c r="N320" s="3" t="s">
        <v>252</v>
      </c>
    </row>
    <row r="321" spans="1:14" ht="29.4" customHeight="1" x14ac:dyDescent="0.45">
      <c r="A321" s="3" t="s">
        <v>596</v>
      </c>
      <c r="B321" s="3" t="s">
        <v>1079</v>
      </c>
      <c r="C321" s="3" t="str">
        <f>_xlfn.XLOOKUP(Table3[[#This Row],[Customer_ID]],Table1[Customer_ID],Table1[Customer_Name],,0)</f>
        <v>Vijay Gupta</v>
      </c>
      <c r="D321" s="3" t="str">
        <f>_xlfn.XLOOKUP(Table3[[#This Row],[Customer_ID]],Table1[Customer_ID],Table1[Branch_Name],,0)</f>
        <v>Bhopal</v>
      </c>
      <c r="E321" s="5">
        <v>46155</v>
      </c>
      <c r="F321" s="3" t="s">
        <v>270</v>
      </c>
      <c r="G321" s="3" t="s">
        <v>3108</v>
      </c>
      <c r="H321" s="3" t="str">
        <f>_xlfn.XLOOKUP(Table3[[#This Row],[Agent_Code]],Table4[Agent_Code],Table4[Agent_Name],,0)</f>
        <v>Rekha Gupta</v>
      </c>
      <c r="I321" s="12" t="s">
        <v>3094</v>
      </c>
      <c r="J321" s="3" t="str">
        <f>IF(OR(Table3[[#This Row],[Contact_Result]]="Commitment Received",Table3[[#This Row],[Contact_Result]]="Will Pay Next Week"),"Yes","")</f>
        <v>Yes</v>
      </c>
      <c r="K321" s="5">
        <v>46160</v>
      </c>
      <c r="L321" s="4">
        <v>53966</v>
      </c>
      <c r="M321" s="4">
        <v>0</v>
      </c>
      <c r="N321" s="3" t="s">
        <v>3094</v>
      </c>
    </row>
    <row r="322" spans="1:14" ht="29.4" customHeight="1" x14ac:dyDescent="0.45">
      <c r="A322" s="3" t="s">
        <v>661</v>
      </c>
      <c r="B322" s="3" t="s">
        <v>1138</v>
      </c>
      <c r="C322" s="3" t="str">
        <f>_xlfn.XLOOKUP(Table3[[#This Row],[Customer_ID]],Table1[Customer_ID],Table1[Customer_Name],,0)</f>
        <v>Amit Joshi</v>
      </c>
      <c r="D322" s="3" t="str">
        <f>_xlfn.XLOOKUP(Table3[[#This Row],[Customer_ID]],Table1[Customer_ID],Table1[Branch_Name],,0)</f>
        <v>Jabalpur</v>
      </c>
      <c r="E322" s="5">
        <v>46155</v>
      </c>
      <c r="F322" s="3" t="s">
        <v>270</v>
      </c>
      <c r="G322" s="3" t="s">
        <v>3100</v>
      </c>
      <c r="H322" s="3" t="str">
        <f>_xlfn.XLOOKUP(Table3[[#This Row],[Agent_Code]],Table4[Agent_Code],Table4[Agent_Name],,0)</f>
        <v>Manoj Gupta</v>
      </c>
      <c r="I322" s="12" t="s">
        <v>252</v>
      </c>
      <c r="J322" s="3" t="str">
        <f>IF(OR(Table3[[#This Row],[Contact_Result]]="Commitment Received",Table3[[#This Row],[Contact_Result]]="Will Pay Next Week"),"Yes","")</f>
        <v/>
      </c>
      <c r="K322" s="5"/>
      <c r="L322" s="4"/>
      <c r="M322" s="4">
        <v>0</v>
      </c>
      <c r="N322" s="3" t="s">
        <v>252</v>
      </c>
    </row>
    <row r="323" spans="1:14" ht="29.4" customHeight="1" x14ac:dyDescent="0.45">
      <c r="A323" s="3" t="s">
        <v>675</v>
      </c>
      <c r="B323" s="3" t="s">
        <v>1148</v>
      </c>
      <c r="C323" s="3" t="str">
        <f>_xlfn.XLOOKUP(Table3[[#This Row],[Customer_ID]],Table1[Customer_ID],Table1[Customer_Name],,0)</f>
        <v>Rajesh Malviya</v>
      </c>
      <c r="D323" s="3" t="str">
        <f>_xlfn.XLOOKUP(Table3[[#This Row],[Customer_ID]],Table1[Customer_ID],Table1[Branch_Name],,0)</f>
        <v>Bhopal</v>
      </c>
      <c r="E323" s="5">
        <v>46155</v>
      </c>
      <c r="F323" s="3" t="s">
        <v>257</v>
      </c>
      <c r="G323" s="3" t="s">
        <v>3112</v>
      </c>
      <c r="H323" s="3" t="str">
        <f>_xlfn.XLOOKUP(Table3[[#This Row],[Agent_Code]],Table4[Agent_Code],Table4[Agent_Name],,0)</f>
        <v>Vijay Tiwari</v>
      </c>
      <c r="I323" s="12" t="s">
        <v>273</v>
      </c>
      <c r="J323" s="3" t="str">
        <f>IF(OR(Table3[[#This Row],[Contact_Result]]="Commitment Received",Table3[[#This Row],[Contact_Result]]="Will Pay Next Week"),"Yes","")</f>
        <v>Yes</v>
      </c>
      <c r="K323" s="5">
        <v>46160</v>
      </c>
      <c r="L323" s="4">
        <v>13097</v>
      </c>
      <c r="M323" s="4">
        <v>0</v>
      </c>
      <c r="N323" s="3" t="s">
        <v>273</v>
      </c>
    </row>
    <row r="324" spans="1:14" ht="29.4" customHeight="1" x14ac:dyDescent="0.45">
      <c r="A324" s="3" t="s">
        <v>727</v>
      </c>
      <c r="B324" s="3" t="s">
        <v>1178</v>
      </c>
      <c r="C324" s="3" t="str">
        <f>_xlfn.XLOOKUP(Table3[[#This Row],[Customer_ID]],Table1[Customer_ID],Table1[Customer_Name],,0)</f>
        <v>Manoj Sharma</v>
      </c>
      <c r="D324" s="3" t="str">
        <f>_xlfn.XLOOKUP(Table3[[#This Row],[Customer_ID]],Table1[Customer_ID],Table1[Branch_Name],,0)</f>
        <v>Jabalpur</v>
      </c>
      <c r="E324" s="5">
        <v>46155</v>
      </c>
      <c r="F324" s="3" t="s">
        <v>270</v>
      </c>
      <c r="G324" s="3" t="s">
        <v>3091</v>
      </c>
      <c r="H324" s="3" t="str">
        <f>_xlfn.XLOOKUP(Table3[[#This Row],[Agent_Code]],Table4[Agent_Code],Table4[Agent_Name],,0)</f>
        <v>Amit Thakur</v>
      </c>
      <c r="I324" s="12" t="s">
        <v>3094</v>
      </c>
      <c r="J324" s="3" t="str">
        <f>IF(OR(Table3[[#This Row],[Contact_Result]]="Commitment Received",Table3[[#This Row],[Contact_Result]]="Will Pay Next Week"),"Yes","")</f>
        <v>Yes</v>
      </c>
      <c r="K324" s="5">
        <v>46160</v>
      </c>
      <c r="L324" s="4">
        <v>2646</v>
      </c>
      <c r="M324" s="4">
        <v>0</v>
      </c>
      <c r="N324" s="3" t="s">
        <v>3094</v>
      </c>
    </row>
    <row r="325" spans="1:14" ht="29.4" customHeight="1" x14ac:dyDescent="0.45">
      <c r="A325" s="3" t="s">
        <v>744</v>
      </c>
      <c r="B325" s="3" t="s">
        <v>1194</v>
      </c>
      <c r="C325" s="3" t="str">
        <f>_xlfn.XLOOKUP(Table3[[#This Row],[Customer_ID]],Table1[Customer_ID],Table1[Customer_Name],,0)</f>
        <v>Renu Joshi</v>
      </c>
      <c r="D325" s="3" t="str">
        <f>_xlfn.XLOOKUP(Table3[[#This Row],[Customer_ID]],Table1[Customer_ID],Table1[Branch_Name],,0)</f>
        <v>Indore</v>
      </c>
      <c r="E325" s="5">
        <v>46155</v>
      </c>
      <c r="F325" s="3" t="s">
        <v>257</v>
      </c>
      <c r="G325" s="3" t="s">
        <v>3108</v>
      </c>
      <c r="H325" s="3" t="str">
        <f>_xlfn.XLOOKUP(Table3[[#This Row],[Agent_Code]],Table4[Agent_Code],Table4[Agent_Name],,0)</f>
        <v>Rekha Gupta</v>
      </c>
      <c r="I325" s="12" t="s">
        <v>273</v>
      </c>
      <c r="J325" s="3" t="str">
        <f>IF(OR(Table3[[#This Row],[Contact_Result]]="Commitment Received",Table3[[#This Row],[Contact_Result]]="Will Pay Next Week"),"Yes","")</f>
        <v>Yes</v>
      </c>
      <c r="K325" s="5">
        <v>46160</v>
      </c>
      <c r="L325" s="4">
        <v>1534</v>
      </c>
      <c r="M325" s="4">
        <v>0</v>
      </c>
      <c r="N325" s="3" t="s">
        <v>273</v>
      </c>
    </row>
    <row r="326" spans="1:14" ht="29.4" customHeight="1" x14ac:dyDescent="0.45">
      <c r="A326" s="3" t="s">
        <v>806</v>
      </c>
      <c r="B326" s="3" t="s">
        <v>1235</v>
      </c>
      <c r="C326" s="3" t="str">
        <f>_xlfn.XLOOKUP(Table3[[#This Row],[Customer_ID]],Table1[Customer_ID],Table1[Customer_Name],,0)</f>
        <v>Meena Malviya</v>
      </c>
      <c r="D326" s="3" t="str">
        <f>_xlfn.XLOOKUP(Table3[[#This Row],[Customer_ID]],Table1[Customer_ID],Table1[Branch_Name],,0)</f>
        <v>Indore</v>
      </c>
      <c r="E326" s="5">
        <v>46155</v>
      </c>
      <c r="F326" s="3" t="s">
        <v>270</v>
      </c>
      <c r="G326" s="3" t="s">
        <v>3093</v>
      </c>
      <c r="H326" s="3" t="str">
        <f>_xlfn.XLOOKUP(Table3[[#This Row],[Agent_Code]],Table4[Agent_Code],Table4[Agent_Name],,0)</f>
        <v>Manoj Dubey</v>
      </c>
      <c r="I326" s="12" t="s">
        <v>252</v>
      </c>
      <c r="J326" s="3" t="str">
        <f>IF(OR(Table3[[#This Row],[Contact_Result]]="Commitment Received",Table3[[#This Row],[Contact_Result]]="Will Pay Next Week"),"Yes","")</f>
        <v/>
      </c>
      <c r="K326" s="5"/>
      <c r="L326" s="4"/>
      <c r="M326" s="4">
        <v>0</v>
      </c>
      <c r="N326" s="3" t="s">
        <v>252</v>
      </c>
    </row>
    <row r="327" spans="1:14" ht="29.4" customHeight="1" x14ac:dyDescent="0.45">
      <c r="A327" s="3" t="s">
        <v>808</v>
      </c>
      <c r="B327" s="3" t="s">
        <v>1235</v>
      </c>
      <c r="C327" s="3" t="str">
        <f>_xlfn.XLOOKUP(Table3[[#This Row],[Customer_ID]],Table1[Customer_ID],Table1[Customer_Name],,0)</f>
        <v>Meena Malviya</v>
      </c>
      <c r="D327" s="3" t="str">
        <f>_xlfn.XLOOKUP(Table3[[#This Row],[Customer_ID]],Table1[Customer_ID],Table1[Branch_Name],,0)</f>
        <v>Indore</v>
      </c>
      <c r="E327" s="5">
        <v>46155</v>
      </c>
      <c r="F327" s="3" t="s">
        <v>270</v>
      </c>
      <c r="G327" s="3" t="s">
        <v>3106</v>
      </c>
      <c r="H327" s="3" t="str">
        <f>_xlfn.XLOOKUP(Table3[[#This Row],[Agent_Code]],Table4[Agent_Code],Table4[Agent_Name],,0)</f>
        <v>Kavita Tiwari</v>
      </c>
      <c r="I327" s="12" t="s">
        <v>3094</v>
      </c>
      <c r="J327" s="3" t="str">
        <f>IF(OR(Table3[[#This Row],[Contact_Result]]="Commitment Received",Table3[[#This Row],[Contact_Result]]="Will Pay Next Week"),"Yes","")</f>
        <v>Yes</v>
      </c>
      <c r="K327" s="5">
        <v>46160</v>
      </c>
      <c r="L327" s="4">
        <v>20561</v>
      </c>
      <c r="M327" s="4">
        <v>0</v>
      </c>
      <c r="N327" s="3" t="s">
        <v>3094</v>
      </c>
    </row>
    <row r="328" spans="1:14" ht="29.4" customHeight="1" x14ac:dyDescent="0.45">
      <c r="A328" s="3" t="s">
        <v>811</v>
      </c>
      <c r="B328" s="3" t="s">
        <v>1237</v>
      </c>
      <c r="C328" s="3" t="str">
        <f>_xlfn.XLOOKUP(Table3[[#This Row],[Customer_ID]],Table1[Customer_ID],Table1[Customer_Name],,0)</f>
        <v>Ajay Thakur</v>
      </c>
      <c r="D328" s="3" t="str">
        <f>_xlfn.XLOOKUP(Table3[[#This Row],[Customer_ID]],Table1[Customer_ID],Table1[Branch_Name],,0)</f>
        <v>Indore</v>
      </c>
      <c r="E328" s="5">
        <v>46155</v>
      </c>
      <c r="F328" s="3" t="s">
        <v>270</v>
      </c>
      <c r="G328" s="3" t="s">
        <v>3112</v>
      </c>
      <c r="H328" s="3" t="str">
        <f>_xlfn.XLOOKUP(Table3[[#This Row],[Agent_Code]],Table4[Agent_Code],Table4[Agent_Name],,0)</f>
        <v>Vijay Tiwari</v>
      </c>
      <c r="I328" s="12" t="s">
        <v>252</v>
      </c>
      <c r="J328" s="3" t="str">
        <f>IF(OR(Table3[[#This Row],[Contact_Result]]="Commitment Received",Table3[[#This Row],[Contact_Result]]="Will Pay Next Week"),"Yes","")</f>
        <v/>
      </c>
      <c r="K328" s="5"/>
      <c r="L328" s="4"/>
      <c r="M328" s="4">
        <v>0</v>
      </c>
      <c r="N328" s="3" t="s">
        <v>252</v>
      </c>
    </row>
    <row r="329" spans="1:14" ht="29.4" customHeight="1" x14ac:dyDescent="0.45">
      <c r="A329" s="3" t="s">
        <v>259</v>
      </c>
      <c r="B329" s="3" t="s">
        <v>818</v>
      </c>
      <c r="C329" s="3" t="str">
        <f>_xlfn.XLOOKUP(Table3[[#This Row],[Customer_ID]],Table1[Customer_ID],Table1[Customer_Name],,0)</f>
        <v>Vijay Mishra</v>
      </c>
      <c r="D329" s="3" t="str">
        <f>_xlfn.XLOOKUP(Table3[[#This Row],[Customer_ID]],Table1[Customer_ID],Table1[Branch_Name],,0)</f>
        <v>Indore</v>
      </c>
      <c r="E329" s="5">
        <v>46154</v>
      </c>
      <c r="F329" s="3" t="s">
        <v>265</v>
      </c>
      <c r="G329" s="3" t="s">
        <v>3095</v>
      </c>
      <c r="H329" s="3" t="str">
        <f>_xlfn.XLOOKUP(Table3[[#This Row],[Agent_Code]],Table4[Agent_Code],Table4[Agent_Name],,0)</f>
        <v>Ajay Yadav</v>
      </c>
      <c r="I329" s="12" t="s">
        <v>279</v>
      </c>
      <c r="J329" s="3" t="str">
        <f>IF(OR(Table3[[#This Row],[Contact_Result]]="Commitment Received",Table3[[#This Row],[Contact_Result]]="Will Pay Next Week"),"Yes","")</f>
        <v/>
      </c>
      <c r="K329" s="5"/>
      <c r="L329" s="4"/>
      <c r="M329" s="4">
        <v>167</v>
      </c>
      <c r="N329" s="3" t="s">
        <v>279</v>
      </c>
    </row>
    <row r="330" spans="1:14" ht="29.4" customHeight="1" x14ac:dyDescent="0.45">
      <c r="A330" s="3" t="s">
        <v>276</v>
      </c>
      <c r="B330" s="3" t="s">
        <v>824</v>
      </c>
      <c r="C330" s="3" t="str">
        <f>_xlfn.XLOOKUP(Table3[[#This Row],[Customer_ID]],Table1[Customer_ID],Table1[Customer_Name],,0)</f>
        <v>Meena Gupta</v>
      </c>
      <c r="D330" s="3" t="str">
        <f>_xlfn.XLOOKUP(Table3[[#This Row],[Customer_ID]],Table1[Customer_ID],Table1[Branch_Name],,0)</f>
        <v>Bhopal</v>
      </c>
      <c r="E330" s="5">
        <v>46154</v>
      </c>
      <c r="F330" s="3" t="s">
        <v>270</v>
      </c>
      <c r="G330" s="3" t="s">
        <v>3092</v>
      </c>
      <c r="H330" s="3" t="str">
        <f>_xlfn.XLOOKUP(Table3[[#This Row],[Agent_Code]],Table4[Agent_Code],Table4[Agent_Name],,0)</f>
        <v>Sunita Patel</v>
      </c>
      <c r="I330" s="12" t="s">
        <v>3094</v>
      </c>
      <c r="J330" s="3" t="str">
        <f>IF(OR(Table3[[#This Row],[Contact_Result]]="Commitment Received",Table3[[#This Row],[Contact_Result]]="Will Pay Next Week"),"Yes","")</f>
        <v>Yes</v>
      </c>
      <c r="K330" s="5">
        <v>46159</v>
      </c>
      <c r="L330" s="4">
        <v>16547</v>
      </c>
      <c r="M330" s="4">
        <v>0</v>
      </c>
      <c r="N330" s="3" t="s">
        <v>3094</v>
      </c>
    </row>
    <row r="331" spans="1:14" ht="29.4" customHeight="1" x14ac:dyDescent="0.45">
      <c r="A331" s="3" t="s">
        <v>334</v>
      </c>
      <c r="B331" s="3" t="s">
        <v>860</v>
      </c>
      <c r="C331" s="3" t="str">
        <f>_xlfn.XLOOKUP(Table3[[#This Row],[Customer_ID]],Table1[Customer_ID],Table1[Customer_Name],,0)</f>
        <v>Sanjay Singh</v>
      </c>
      <c r="D331" s="3" t="str">
        <f>_xlfn.XLOOKUP(Table3[[#This Row],[Customer_ID]],Table1[Customer_ID],Table1[Branch_Name],,0)</f>
        <v>Indore</v>
      </c>
      <c r="E331" s="5">
        <v>46154</v>
      </c>
      <c r="F331" s="3" t="s">
        <v>270</v>
      </c>
      <c r="G331" s="3" t="s">
        <v>3105</v>
      </c>
      <c r="H331" s="3" t="str">
        <f>_xlfn.XLOOKUP(Table3[[#This Row],[Agent_Code]],Table4[Agent_Code],Table4[Agent_Name],,0)</f>
        <v>Pooja Shukla</v>
      </c>
      <c r="I331" s="12" t="s">
        <v>3094</v>
      </c>
      <c r="J331" s="3" t="str">
        <f>IF(OR(Table3[[#This Row],[Contact_Result]]="Commitment Received",Table3[[#This Row],[Contact_Result]]="Will Pay Next Week"),"Yes","")</f>
        <v>Yes</v>
      </c>
      <c r="K331" s="5">
        <v>46159</v>
      </c>
      <c r="L331" s="4">
        <v>16996</v>
      </c>
      <c r="M331" s="4">
        <v>0</v>
      </c>
      <c r="N331" s="3" t="s">
        <v>3094</v>
      </c>
    </row>
    <row r="332" spans="1:14" ht="29.4" customHeight="1" x14ac:dyDescent="0.45">
      <c r="A332" s="3" t="s">
        <v>339</v>
      </c>
      <c r="B332" s="3" t="s">
        <v>862</v>
      </c>
      <c r="C332" s="3" t="str">
        <f>_xlfn.XLOOKUP(Table3[[#This Row],[Customer_ID]],Table1[Customer_ID],Table1[Customer_Name],,0)</f>
        <v>Vikas Rajput</v>
      </c>
      <c r="D332" s="3" t="str">
        <f>_xlfn.XLOOKUP(Table3[[#This Row],[Customer_ID]],Table1[Customer_ID],Table1[Branch_Name],,0)</f>
        <v>Bhopal</v>
      </c>
      <c r="E332" s="5">
        <v>46154</v>
      </c>
      <c r="F332" s="3" t="s">
        <v>265</v>
      </c>
      <c r="G332" s="3" t="s">
        <v>3114</v>
      </c>
      <c r="H332" s="3" t="str">
        <f>_xlfn.XLOOKUP(Table3[[#This Row],[Agent_Code]],Table4[Agent_Code],Table4[Agent_Name],,0)</f>
        <v>Mohit Mishra</v>
      </c>
      <c r="I332" s="12" t="s">
        <v>279</v>
      </c>
      <c r="J332" s="3" t="str">
        <f>IF(OR(Table3[[#This Row],[Contact_Result]]="Commitment Received",Table3[[#This Row],[Contact_Result]]="Will Pay Next Week"),"Yes","")</f>
        <v/>
      </c>
      <c r="K332" s="5"/>
      <c r="L332" s="4"/>
      <c r="M332" s="4">
        <v>1449</v>
      </c>
      <c r="N332" s="3" t="s">
        <v>279</v>
      </c>
    </row>
    <row r="333" spans="1:14" ht="29.4" customHeight="1" x14ac:dyDescent="0.45">
      <c r="A333" s="3" t="s">
        <v>377</v>
      </c>
      <c r="B333" s="3" t="s">
        <v>917</v>
      </c>
      <c r="C333" s="3" t="str">
        <f>_xlfn.XLOOKUP(Table3[[#This Row],[Customer_ID]],Table1[Customer_ID],Table1[Customer_Name],,0)</f>
        <v>Usha Chauhan</v>
      </c>
      <c r="D333" s="3" t="str">
        <f>_xlfn.XLOOKUP(Table3[[#This Row],[Customer_ID]],Table1[Customer_ID],Table1[Branch_Name],,0)</f>
        <v>Rewa</v>
      </c>
      <c r="E333" s="5">
        <v>46154</v>
      </c>
      <c r="F333" s="3" t="s">
        <v>270</v>
      </c>
      <c r="G333" s="3" t="s">
        <v>3114</v>
      </c>
      <c r="H333" s="3" t="str">
        <f>_xlfn.XLOOKUP(Table3[[#This Row],[Agent_Code]],Table4[Agent_Code],Table4[Agent_Name],,0)</f>
        <v>Mohit Mishra</v>
      </c>
      <c r="I333" s="12" t="s">
        <v>252</v>
      </c>
      <c r="J333" s="3" t="str">
        <f>IF(OR(Table3[[#This Row],[Contact_Result]]="Commitment Received",Table3[[#This Row],[Contact_Result]]="Will Pay Next Week"),"Yes","")</f>
        <v/>
      </c>
      <c r="K333" s="5"/>
      <c r="L333" s="4"/>
      <c r="M333" s="4">
        <v>0</v>
      </c>
      <c r="N333" s="3" t="s">
        <v>252</v>
      </c>
    </row>
    <row r="334" spans="1:14" ht="29.4" customHeight="1" x14ac:dyDescent="0.45">
      <c r="A334" s="3" t="s">
        <v>407</v>
      </c>
      <c r="B334" s="3" t="s">
        <v>934</v>
      </c>
      <c r="C334" s="3" t="str">
        <f>_xlfn.XLOOKUP(Table3[[#This Row],[Customer_ID]],Table1[Customer_ID],Table1[Customer_Name],,0)</f>
        <v>Naresh Sharma</v>
      </c>
      <c r="D334" s="3" t="str">
        <f>_xlfn.XLOOKUP(Table3[[#This Row],[Customer_ID]],Table1[Customer_ID],Table1[Branch_Name],,0)</f>
        <v>Gwalior</v>
      </c>
      <c r="E334" s="5">
        <v>46154</v>
      </c>
      <c r="F334" s="3" t="s">
        <v>270</v>
      </c>
      <c r="G334" s="3" t="s">
        <v>3092</v>
      </c>
      <c r="H334" s="3" t="str">
        <f>_xlfn.XLOOKUP(Table3[[#This Row],[Agent_Code]],Table4[Agent_Code],Table4[Agent_Name],,0)</f>
        <v>Sunita Patel</v>
      </c>
      <c r="I334" s="12" t="s">
        <v>252</v>
      </c>
      <c r="J334" s="3" t="str">
        <f>IF(OR(Table3[[#This Row],[Contact_Result]]="Commitment Received",Table3[[#This Row],[Contact_Result]]="Will Pay Next Week"),"Yes","")</f>
        <v/>
      </c>
      <c r="K334" s="5"/>
      <c r="L334" s="4"/>
      <c r="M334" s="4">
        <v>0</v>
      </c>
      <c r="N334" s="3" t="s">
        <v>252</v>
      </c>
    </row>
    <row r="335" spans="1:14" ht="29.4" customHeight="1" x14ac:dyDescent="0.45">
      <c r="A335" s="3" t="s">
        <v>455</v>
      </c>
      <c r="B335" s="3" t="s">
        <v>977</v>
      </c>
      <c r="C335" s="3" t="str">
        <f>_xlfn.XLOOKUP(Table3[[#This Row],[Customer_ID]],Table1[Customer_ID],Table1[Customer_Name],,0)</f>
        <v>Dinesh Gupta</v>
      </c>
      <c r="D335" s="3" t="str">
        <f>_xlfn.XLOOKUP(Table3[[#This Row],[Customer_ID]],Table1[Customer_ID],Table1[Branch_Name],,0)</f>
        <v>Jabalpur</v>
      </c>
      <c r="E335" s="5">
        <v>46154</v>
      </c>
      <c r="F335" s="3" t="s">
        <v>270</v>
      </c>
      <c r="G335" s="3" t="s">
        <v>3110</v>
      </c>
      <c r="H335" s="3" t="str">
        <f>_xlfn.XLOOKUP(Table3[[#This Row],[Agent_Code]],Table4[Agent_Code],Table4[Agent_Name],,0)</f>
        <v>Neha Malviya</v>
      </c>
      <c r="I335" s="12" t="s">
        <v>3094</v>
      </c>
      <c r="J335" s="3" t="str">
        <f>IF(OR(Table3[[#This Row],[Contact_Result]]="Commitment Received",Table3[[#This Row],[Contact_Result]]="Will Pay Next Week"),"Yes","")</f>
        <v>Yes</v>
      </c>
      <c r="K335" s="5">
        <v>46159</v>
      </c>
      <c r="L335" s="4">
        <v>7680</v>
      </c>
      <c r="M335" s="4">
        <v>0</v>
      </c>
      <c r="N335" s="3" t="s">
        <v>3094</v>
      </c>
    </row>
    <row r="336" spans="1:14" ht="29.4" customHeight="1" x14ac:dyDescent="0.45">
      <c r="A336" s="3" t="s">
        <v>460</v>
      </c>
      <c r="B336" s="3" t="s">
        <v>979</v>
      </c>
      <c r="C336" s="3" t="str">
        <f>_xlfn.XLOOKUP(Table3[[#This Row],[Customer_ID]],Table1[Customer_ID],Table1[Customer_Name],,0)</f>
        <v>Sumit Tiwari</v>
      </c>
      <c r="D336" s="3" t="str">
        <f>_xlfn.XLOOKUP(Table3[[#This Row],[Customer_ID]],Table1[Customer_ID],Table1[Branch_Name],,0)</f>
        <v>Gwalior</v>
      </c>
      <c r="E336" s="5">
        <v>46154</v>
      </c>
      <c r="F336" s="3" t="s">
        <v>265</v>
      </c>
      <c r="G336" s="3" t="s">
        <v>3096</v>
      </c>
      <c r="H336" s="3" t="str">
        <f>_xlfn.XLOOKUP(Table3[[#This Row],[Agent_Code]],Table4[Agent_Code],Table4[Agent_Name],,0)</f>
        <v>Pushpa Gupta</v>
      </c>
      <c r="I336" s="12" t="s">
        <v>279</v>
      </c>
      <c r="J336" s="3" t="str">
        <f>IF(OR(Table3[[#This Row],[Contact_Result]]="Commitment Received",Table3[[#This Row],[Contact_Result]]="Will Pay Next Week"),"Yes","")</f>
        <v/>
      </c>
      <c r="K336" s="5"/>
      <c r="L336" s="4"/>
      <c r="M336" s="4">
        <v>3498</v>
      </c>
      <c r="N336" s="3" t="s">
        <v>279</v>
      </c>
    </row>
    <row r="337" spans="1:14" ht="29.4" customHeight="1" x14ac:dyDescent="0.45">
      <c r="A337" s="3" t="s">
        <v>610</v>
      </c>
      <c r="B337" s="3" t="s">
        <v>1101</v>
      </c>
      <c r="C337" s="3" t="str">
        <f>_xlfn.XLOOKUP(Table3[[#This Row],[Customer_ID]],Table1[Customer_ID],Table1[Customer_Name],,0)</f>
        <v>Rekha Joshi</v>
      </c>
      <c r="D337" s="3" t="str">
        <f>_xlfn.XLOOKUP(Table3[[#This Row],[Customer_ID]],Table1[Customer_ID],Table1[Branch_Name],,0)</f>
        <v>Indore</v>
      </c>
      <c r="E337" s="5">
        <v>46154</v>
      </c>
      <c r="F337" s="3" t="s">
        <v>270</v>
      </c>
      <c r="G337" s="3" t="s">
        <v>3113</v>
      </c>
      <c r="H337" s="3" t="str">
        <f>_xlfn.XLOOKUP(Table3[[#This Row],[Agent_Code]],Table4[Agent_Code],Table4[Agent_Name],,0)</f>
        <v>Umesh Soni</v>
      </c>
      <c r="I337" s="12" t="s">
        <v>3097</v>
      </c>
      <c r="J337" s="3" t="str">
        <f>IF(OR(Table3[[#This Row],[Contact_Result]]="Commitment Received",Table3[[#This Row],[Contact_Result]]="Will Pay Next Week"),"Yes","")</f>
        <v/>
      </c>
      <c r="K337" s="5"/>
      <c r="L337" s="4"/>
      <c r="M337" s="4">
        <v>0</v>
      </c>
      <c r="N337" s="3" t="s">
        <v>3098</v>
      </c>
    </row>
    <row r="338" spans="1:14" ht="29.4" customHeight="1" x14ac:dyDescent="0.45">
      <c r="A338" s="3" t="s">
        <v>624</v>
      </c>
      <c r="B338" s="3" t="s">
        <v>1113</v>
      </c>
      <c r="C338" s="3" t="str">
        <f>_xlfn.XLOOKUP(Table3[[#This Row],[Customer_ID]],Table1[Customer_ID],Table1[Customer_Name],,0)</f>
        <v>Sanjay Chauhan</v>
      </c>
      <c r="D338" s="3" t="str">
        <f>_xlfn.XLOOKUP(Table3[[#This Row],[Customer_ID]],Table1[Customer_ID],Table1[Branch_Name],,0)</f>
        <v>Rewa</v>
      </c>
      <c r="E338" s="5">
        <v>46154</v>
      </c>
      <c r="F338" s="3" t="s">
        <v>270</v>
      </c>
      <c r="G338" s="3" t="s">
        <v>3092</v>
      </c>
      <c r="H338" s="3" t="str">
        <f>_xlfn.XLOOKUP(Table3[[#This Row],[Agent_Code]],Table4[Agent_Code],Table4[Agent_Name],,0)</f>
        <v>Sunita Patel</v>
      </c>
      <c r="I338" s="12" t="s">
        <v>252</v>
      </c>
      <c r="J338" s="3" t="str">
        <f>IF(OR(Table3[[#This Row],[Contact_Result]]="Commitment Received",Table3[[#This Row],[Contact_Result]]="Will Pay Next Week"),"Yes","")</f>
        <v/>
      </c>
      <c r="K338" s="5"/>
      <c r="L338" s="4"/>
      <c r="M338" s="4">
        <v>0</v>
      </c>
      <c r="N338" s="3" t="s">
        <v>252</v>
      </c>
    </row>
    <row r="339" spans="1:14" ht="29.4" customHeight="1" x14ac:dyDescent="0.45">
      <c r="A339" s="3" t="s">
        <v>645</v>
      </c>
      <c r="B339" s="3" t="s">
        <v>1122</v>
      </c>
      <c r="C339" s="3" t="str">
        <f>_xlfn.XLOOKUP(Table3[[#This Row],[Customer_ID]],Table1[Customer_ID],Table1[Customer_Name],,0)</f>
        <v>Santosh Singh</v>
      </c>
      <c r="D339" s="3" t="str">
        <f>_xlfn.XLOOKUP(Table3[[#This Row],[Customer_ID]],Table1[Customer_ID],Table1[Branch_Name],,0)</f>
        <v>Indore</v>
      </c>
      <c r="E339" s="5">
        <v>46154</v>
      </c>
      <c r="F339" s="3" t="s">
        <v>270</v>
      </c>
      <c r="G339" s="3" t="s">
        <v>3093</v>
      </c>
      <c r="H339" s="3" t="str">
        <f>_xlfn.XLOOKUP(Table3[[#This Row],[Agent_Code]],Table4[Agent_Code],Table4[Agent_Name],,0)</f>
        <v>Manoj Dubey</v>
      </c>
      <c r="I339" s="12" t="s">
        <v>252</v>
      </c>
      <c r="J339" s="3" t="str">
        <f>IF(OR(Table3[[#This Row],[Contact_Result]]="Commitment Received",Table3[[#This Row],[Contact_Result]]="Will Pay Next Week"),"Yes","")</f>
        <v/>
      </c>
      <c r="K339" s="5"/>
      <c r="L339" s="4"/>
      <c r="M339" s="4">
        <v>0</v>
      </c>
      <c r="N339" s="3" t="s">
        <v>252</v>
      </c>
    </row>
    <row r="340" spans="1:14" ht="29.4" customHeight="1" x14ac:dyDescent="0.45">
      <c r="A340" s="3" t="s">
        <v>648</v>
      </c>
      <c r="B340" s="3" t="s">
        <v>1122</v>
      </c>
      <c r="C340" s="3" t="str">
        <f>_xlfn.XLOOKUP(Table3[[#This Row],[Customer_ID]],Table1[Customer_ID],Table1[Customer_Name],,0)</f>
        <v>Santosh Singh</v>
      </c>
      <c r="D340" s="3" t="str">
        <f>_xlfn.XLOOKUP(Table3[[#This Row],[Customer_ID]],Table1[Customer_ID],Table1[Branch_Name],,0)</f>
        <v>Indore</v>
      </c>
      <c r="E340" s="5">
        <v>46154</v>
      </c>
      <c r="F340" s="3" t="s">
        <v>265</v>
      </c>
      <c r="G340" s="3" t="s">
        <v>3112</v>
      </c>
      <c r="H340" s="3" t="str">
        <f>_xlfn.XLOOKUP(Table3[[#This Row],[Agent_Code]],Table4[Agent_Code],Table4[Agent_Name],,0)</f>
        <v>Vijay Tiwari</v>
      </c>
      <c r="I340" s="12" t="s">
        <v>279</v>
      </c>
      <c r="J340" s="3" t="str">
        <f>IF(OR(Table3[[#This Row],[Contact_Result]]="Commitment Received",Table3[[#This Row],[Contact_Result]]="Will Pay Next Week"),"Yes","")</f>
        <v/>
      </c>
      <c r="K340" s="5"/>
      <c r="L340" s="4"/>
      <c r="M340" s="4">
        <v>6828</v>
      </c>
      <c r="N340" s="3" t="s">
        <v>279</v>
      </c>
    </row>
    <row r="341" spans="1:14" ht="29.4" customHeight="1" x14ac:dyDescent="0.45">
      <c r="A341" s="3" t="s">
        <v>651</v>
      </c>
      <c r="B341" s="3" t="s">
        <v>1129</v>
      </c>
      <c r="C341" s="3" t="str">
        <f>_xlfn.XLOOKUP(Table3[[#This Row],[Customer_ID]],Table1[Customer_ID],Table1[Customer_Name],,0)</f>
        <v>Neha Shukla</v>
      </c>
      <c r="D341" s="3" t="str">
        <f>_xlfn.XLOOKUP(Table3[[#This Row],[Customer_ID]],Table1[Customer_ID],Table1[Branch_Name],,0)</f>
        <v>Gwalior</v>
      </c>
      <c r="E341" s="5">
        <v>46154</v>
      </c>
      <c r="F341" s="3" t="s">
        <v>270</v>
      </c>
      <c r="G341" s="3" t="s">
        <v>3095</v>
      </c>
      <c r="H341" s="3" t="str">
        <f>_xlfn.XLOOKUP(Table3[[#This Row],[Agent_Code]],Table4[Agent_Code],Table4[Agent_Name],,0)</f>
        <v>Ajay Yadav</v>
      </c>
      <c r="I341" s="12" t="s">
        <v>3097</v>
      </c>
      <c r="J341" s="3" t="str">
        <f>IF(OR(Table3[[#This Row],[Contact_Result]]="Commitment Received",Table3[[#This Row],[Contact_Result]]="Will Pay Next Week"),"Yes","")</f>
        <v/>
      </c>
      <c r="K341" s="5"/>
      <c r="L341" s="4"/>
      <c r="M341" s="4">
        <v>0</v>
      </c>
      <c r="N341" s="3" t="s">
        <v>3098</v>
      </c>
    </row>
    <row r="342" spans="1:14" ht="29.4" customHeight="1" x14ac:dyDescent="0.45">
      <c r="A342" s="3" t="s">
        <v>690</v>
      </c>
      <c r="B342" s="3" t="s">
        <v>1157</v>
      </c>
      <c r="C342" s="3" t="str">
        <f>_xlfn.XLOOKUP(Table3[[#This Row],[Customer_ID]],Table1[Customer_ID],Table1[Customer_Name],,0)</f>
        <v>Pooja Dubey</v>
      </c>
      <c r="D342" s="3" t="str">
        <f>_xlfn.XLOOKUP(Table3[[#This Row],[Customer_ID]],Table1[Customer_ID],Table1[Branch_Name],,0)</f>
        <v>Rewa</v>
      </c>
      <c r="E342" s="5">
        <v>46154</v>
      </c>
      <c r="F342" s="3" t="s">
        <v>270</v>
      </c>
      <c r="G342" s="3" t="s">
        <v>3109</v>
      </c>
      <c r="H342" s="3" t="str">
        <f>_xlfn.XLOOKUP(Table3[[#This Row],[Agent_Code]],Table4[Agent_Code],Table4[Agent_Name],,0)</f>
        <v>Pankaj Joshi</v>
      </c>
      <c r="I342" s="12" t="s">
        <v>252</v>
      </c>
      <c r="J342" s="3" t="str">
        <f>IF(OR(Table3[[#This Row],[Contact_Result]]="Commitment Received",Table3[[#This Row],[Contact_Result]]="Will Pay Next Week"),"Yes","")</f>
        <v/>
      </c>
      <c r="K342" s="5"/>
      <c r="L342" s="4"/>
      <c r="M342" s="4">
        <v>0</v>
      </c>
      <c r="N342" s="3" t="s">
        <v>252</v>
      </c>
    </row>
    <row r="343" spans="1:14" ht="29.4" customHeight="1" x14ac:dyDescent="0.45">
      <c r="A343" s="3" t="s">
        <v>712</v>
      </c>
      <c r="B343" s="3" t="s">
        <v>1164</v>
      </c>
      <c r="C343" s="3" t="str">
        <f>_xlfn.XLOOKUP(Table3[[#This Row],[Customer_ID]],Table1[Customer_ID],Table1[Customer_Name],,0)</f>
        <v>Anil Mishra</v>
      </c>
      <c r="D343" s="3" t="str">
        <f>_xlfn.XLOOKUP(Table3[[#This Row],[Customer_ID]],Table1[Customer_ID],Table1[Branch_Name],,0)</f>
        <v>Rewa</v>
      </c>
      <c r="E343" s="5">
        <v>46154</v>
      </c>
      <c r="F343" s="3" t="s">
        <v>257</v>
      </c>
      <c r="G343" s="3" t="s">
        <v>3103</v>
      </c>
      <c r="H343" s="3" t="str">
        <f>_xlfn.XLOOKUP(Table3[[#This Row],[Agent_Code]],Table4[Agent_Code],Table4[Agent_Name],,0)</f>
        <v>Pushpa Jain</v>
      </c>
      <c r="I343" s="12" t="s">
        <v>273</v>
      </c>
      <c r="J343" s="3" t="str">
        <f>IF(OR(Table3[[#This Row],[Contact_Result]]="Commitment Received",Table3[[#This Row],[Contact_Result]]="Will Pay Next Week"),"Yes","")</f>
        <v>Yes</v>
      </c>
      <c r="K343" s="5">
        <v>46159</v>
      </c>
      <c r="L343" s="4">
        <v>44334</v>
      </c>
      <c r="M343" s="4">
        <v>0</v>
      </c>
      <c r="N343" s="3" t="s">
        <v>273</v>
      </c>
    </row>
    <row r="344" spans="1:14" ht="29.4" customHeight="1" x14ac:dyDescent="0.45">
      <c r="A344" s="3" t="s">
        <v>762</v>
      </c>
      <c r="B344" s="3" t="s">
        <v>1204</v>
      </c>
      <c r="C344" s="3" t="str">
        <f>_xlfn.XLOOKUP(Table3[[#This Row],[Customer_ID]],Table1[Customer_ID],Table1[Customer_Name],,0)</f>
        <v>Vikas Mishra</v>
      </c>
      <c r="D344" s="3" t="str">
        <f>_xlfn.XLOOKUP(Table3[[#This Row],[Customer_ID]],Table1[Customer_ID],Table1[Branch_Name],,0)</f>
        <v>Bhopal</v>
      </c>
      <c r="E344" s="5">
        <v>46154</v>
      </c>
      <c r="F344" s="3" t="s">
        <v>270</v>
      </c>
      <c r="G344" s="3" t="s">
        <v>3100</v>
      </c>
      <c r="H344" s="3" t="str">
        <f>_xlfn.XLOOKUP(Table3[[#This Row],[Agent_Code]],Table4[Agent_Code],Table4[Agent_Name],,0)</f>
        <v>Manoj Gupta</v>
      </c>
      <c r="I344" s="12" t="s">
        <v>252</v>
      </c>
      <c r="J344" s="3" t="str">
        <f>IF(OR(Table3[[#This Row],[Contact_Result]]="Commitment Received",Table3[[#This Row],[Contact_Result]]="Will Pay Next Week"),"Yes","")</f>
        <v/>
      </c>
      <c r="K344" s="5"/>
      <c r="L344" s="4"/>
      <c r="M344" s="4">
        <v>0</v>
      </c>
      <c r="N344" s="3" t="s">
        <v>252</v>
      </c>
    </row>
    <row r="345" spans="1:14" ht="29.4" customHeight="1" x14ac:dyDescent="0.45">
      <c r="A345" s="3" t="s">
        <v>776</v>
      </c>
      <c r="B345" s="3" t="s">
        <v>1214</v>
      </c>
      <c r="C345" s="3" t="str">
        <f>_xlfn.XLOOKUP(Table3[[#This Row],[Customer_ID]],Table1[Customer_ID],Table1[Customer_Name],,0)</f>
        <v>Ramesh Thakur</v>
      </c>
      <c r="D345" s="3" t="str">
        <f>_xlfn.XLOOKUP(Table3[[#This Row],[Customer_ID]],Table1[Customer_ID],Table1[Branch_Name],,0)</f>
        <v>Gwalior</v>
      </c>
      <c r="E345" s="5">
        <v>46154</v>
      </c>
      <c r="F345" s="3" t="s">
        <v>270</v>
      </c>
      <c r="G345" s="3" t="s">
        <v>3091</v>
      </c>
      <c r="H345" s="3" t="str">
        <f>_xlfn.XLOOKUP(Table3[[#This Row],[Agent_Code]],Table4[Agent_Code],Table4[Agent_Name],,0)</f>
        <v>Amit Thakur</v>
      </c>
      <c r="I345" s="12" t="s">
        <v>252</v>
      </c>
      <c r="J345" s="3" t="str">
        <f>IF(OR(Table3[[#This Row],[Contact_Result]]="Commitment Received",Table3[[#This Row],[Contact_Result]]="Will Pay Next Week"),"Yes","")</f>
        <v/>
      </c>
      <c r="K345" s="5"/>
      <c r="L345" s="4"/>
      <c r="M345" s="4">
        <v>0</v>
      </c>
      <c r="N345" s="3" t="s">
        <v>252</v>
      </c>
    </row>
    <row r="346" spans="1:14" ht="29.4" customHeight="1" x14ac:dyDescent="0.45">
      <c r="A346" s="3" t="s">
        <v>790</v>
      </c>
      <c r="B346" s="3" t="s">
        <v>1222</v>
      </c>
      <c r="C346" s="3" t="str">
        <f>_xlfn.XLOOKUP(Table3[[#This Row],[Customer_ID]],Table1[Customer_ID],Table1[Customer_Name],,0)</f>
        <v>Priya Jain</v>
      </c>
      <c r="D346" s="3" t="str">
        <f>_xlfn.XLOOKUP(Table3[[#This Row],[Customer_ID]],Table1[Customer_ID],Table1[Branch_Name],,0)</f>
        <v>Gwalior</v>
      </c>
      <c r="E346" s="5">
        <v>46154</v>
      </c>
      <c r="F346" s="3" t="s">
        <v>265</v>
      </c>
      <c r="G346" s="3" t="s">
        <v>3100</v>
      </c>
      <c r="H346" s="3" t="str">
        <f>_xlfn.XLOOKUP(Table3[[#This Row],[Agent_Code]],Table4[Agent_Code],Table4[Agent_Name],,0)</f>
        <v>Manoj Gupta</v>
      </c>
      <c r="I346" s="12" t="s">
        <v>3125</v>
      </c>
      <c r="J346" s="3" t="str">
        <f>IF(OR(Table3[[#This Row],[Contact_Result]]="Commitment Received",Table3[[#This Row],[Contact_Result]]="Will Pay Next Week"),"Yes","")</f>
        <v/>
      </c>
      <c r="K346" s="5">
        <v>46159</v>
      </c>
      <c r="L346" s="4">
        <v>30970</v>
      </c>
      <c r="M346" s="4">
        <v>0</v>
      </c>
      <c r="N346" s="3" t="s">
        <v>3115</v>
      </c>
    </row>
    <row r="347" spans="1:14" ht="29.4" customHeight="1" x14ac:dyDescent="0.45">
      <c r="A347" s="3" t="s">
        <v>321</v>
      </c>
      <c r="B347" s="3" t="s">
        <v>849</v>
      </c>
      <c r="C347" s="3" t="str">
        <f>_xlfn.XLOOKUP(Table3[[#This Row],[Customer_ID]],Table1[Customer_ID],Table1[Customer_Name],,0)</f>
        <v>Pushpa Yadav</v>
      </c>
      <c r="D347" s="3" t="str">
        <f>_xlfn.XLOOKUP(Table3[[#This Row],[Customer_ID]],Table1[Customer_ID],Table1[Branch_Name],,0)</f>
        <v>Indore</v>
      </c>
      <c r="E347" s="5">
        <v>46153</v>
      </c>
      <c r="F347" s="3" t="s">
        <v>270</v>
      </c>
      <c r="G347" s="3" t="s">
        <v>3112</v>
      </c>
      <c r="H347" s="3" t="str">
        <f>_xlfn.XLOOKUP(Table3[[#This Row],[Agent_Code]],Table4[Agent_Code],Table4[Agent_Name],,0)</f>
        <v>Vijay Tiwari</v>
      </c>
      <c r="I347" s="12" t="s">
        <v>3094</v>
      </c>
      <c r="J347" s="3" t="str">
        <f>IF(OR(Table3[[#This Row],[Contact_Result]]="Commitment Received",Table3[[#This Row],[Contact_Result]]="Will Pay Next Week"),"Yes","")</f>
        <v>Yes</v>
      </c>
      <c r="K347" s="5">
        <v>46158</v>
      </c>
      <c r="L347" s="4">
        <v>19236</v>
      </c>
      <c r="M347" s="4">
        <v>0</v>
      </c>
      <c r="N347" s="3" t="s">
        <v>3094</v>
      </c>
    </row>
    <row r="348" spans="1:14" ht="29.4" customHeight="1" x14ac:dyDescent="0.45">
      <c r="A348" s="3" t="s">
        <v>357</v>
      </c>
      <c r="B348" s="3" t="s">
        <v>881</v>
      </c>
      <c r="C348" s="3" t="str">
        <f>_xlfn.XLOOKUP(Table3[[#This Row],[Customer_ID]],Table1[Customer_ID],Table1[Customer_Name],,0)</f>
        <v>Suresh Thakur</v>
      </c>
      <c r="D348" s="3" t="str">
        <f>_xlfn.XLOOKUP(Table3[[#This Row],[Customer_ID]],Table1[Customer_ID],Table1[Branch_Name],,0)</f>
        <v>Rewa</v>
      </c>
      <c r="E348" s="5">
        <v>46153</v>
      </c>
      <c r="F348" s="3" t="s">
        <v>257</v>
      </c>
      <c r="G348" s="3" t="s">
        <v>3109</v>
      </c>
      <c r="H348" s="3" t="str">
        <f>_xlfn.XLOOKUP(Table3[[#This Row],[Agent_Code]],Table4[Agent_Code],Table4[Agent_Name],,0)</f>
        <v>Pankaj Joshi</v>
      </c>
      <c r="I348" s="12" t="s">
        <v>273</v>
      </c>
      <c r="J348" s="3" t="str">
        <f>IF(OR(Table3[[#This Row],[Contact_Result]]="Commitment Received",Table3[[#This Row],[Contact_Result]]="Will Pay Next Week"),"Yes","")</f>
        <v>Yes</v>
      </c>
      <c r="K348" s="5">
        <v>46158</v>
      </c>
      <c r="L348" s="4">
        <v>24095</v>
      </c>
      <c r="M348" s="4">
        <v>0</v>
      </c>
      <c r="N348" s="3" t="s">
        <v>273</v>
      </c>
    </row>
    <row r="349" spans="1:14" ht="29.4" customHeight="1" x14ac:dyDescent="0.45">
      <c r="A349" s="3" t="s">
        <v>380</v>
      </c>
      <c r="B349" s="3" t="s">
        <v>917</v>
      </c>
      <c r="C349" s="3" t="str">
        <f>_xlfn.XLOOKUP(Table3[[#This Row],[Customer_ID]],Table1[Customer_ID],Table1[Customer_Name],,0)</f>
        <v>Usha Chauhan</v>
      </c>
      <c r="D349" s="3" t="str">
        <f>_xlfn.XLOOKUP(Table3[[#This Row],[Customer_ID]],Table1[Customer_ID],Table1[Branch_Name],,0)</f>
        <v>Rewa</v>
      </c>
      <c r="E349" s="5">
        <v>46153</v>
      </c>
      <c r="F349" s="3" t="s">
        <v>265</v>
      </c>
      <c r="G349" s="3" t="s">
        <v>3107</v>
      </c>
      <c r="H349" s="3" t="str">
        <f>_xlfn.XLOOKUP(Table3[[#This Row],[Agent_Code]],Table4[Agent_Code],Table4[Agent_Name],,0)</f>
        <v>Naresh Mishra</v>
      </c>
      <c r="I349" s="12" t="s">
        <v>3125</v>
      </c>
      <c r="J349" s="3" t="str">
        <f>IF(OR(Table3[[#This Row],[Contact_Result]]="Commitment Received",Table3[[#This Row],[Contact_Result]]="Will Pay Next Week"),"Yes","")</f>
        <v/>
      </c>
      <c r="K349" s="5">
        <v>46158</v>
      </c>
      <c r="L349" s="4">
        <v>36525</v>
      </c>
      <c r="M349" s="4">
        <v>0</v>
      </c>
      <c r="N349" s="3" t="s">
        <v>3115</v>
      </c>
    </row>
    <row r="350" spans="1:14" ht="29.4" customHeight="1" x14ac:dyDescent="0.45">
      <c r="A350" s="3" t="s">
        <v>406</v>
      </c>
      <c r="B350" s="3" t="s">
        <v>933</v>
      </c>
      <c r="C350" s="3" t="str">
        <f>_xlfn.XLOOKUP(Table3[[#This Row],[Customer_ID]],Table1[Customer_ID],Table1[Customer_Name],,0)</f>
        <v>Amit Tiwari</v>
      </c>
      <c r="D350" s="3" t="str">
        <f>_xlfn.XLOOKUP(Table3[[#This Row],[Customer_ID]],Table1[Customer_ID],Table1[Branch_Name],,0)</f>
        <v>Rewa</v>
      </c>
      <c r="E350" s="5">
        <v>46153</v>
      </c>
      <c r="F350" s="3" t="s">
        <v>265</v>
      </c>
      <c r="G350" s="3" t="s">
        <v>3103</v>
      </c>
      <c r="H350" s="3" t="str">
        <f>_xlfn.XLOOKUP(Table3[[#This Row],[Agent_Code]],Table4[Agent_Code],Table4[Agent_Name],,0)</f>
        <v>Pushpa Jain</v>
      </c>
      <c r="I350" s="12" t="s">
        <v>279</v>
      </c>
      <c r="J350" s="3" t="str">
        <f>IF(OR(Table3[[#This Row],[Contact_Result]]="Commitment Received",Table3[[#This Row],[Contact_Result]]="Will Pay Next Week"),"Yes","")</f>
        <v/>
      </c>
      <c r="K350" s="5"/>
      <c r="L350" s="4"/>
      <c r="M350" s="4">
        <v>2882</v>
      </c>
      <c r="N350" s="3" t="s">
        <v>279</v>
      </c>
    </row>
    <row r="351" spans="1:14" ht="29.4" customHeight="1" x14ac:dyDescent="0.45">
      <c r="A351" s="3" t="s">
        <v>465</v>
      </c>
      <c r="B351" s="3" t="s">
        <v>984</v>
      </c>
      <c r="C351" s="3" t="str">
        <f>_xlfn.XLOOKUP(Table3[[#This Row],[Customer_ID]],Table1[Customer_ID],Table1[Customer_Name],,0)</f>
        <v>Kavita Jain</v>
      </c>
      <c r="D351" s="3" t="str">
        <f>_xlfn.XLOOKUP(Table3[[#This Row],[Customer_ID]],Table1[Customer_ID],Table1[Branch_Name],,0)</f>
        <v>Jabalpur</v>
      </c>
      <c r="E351" s="5">
        <v>46153</v>
      </c>
      <c r="F351" s="3" t="s">
        <v>270</v>
      </c>
      <c r="G351" s="3" t="s">
        <v>3103</v>
      </c>
      <c r="H351" s="3" t="str">
        <f>_xlfn.XLOOKUP(Table3[[#This Row],[Agent_Code]],Table4[Agent_Code],Table4[Agent_Name],,0)</f>
        <v>Pushpa Jain</v>
      </c>
      <c r="I351" s="12" t="s">
        <v>3094</v>
      </c>
      <c r="J351" s="3" t="str">
        <f>IF(OR(Table3[[#This Row],[Contact_Result]]="Commitment Received",Table3[[#This Row],[Contact_Result]]="Will Pay Next Week"),"Yes","")</f>
        <v>Yes</v>
      </c>
      <c r="K351" s="5">
        <v>46158</v>
      </c>
      <c r="L351" s="4">
        <v>20822</v>
      </c>
      <c r="M351" s="4">
        <v>0</v>
      </c>
      <c r="N351" s="3" t="s">
        <v>3094</v>
      </c>
    </row>
    <row r="352" spans="1:14" ht="29.4" customHeight="1" x14ac:dyDescent="0.45">
      <c r="A352" s="3" t="s">
        <v>529</v>
      </c>
      <c r="B352" s="3" t="s">
        <v>1019</v>
      </c>
      <c r="C352" s="3" t="str">
        <f>_xlfn.XLOOKUP(Table3[[#This Row],[Customer_ID]],Table1[Customer_ID],Table1[Customer_Name],,0)</f>
        <v>Deepak Tiwari</v>
      </c>
      <c r="D352" s="3" t="str">
        <f>_xlfn.XLOOKUP(Table3[[#This Row],[Customer_ID]],Table1[Customer_ID],Table1[Branch_Name],,0)</f>
        <v>Rewa</v>
      </c>
      <c r="E352" s="5">
        <v>46153</v>
      </c>
      <c r="F352" s="3" t="s">
        <v>257</v>
      </c>
      <c r="G352" s="3" t="s">
        <v>3111</v>
      </c>
      <c r="H352" s="3" t="str">
        <f>_xlfn.XLOOKUP(Table3[[#This Row],[Agent_Code]],Table4[Agent_Code],Table4[Agent_Name],,0)</f>
        <v>Lalit Dwivedi</v>
      </c>
      <c r="I352" s="12" t="s">
        <v>273</v>
      </c>
      <c r="J352" s="3" t="str">
        <f>IF(OR(Table3[[#This Row],[Contact_Result]]="Commitment Received",Table3[[#This Row],[Contact_Result]]="Will Pay Next Week"),"Yes","")</f>
        <v>Yes</v>
      </c>
      <c r="K352" s="5">
        <v>46158</v>
      </c>
      <c r="L352" s="4">
        <v>13861</v>
      </c>
      <c r="M352" s="4">
        <v>0</v>
      </c>
      <c r="N352" s="3" t="s">
        <v>273</v>
      </c>
    </row>
    <row r="353" spans="1:14" ht="29.4" customHeight="1" x14ac:dyDescent="0.45">
      <c r="A353" s="3" t="s">
        <v>539</v>
      </c>
      <c r="B353" s="3" t="s">
        <v>1032</v>
      </c>
      <c r="C353" s="3" t="str">
        <f>_xlfn.XLOOKUP(Table3[[#This Row],[Customer_ID]],Table1[Customer_ID],Table1[Customer_Name],,0)</f>
        <v>Mamta Sharma</v>
      </c>
      <c r="D353" s="3" t="str">
        <f>_xlfn.XLOOKUP(Table3[[#This Row],[Customer_ID]],Table1[Customer_ID],Table1[Branch_Name],,0)</f>
        <v>Indore</v>
      </c>
      <c r="E353" s="5">
        <v>46153</v>
      </c>
      <c r="F353" s="3" t="s">
        <v>257</v>
      </c>
      <c r="G353" s="3" t="s">
        <v>3113</v>
      </c>
      <c r="H353" s="3" t="str">
        <f>_xlfn.XLOOKUP(Table3[[#This Row],[Agent_Code]],Table4[Agent_Code],Table4[Agent_Name],,0)</f>
        <v>Umesh Soni</v>
      </c>
      <c r="I353" s="12" t="s">
        <v>273</v>
      </c>
      <c r="J353" s="3" t="str">
        <f>IF(OR(Table3[[#This Row],[Contact_Result]]="Commitment Received",Table3[[#This Row],[Contact_Result]]="Will Pay Next Week"),"Yes","")</f>
        <v>Yes</v>
      </c>
      <c r="K353" s="5">
        <v>46158</v>
      </c>
      <c r="L353" s="4">
        <v>720</v>
      </c>
      <c r="M353" s="4">
        <v>0</v>
      </c>
      <c r="N353" s="3" t="s">
        <v>273</v>
      </c>
    </row>
    <row r="354" spans="1:14" ht="29.4" customHeight="1" x14ac:dyDescent="0.45">
      <c r="A354" s="3" t="s">
        <v>540</v>
      </c>
      <c r="B354" s="3" t="s">
        <v>1032</v>
      </c>
      <c r="C354" s="3" t="str">
        <f>_xlfn.XLOOKUP(Table3[[#This Row],[Customer_ID]],Table1[Customer_ID],Table1[Customer_Name],,0)</f>
        <v>Mamta Sharma</v>
      </c>
      <c r="D354" s="3" t="str">
        <f>_xlfn.XLOOKUP(Table3[[#This Row],[Customer_ID]],Table1[Customer_ID],Table1[Branch_Name],,0)</f>
        <v>Indore</v>
      </c>
      <c r="E354" s="5">
        <v>46153</v>
      </c>
      <c r="F354" s="3" t="s">
        <v>270</v>
      </c>
      <c r="G354" s="3" t="s">
        <v>3112</v>
      </c>
      <c r="H354" s="3" t="str">
        <f>_xlfn.XLOOKUP(Table3[[#This Row],[Agent_Code]],Table4[Agent_Code],Table4[Agent_Name],,0)</f>
        <v>Vijay Tiwari</v>
      </c>
      <c r="I354" s="12" t="s">
        <v>3094</v>
      </c>
      <c r="J354" s="3" t="str">
        <f>IF(OR(Table3[[#This Row],[Contact_Result]]="Commitment Received",Table3[[#This Row],[Contact_Result]]="Will Pay Next Week"),"Yes","")</f>
        <v>Yes</v>
      </c>
      <c r="K354" s="5">
        <v>46158</v>
      </c>
      <c r="L354" s="4">
        <v>720</v>
      </c>
      <c r="M354" s="4">
        <v>0</v>
      </c>
      <c r="N354" s="3" t="s">
        <v>3094</v>
      </c>
    </row>
    <row r="355" spans="1:14" ht="29.4" customHeight="1" x14ac:dyDescent="0.45">
      <c r="A355" s="3" t="s">
        <v>563</v>
      </c>
      <c r="B355" s="3" t="s">
        <v>1052</v>
      </c>
      <c r="C355" s="3" t="str">
        <f>_xlfn.XLOOKUP(Table3[[#This Row],[Customer_ID]],Table1[Customer_ID],Table1[Customer_Name],,0)</f>
        <v>Neha Mishra</v>
      </c>
      <c r="D355" s="3" t="str">
        <f>_xlfn.XLOOKUP(Table3[[#This Row],[Customer_ID]],Table1[Customer_ID],Table1[Branch_Name],,0)</f>
        <v>Gwalior</v>
      </c>
      <c r="E355" s="5">
        <v>46153</v>
      </c>
      <c r="F355" s="3" t="s">
        <v>270</v>
      </c>
      <c r="G355" s="3" t="s">
        <v>3096</v>
      </c>
      <c r="H355" s="3" t="str">
        <f>_xlfn.XLOOKUP(Table3[[#This Row],[Agent_Code]],Table4[Agent_Code],Table4[Agent_Name],,0)</f>
        <v>Pushpa Gupta</v>
      </c>
      <c r="I355" s="12" t="s">
        <v>3094</v>
      </c>
      <c r="J355" s="3" t="str">
        <f>IF(OR(Table3[[#This Row],[Contact_Result]]="Commitment Received",Table3[[#This Row],[Contact_Result]]="Will Pay Next Week"),"Yes","")</f>
        <v>Yes</v>
      </c>
      <c r="K355" s="5">
        <v>46158</v>
      </c>
      <c r="L355" s="4">
        <v>13763</v>
      </c>
      <c r="M355" s="4">
        <v>0</v>
      </c>
      <c r="N355" s="3" t="s">
        <v>3094</v>
      </c>
    </row>
    <row r="356" spans="1:14" ht="29.4" customHeight="1" x14ac:dyDescent="0.45">
      <c r="A356" s="3" t="s">
        <v>575</v>
      </c>
      <c r="B356" s="3" t="s">
        <v>1059</v>
      </c>
      <c r="C356" s="3" t="str">
        <f>_xlfn.XLOOKUP(Table3[[#This Row],[Customer_ID]],Table1[Customer_ID],Table1[Customer_Name],,0)</f>
        <v>Sanjay Verma</v>
      </c>
      <c r="D356" s="3" t="str">
        <f>_xlfn.XLOOKUP(Table3[[#This Row],[Customer_ID]],Table1[Customer_ID],Table1[Branch_Name],,0)</f>
        <v>Jabalpur</v>
      </c>
      <c r="E356" s="5">
        <v>46153</v>
      </c>
      <c r="F356" s="3" t="s">
        <v>257</v>
      </c>
      <c r="G356" s="3" t="s">
        <v>3091</v>
      </c>
      <c r="H356" s="3" t="str">
        <f>_xlfn.XLOOKUP(Table3[[#This Row],[Agent_Code]],Table4[Agent_Code],Table4[Agent_Name],,0)</f>
        <v>Amit Thakur</v>
      </c>
      <c r="I356" s="12" t="s">
        <v>273</v>
      </c>
      <c r="J356" s="3" t="str">
        <f>IF(OR(Table3[[#This Row],[Contact_Result]]="Commitment Received",Table3[[#This Row],[Contact_Result]]="Will Pay Next Week"),"Yes","")</f>
        <v>Yes</v>
      </c>
      <c r="K356" s="5">
        <v>46158</v>
      </c>
      <c r="L356" s="4">
        <v>18832</v>
      </c>
      <c r="M356" s="4">
        <v>0</v>
      </c>
      <c r="N356" s="3" t="s">
        <v>273</v>
      </c>
    </row>
    <row r="357" spans="1:14" ht="29.4" customHeight="1" x14ac:dyDescent="0.45">
      <c r="A357" s="3" t="s">
        <v>635</v>
      </c>
      <c r="B357" s="3" t="s">
        <v>1115</v>
      </c>
      <c r="C357" s="3" t="str">
        <f>_xlfn.XLOOKUP(Table3[[#This Row],[Customer_ID]],Table1[Customer_ID],Table1[Customer_Name],,0)</f>
        <v>Geeta Yadav</v>
      </c>
      <c r="D357" s="3" t="str">
        <f>_xlfn.XLOOKUP(Table3[[#This Row],[Customer_ID]],Table1[Customer_ID],Table1[Branch_Name],,0)</f>
        <v>Indore</v>
      </c>
      <c r="E357" s="5">
        <v>46153</v>
      </c>
      <c r="F357" s="3" t="s">
        <v>265</v>
      </c>
      <c r="G357" s="3" t="s">
        <v>3096</v>
      </c>
      <c r="H357" s="3" t="str">
        <f>_xlfn.XLOOKUP(Table3[[#This Row],[Agent_Code]],Table4[Agent_Code],Table4[Agent_Name],,0)</f>
        <v>Pushpa Gupta</v>
      </c>
      <c r="I357" s="12" t="s">
        <v>279</v>
      </c>
      <c r="J357" s="3" t="str">
        <f>IF(OR(Table3[[#This Row],[Contact_Result]]="Commitment Received",Table3[[#This Row],[Contact_Result]]="Will Pay Next Week"),"Yes","")</f>
        <v/>
      </c>
      <c r="K357" s="5"/>
      <c r="L357" s="4"/>
      <c r="M357" s="4">
        <v>14163</v>
      </c>
      <c r="N357" s="3" t="s">
        <v>279</v>
      </c>
    </row>
    <row r="358" spans="1:14" ht="29.4" customHeight="1" x14ac:dyDescent="0.45">
      <c r="A358" s="3" t="s">
        <v>664</v>
      </c>
      <c r="B358" s="3" t="s">
        <v>1140</v>
      </c>
      <c r="C358" s="3" t="str">
        <f>_xlfn.XLOOKUP(Table3[[#This Row],[Customer_ID]],Table1[Customer_ID],Table1[Customer_Name],,0)</f>
        <v>Ramesh Yadav</v>
      </c>
      <c r="D358" s="3" t="str">
        <f>_xlfn.XLOOKUP(Table3[[#This Row],[Customer_ID]],Table1[Customer_ID],Table1[Branch_Name],,0)</f>
        <v>Jabalpur</v>
      </c>
      <c r="E358" s="5">
        <v>46153</v>
      </c>
      <c r="F358" s="3" t="s">
        <v>270</v>
      </c>
      <c r="G358" s="3" t="s">
        <v>3092</v>
      </c>
      <c r="H358" s="3" t="str">
        <f>_xlfn.XLOOKUP(Table3[[#This Row],[Agent_Code]],Table4[Agent_Code],Table4[Agent_Name],,0)</f>
        <v>Sunita Patel</v>
      </c>
      <c r="I358" s="12" t="s">
        <v>3097</v>
      </c>
      <c r="J358" s="3" t="str">
        <f>IF(OR(Table3[[#This Row],[Contact_Result]]="Commitment Received",Table3[[#This Row],[Contact_Result]]="Will Pay Next Week"),"Yes","")</f>
        <v/>
      </c>
      <c r="K358" s="5"/>
      <c r="L358" s="4"/>
      <c r="M358" s="4">
        <v>0</v>
      </c>
      <c r="N358" s="3" t="s">
        <v>3098</v>
      </c>
    </row>
    <row r="359" spans="1:14" ht="29.4" customHeight="1" x14ac:dyDescent="0.45">
      <c r="A359" s="3" t="s">
        <v>715</v>
      </c>
      <c r="B359" s="3" t="s">
        <v>1172</v>
      </c>
      <c r="C359" s="3" t="str">
        <f>_xlfn.XLOOKUP(Table3[[#This Row],[Customer_ID]],Table1[Customer_ID],Table1[Customer_Name],,0)</f>
        <v>Kiran Mishra</v>
      </c>
      <c r="D359" s="3" t="str">
        <f>_xlfn.XLOOKUP(Table3[[#This Row],[Customer_ID]],Table1[Customer_ID],Table1[Branch_Name],,0)</f>
        <v>Gwalior</v>
      </c>
      <c r="E359" s="5">
        <v>46153</v>
      </c>
      <c r="F359" s="3" t="s">
        <v>270</v>
      </c>
      <c r="G359" s="3" t="s">
        <v>3091</v>
      </c>
      <c r="H359" s="3" t="str">
        <f>_xlfn.XLOOKUP(Table3[[#This Row],[Agent_Code]],Table4[Agent_Code],Table4[Agent_Name],,0)</f>
        <v>Amit Thakur</v>
      </c>
      <c r="I359" s="12" t="s">
        <v>3097</v>
      </c>
      <c r="J359" s="3" t="str">
        <f>IF(OR(Table3[[#This Row],[Contact_Result]]="Commitment Received",Table3[[#This Row],[Contact_Result]]="Will Pay Next Week"),"Yes","")</f>
        <v/>
      </c>
      <c r="K359" s="5"/>
      <c r="L359" s="4"/>
      <c r="M359" s="4">
        <v>0</v>
      </c>
      <c r="N359" s="3" t="s">
        <v>3098</v>
      </c>
    </row>
    <row r="360" spans="1:14" ht="29.4" customHeight="1" x14ac:dyDescent="0.45">
      <c r="A360" s="3" t="s">
        <v>750</v>
      </c>
      <c r="B360" s="3" t="s">
        <v>1199</v>
      </c>
      <c r="C360" s="3" t="str">
        <f>_xlfn.XLOOKUP(Table3[[#This Row],[Customer_ID]],Table1[Customer_ID],Table1[Customer_Name],,0)</f>
        <v>Manoj Singh</v>
      </c>
      <c r="D360" s="3" t="str">
        <f>_xlfn.XLOOKUP(Table3[[#This Row],[Customer_ID]],Table1[Customer_ID],Table1[Branch_Name],,0)</f>
        <v>Rewa</v>
      </c>
      <c r="E360" s="5">
        <v>46153</v>
      </c>
      <c r="F360" s="3" t="s">
        <v>257</v>
      </c>
      <c r="G360" s="3" t="s">
        <v>3100</v>
      </c>
      <c r="H360" s="3" t="str">
        <f>_xlfn.XLOOKUP(Table3[[#This Row],[Agent_Code]],Table4[Agent_Code],Table4[Agent_Name],,0)</f>
        <v>Manoj Gupta</v>
      </c>
      <c r="I360" s="12" t="s">
        <v>273</v>
      </c>
      <c r="J360" s="3" t="str">
        <f>IF(OR(Table3[[#This Row],[Contact_Result]]="Commitment Received",Table3[[#This Row],[Contact_Result]]="Will Pay Next Week"),"Yes","")</f>
        <v>Yes</v>
      </c>
      <c r="K360" s="5">
        <v>46158</v>
      </c>
      <c r="L360" s="4">
        <v>2239</v>
      </c>
      <c r="M360" s="4">
        <v>0</v>
      </c>
      <c r="N360" s="3" t="s">
        <v>273</v>
      </c>
    </row>
    <row r="361" spans="1:14" ht="29.4" customHeight="1" x14ac:dyDescent="0.45">
      <c r="A361" s="3" t="s">
        <v>768</v>
      </c>
      <c r="B361" s="3" t="s">
        <v>1207</v>
      </c>
      <c r="C361" s="3" t="str">
        <f>_xlfn.XLOOKUP(Table3[[#This Row],[Customer_ID]],Table1[Customer_ID],Table1[Customer_Name],,0)</f>
        <v>Sunita Shukla</v>
      </c>
      <c r="D361" s="3" t="str">
        <f>_xlfn.XLOOKUP(Table3[[#This Row],[Customer_ID]],Table1[Customer_ID],Table1[Branch_Name],,0)</f>
        <v>Indore</v>
      </c>
      <c r="E361" s="5">
        <v>46153</v>
      </c>
      <c r="F361" s="3" t="s">
        <v>270</v>
      </c>
      <c r="G361" s="3" t="s">
        <v>3108</v>
      </c>
      <c r="H361" s="3" t="str">
        <f>_xlfn.XLOOKUP(Table3[[#This Row],[Agent_Code]],Table4[Agent_Code],Table4[Agent_Name],,0)</f>
        <v>Rekha Gupta</v>
      </c>
      <c r="I361" s="12" t="s">
        <v>252</v>
      </c>
      <c r="J361" s="3" t="str">
        <f>IF(OR(Table3[[#This Row],[Contact_Result]]="Commitment Received",Table3[[#This Row],[Contact_Result]]="Will Pay Next Week"),"Yes","")</f>
        <v/>
      </c>
      <c r="K361" s="5"/>
      <c r="L361" s="4"/>
      <c r="M361" s="4">
        <v>0</v>
      </c>
      <c r="N361" s="3" t="s">
        <v>252</v>
      </c>
    </row>
    <row r="362" spans="1:14" ht="29.4" customHeight="1" x14ac:dyDescent="0.45">
      <c r="A362" s="3" t="s">
        <v>772</v>
      </c>
      <c r="B362" s="3" t="s">
        <v>1208</v>
      </c>
      <c r="C362" s="3" t="str">
        <f>_xlfn.XLOOKUP(Table3[[#This Row],[Customer_ID]],Table1[Customer_ID],Table1[Customer_Name],,0)</f>
        <v>Santosh Agarwal</v>
      </c>
      <c r="D362" s="3" t="str">
        <f>_xlfn.XLOOKUP(Table3[[#This Row],[Customer_ID]],Table1[Customer_ID],Table1[Branch_Name],,0)</f>
        <v>Bhopal</v>
      </c>
      <c r="E362" s="5">
        <v>46153</v>
      </c>
      <c r="F362" s="3" t="s">
        <v>270</v>
      </c>
      <c r="G362" s="3" t="s">
        <v>3107</v>
      </c>
      <c r="H362" s="3" t="str">
        <f>_xlfn.XLOOKUP(Table3[[#This Row],[Agent_Code]],Table4[Agent_Code],Table4[Agent_Name],,0)</f>
        <v>Naresh Mishra</v>
      </c>
      <c r="I362" s="12" t="s">
        <v>3097</v>
      </c>
      <c r="J362" s="3" t="str">
        <f>IF(OR(Table3[[#This Row],[Contact_Result]]="Commitment Received",Table3[[#This Row],[Contact_Result]]="Will Pay Next Week"),"Yes","")</f>
        <v/>
      </c>
      <c r="K362" s="5"/>
      <c r="L362" s="4"/>
      <c r="M362" s="4">
        <v>0</v>
      </c>
      <c r="N362" s="3" t="s">
        <v>3098</v>
      </c>
    </row>
    <row r="363" spans="1:14" ht="29.4" customHeight="1" x14ac:dyDescent="0.45">
      <c r="A363" s="3" t="s">
        <v>804</v>
      </c>
      <c r="B363" s="3" t="s">
        <v>1231</v>
      </c>
      <c r="C363" s="3" t="str">
        <f>_xlfn.XLOOKUP(Table3[[#This Row],[Customer_ID]],Table1[Customer_ID],Table1[Customer_Name],,0)</f>
        <v>Ramesh Mishra</v>
      </c>
      <c r="D363" s="3" t="str">
        <f>_xlfn.XLOOKUP(Table3[[#This Row],[Customer_ID]],Table1[Customer_ID],Table1[Branch_Name],,0)</f>
        <v>Indore</v>
      </c>
      <c r="E363" s="5">
        <v>46153</v>
      </c>
      <c r="F363" s="3" t="s">
        <v>270</v>
      </c>
      <c r="G363" s="3" t="s">
        <v>3103</v>
      </c>
      <c r="H363" s="3" t="str">
        <f>_xlfn.XLOOKUP(Table3[[#This Row],[Agent_Code]],Table4[Agent_Code],Table4[Agent_Name],,0)</f>
        <v>Pushpa Jain</v>
      </c>
      <c r="I363" s="12" t="s">
        <v>3094</v>
      </c>
      <c r="J363" s="3" t="str">
        <f>IF(OR(Table3[[#This Row],[Contact_Result]]="Commitment Received",Table3[[#This Row],[Contact_Result]]="Will Pay Next Week"),"Yes","")</f>
        <v>Yes</v>
      </c>
      <c r="K363" s="5">
        <v>46158</v>
      </c>
      <c r="L363" s="4">
        <v>5636</v>
      </c>
      <c r="M363" s="4">
        <v>0</v>
      </c>
      <c r="N363" s="3" t="s">
        <v>3094</v>
      </c>
    </row>
    <row r="364" spans="1:14" ht="29.4" customHeight="1" x14ac:dyDescent="0.45">
      <c r="A364" s="3" t="s">
        <v>269</v>
      </c>
      <c r="B364" s="3" t="s">
        <v>823</v>
      </c>
      <c r="C364" s="3" t="str">
        <f>_xlfn.XLOOKUP(Table3[[#This Row],[Customer_ID]],Table1[Customer_ID],Table1[Customer_Name],,0)</f>
        <v>Dinesh Sharma</v>
      </c>
      <c r="D364" s="3" t="str">
        <f>_xlfn.XLOOKUP(Table3[[#This Row],[Customer_ID]],Table1[Customer_ID],Table1[Branch_Name],,0)</f>
        <v>Bhopal</v>
      </c>
      <c r="E364" s="5">
        <v>46152</v>
      </c>
      <c r="F364" s="3" t="s">
        <v>257</v>
      </c>
      <c r="G364" s="3" t="s">
        <v>3100</v>
      </c>
      <c r="H364" s="3" t="str">
        <f>_xlfn.XLOOKUP(Table3[[#This Row],[Agent_Code]],Table4[Agent_Code],Table4[Agent_Name],,0)</f>
        <v>Manoj Gupta</v>
      </c>
      <c r="I364" s="12" t="s">
        <v>273</v>
      </c>
      <c r="J364" s="3" t="str">
        <f>IF(OR(Table3[[#This Row],[Contact_Result]]="Commitment Received",Table3[[#This Row],[Contact_Result]]="Will Pay Next Week"),"Yes","")</f>
        <v>Yes</v>
      </c>
      <c r="K364" s="5">
        <v>46157</v>
      </c>
      <c r="L364" s="4">
        <v>42660</v>
      </c>
      <c r="M364" s="4">
        <v>0</v>
      </c>
      <c r="N364" s="3" t="s">
        <v>273</v>
      </c>
    </row>
    <row r="365" spans="1:14" ht="29.4" customHeight="1" x14ac:dyDescent="0.45">
      <c r="A365" s="3" t="s">
        <v>299</v>
      </c>
      <c r="B365" s="3" t="s">
        <v>838</v>
      </c>
      <c r="C365" s="3" t="str">
        <f>_xlfn.XLOOKUP(Table3[[#This Row],[Customer_ID]],Table1[Customer_ID],Table1[Customer_Name],,0)</f>
        <v>Pushpa Yadav</v>
      </c>
      <c r="D365" s="3" t="str">
        <f>_xlfn.XLOOKUP(Table3[[#This Row],[Customer_ID]],Table1[Customer_ID],Table1[Branch_Name],,0)</f>
        <v>Bhopal</v>
      </c>
      <c r="E365" s="5">
        <v>46152</v>
      </c>
      <c r="F365" s="3" t="s">
        <v>270</v>
      </c>
      <c r="G365" s="3" t="s">
        <v>3110</v>
      </c>
      <c r="H365" s="3" t="str">
        <f>_xlfn.XLOOKUP(Table3[[#This Row],[Agent_Code]],Table4[Agent_Code],Table4[Agent_Name],,0)</f>
        <v>Neha Malviya</v>
      </c>
      <c r="I365" s="12" t="s">
        <v>252</v>
      </c>
      <c r="J365" s="3" t="str">
        <f>IF(OR(Table3[[#This Row],[Contact_Result]]="Commitment Received",Table3[[#This Row],[Contact_Result]]="Will Pay Next Week"),"Yes","")</f>
        <v/>
      </c>
      <c r="K365" s="5"/>
      <c r="L365" s="4"/>
      <c r="M365" s="4">
        <v>0</v>
      </c>
      <c r="N365" s="3" t="s">
        <v>252</v>
      </c>
    </row>
    <row r="366" spans="1:14" ht="29.4" customHeight="1" x14ac:dyDescent="0.45">
      <c r="A366" s="3" t="s">
        <v>405</v>
      </c>
      <c r="B366" s="3" t="s">
        <v>933</v>
      </c>
      <c r="C366" s="3" t="str">
        <f>_xlfn.XLOOKUP(Table3[[#This Row],[Customer_ID]],Table1[Customer_ID],Table1[Customer_Name],,0)</f>
        <v>Amit Tiwari</v>
      </c>
      <c r="D366" s="3" t="str">
        <f>_xlfn.XLOOKUP(Table3[[#This Row],[Customer_ID]],Table1[Customer_ID],Table1[Branch_Name],,0)</f>
        <v>Rewa</v>
      </c>
      <c r="E366" s="5">
        <v>46152</v>
      </c>
      <c r="F366" s="3" t="s">
        <v>270</v>
      </c>
      <c r="G366" s="3" t="s">
        <v>3103</v>
      </c>
      <c r="H366" s="3" t="str">
        <f>_xlfn.XLOOKUP(Table3[[#This Row],[Agent_Code]],Table4[Agent_Code],Table4[Agent_Name],,0)</f>
        <v>Pushpa Jain</v>
      </c>
      <c r="I366" s="12" t="s">
        <v>3094</v>
      </c>
      <c r="J366" s="3" t="str">
        <f>IF(OR(Table3[[#This Row],[Contact_Result]]="Commitment Received",Table3[[#This Row],[Contact_Result]]="Will Pay Next Week"),"Yes","")</f>
        <v>Yes</v>
      </c>
      <c r="K366" s="5">
        <v>46157</v>
      </c>
      <c r="L366" s="4">
        <v>1783</v>
      </c>
      <c r="M366" s="4">
        <v>0</v>
      </c>
      <c r="N366" s="3" t="s">
        <v>3094</v>
      </c>
    </row>
    <row r="367" spans="1:14" ht="29.4" customHeight="1" x14ac:dyDescent="0.45">
      <c r="A367" s="3" t="s">
        <v>411</v>
      </c>
      <c r="B367" s="3" t="s">
        <v>935</v>
      </c>
      <c r="C367" s="3" t="str">
        <f>_xlfn.XLOOKUP(Table3[[#This Row],[Customer_ID]],Table1[Customer_ID],Table1[Customer_Name],,0)</f>
        <v>Pushpa Chauhan</v>
      </c>
      <c r="D367" s="3" t="str">
        <f>_xlfn.XLOOKUP(Table3[[#This Row],[Customer_ID]],Table1[Customer_ID],Table1[Branch_Name],,0)</f>
        <v>Bhopal</v>
      </c>
      <c r="E367" s="5">
        <v>46152</v>
      </c>
      <c r="F367" s="3" t="s">
        <v>270</v>
      </c>
      <c r="G367" s="3" t="s">
        <v>3112</v>
      </c>
      <c r="H367" s="3" t="str">
        <f>_xlfn.XLOOKUP(Table3[[#This Row],[Agent_Code]],Table4[Agent_Code],Table4[Agent_Name],,0)</f>
        <v>Vijay Tiwari</v>
      </c>
      <c r="I367" s="12" t="s">
        <v>252</v>
      </c>
      <c r="J367" s="3" t="str">
        <f>IF(OR(Table3[[#This Row],[Contact_Result]]="Commitment Received",Table3[[#This Row],[Contact_Result]]="Will Pay Next Week"),"Yes","")</f>
        <v/>
      </c>
      <c r="K367" s="5"/>
      <c r="L367" s="4"/>
      <c r="M367" s="4">
        <v>0</v>
      </c>
      <c r="N367" s="3" t="s">
        <v>252</v>
      </c>
    </row>
    <row r="368" spans="1:14" ht="29.4" customHeight="1" x14ac:dyDescent="0.45">
      <c r="A368" s="3" t="s">
        <v>419</v>
      </c>
      <c r="B368" s="3" t="s">
        <v>948</v>
      </c>
      <c r="C368" s="3" t="str">
        <f>_xlfn.XLOOKUP(Table3[[#This Row],[Customer_ID]],Table1[Customer_ID],Table1[Customer_Name],,0)</f>
        <v>Neha Mishra</v>
      </c>
      <c r="D368" s="3" t="str">
        <f>_xlfn.XLOOKUP(Table3[[#This Row],[Customer_ID]],Table1[Customer_ID],Table1[Branch_Name],,0)</f>
        <v>Bhopal</v>
      </c>
      <c r="E368" s="5">
        <v>46152</v>
      </c>
      <c r="F368" s="3" t="s">
        <v>270</v>
      </c>
      <c r="G368" s="3" t="s">
        <v>3105</v>
      </c>
      <c r="H368" s="3" t="str">
        <f>_xlfn.XLOOKUP(Table3[[#This Row],[Agent_Code]],Table4[Agent_Code],Table4[Agent_Name],,0)</f>
        <v>Pooja Shukla</v>
      </c>
      <c r="I368" s="12" t="s">
        <v>3097</v>
      </c>
      <c r="J368" s="3" t="str">
        <f>IF(OR(Table3[[#This Row],[Contact_Result]]="Commitment Received",Table3[[#This Row],[Contact_Result]]="Will Pay Next Week"),"Yes","")</f>
        <v/>
      </c>
      <c r="K368" s="5"/>
      <c r="L368" s="4"/>
      <c r="M368" s="4">
        <v>0</v>
      </c>
      <c r="N368" s="3" t="s">
        <v>3098</v>
      </c>
    </row>
    <row r="369" spans="1:14" ht="29.4" customHeight="1" x14ac:dyDescent="0.45">
      <c r="A369" s="3" t="s">
        <v>442</v>
      </c>
      <c r="B369" s="3" t="s">
        <v>968</v>
      </c>
      <c r="C369" s="3" t="str">
        <f>_xlfn.XLOOKUP(Table3[[#This Row],[Customer_ID]],Table1[Customer_ID],Table1[Customer_Name],,0)</f>
        <v>Manoj Malviya</v>
      </c>
      <c r="D369" s="3" t="str">
        <f>_xlfn.XLOOKUP(Table3[[#This Row],[Customer_ID]],Table1[Customer_ID],Table1[Branch_Name],,0)</f>
        <v>Rewa</v>
      </c>
      <c r="E369" s="5">
        <v>46152</v>
      </c>
      <c r="F369" s="3" t="s">
        <v>257</v>
      </c>
      <c r="G369" s="3" t="s">
        <v>3107</v>
      </c>
      <c r="H369" s="3" t="str">
        <f>_xlfn.XLOOKUP(Table3[[#This Row],[Agent_Code]],Table4[Agent_Code],Table4[Agent_Name],,0)</f>
        <v>Naresh Mishra</v>
      </c>
      <c r="I369" s="12" t="s">
        <v>273</v>
      </c>
      <c r="J369" s="3" t="str">
        <f>IF(OR(Table3[[#This Row],[Contact_Result]]="Commitment Received",Table3[[#This Row],[Contact_Result]]="Will Pay Next Week"),"Yes","")</f>
        <v>Yes</v>
      </c>
      <c r="K369" s="5">
        <v>46157</v>
      </c>
      <c r="L369" s="4">
        <v>10626</v>
      </c>
      <c r="M369" s="4">
        <v>0</v>
      </c>
      <c r="N369" s="3" t="s">
        <v>273</v>
      </c>
    </row>
    <row r="370" spans="1:14" ht="29.4" customHeight="1" x14ac:dyDescent="0.45">
      <c r="A370" s="3" t="s">
        <v>445</v>
      </c>
      <c r="B370" s="3" t="s">
        <v>969</v>
      </c>
      <c r="C370" s="3" t="str">
        <f>_xlfn.XLOOKUP(Table3[[#This Row],[Customer_ID]],Table1[Customer_ID],Table1[Customer_Name],,0)</f>
        <v>Asha Malviya</v>
      </c>
      <c r="D370" s="3" t="str">
        <f>_xlfn.XLOOKUP(Table3[[#This Row],[Customer_ID]],Table1[Customer_ID],Table1[Branch_Name],,0)</f>
        <v>Gwalior</v>
      </c>
      <c r="E370" s="5">
        <v>46152</v>
      </c>
      <c r="F370" s="3" t="s">
        <v>257</v>
      </c>
      <c r="G370" s="3" t="s">
        <v>3096</v>
      </c>
      <c r="H370" s="3" t="str">
        <f>_xlfn.XLOOKUP(Table3[[#This Row],[Agent_Code]],Table4[Agent_Code],Table4[Agent_Name],,0)</f>
        <v>Pushpa Gupta</v>
      </c>
      <c r="I370" s="12" t="s">
        <v>273</v>
      </c>
      <c r="J370" s="3" t="str">
        <f>IF(OR(Table3[[#This Row],[Contact_Result]]="Commitment Received",Table3[[#This Row],[Contact_Result]]="Will Pay Next Week"),"Yes","")</f>
        <v>Yes</v>
      </c>
      <c r="K370" s="5">
        <v>46157</v>
      </c>
      <c r="L370" s="4">
        <v>3152</v>
      </c>
      <c r="M370" s="4">
        <v>0</v>
      </c>
      <c r="N370" s="3" t="s">
        <v>273</v>
      </c>
    </row>
    <row r="371" spans="1:14" ht="29.4" customHeight="1" x14ac:dyDescent="0.45">
      <c r="A371" s="3" t="s">
        <v>454</v>
      </c>
      <c r="B371" s="3" t="s">
        <v>977</v>
      </c>
      <c r="C371" s="3" t="str">
        <f>_xlfn.XLOOKUP(Table3[[#This Row],[Customer_ID]],Table1[Customer_ID],Table1[Customer_Name],,0)</f>
        <v>Dinesh Gupta</v>
      </c>
      <c r="D371" s="3" t="str">
        <f>_xlfn.XLOOKUP(Table3[[#This Row],[Customer_ID]],Table1[Customer_ID],Table1[Branch_Name],,0)</f>
        <v>Jabalpur</v>
      </c>
      <c r="E371" s="5">
        <v>46152</v>
      </c>
      <c r="F371" s="3" t="s">
        <v>257</v>
      </c>
      <c r="G371" s="3" t="s">
        <v>3091</v>
      </c>
      <c r="H371" s="3" t="str">
        <f>_xlfn.XLOOKUP(Table3[[#This Row],[Agent_Code]],Table4[Agent_Code],Table4[Agent_Name],,0)</f>
        <v>Amit Thakur</v>
      </c>
      <c r="I371" s="12" t="s">
        <v>273</v>
      </c>
      <c r="J371" s="3" t="str">
        <f>IF(OR(Table3[[#This Row],[Contact_Result]]="Commitment Received",Table3[[#This Row],[Contact_Result]]="Will Pay Next Week"),"Yes","")</f>
        <v>Yes</v>
      </c>
      <c r="K371" s="5">
        <v>46157</v>
      </c>
      <c r="L371" s="4">
        <v>7680</v>
      </c>
      <c r="M371" s="4">
        <v>0</v>
      </c>
      <c r="N371" s="3" t="s">
        <v>273</v>
      </c>
    </row>
    <row r="372" spans="1:14" ht="29.4" customHeight="1" x14ac:dyDescent="0.45">
      <c r="A372" s="3" t="s">
        <v>473</v>
      </c>
      <c r="B372" s="3" t="s">
        <v>987</v>
      </c>
      <c r="C372" s="3" t="str">
        <f>_xlfn.XLOOKUP(Table3[[#This Row],[Customer_ID]],Table1[Customer_ID],Table1[Customer_Name],,0)</f>
        <v>Priya Chauhan</v>
      </c>
      <c r="D372" s="3" t="str">
        <f>_xlfn.XLOOKUP(Table3[[#This Row],[Customer_ID]],Table1[Customer_ID],Table1[Branch_Name],,0)</f>
        <v>Rewa</v>
      </c>
      <c r="E372" s="5">
        <v>46152</v>
      </c>
      <c r="F372" s="3" t="s">
        <v>270</v>
      </c>
      <c r="G372" s="3" t="s">
        <v>3109</v>
      </c>
      <c r="H372" s="3" t="str">
        <f>_xlfn.XLOOKUP(Table3[[#This Row],[Agent_Code]],Table4[Agent_Code],Table4[Agent_Name],,0)</f>
        <v>Pankaj Joshi</v>
      </c>
      <c r="I372" s="12" t="s">
        <v>3094</v>
      </c>
      <c r="J372" s="3" t="str">
        <f>IF(OR(Table3[[#This Row],[Contact_Result]]="Commitment Received",Table3[[#This Row],[Contact_Result]]="Will Pay Next Week"),"Yes","")</f>
        <v>Yes</v>
      </c>
      <c r="K372" s="5">
        <v>46157</v>
      </c>
      <c r="L372" s="4">
        <v>1500</v>
      </c>
      <c r="M372" s="4">
        <v>0</v>
      </c>
      <c r="N372" s="3" t="s">
        <v>3094</v>
      </c>
    </row>
    <row r="373" spans="1:14" ht="29.4" customHeight="1" x14ac:dyDescent="0.45">
      <c r="A373" s="3" t="s">
        <v>505</v>
      </c>
      <c r="B373" s="3" t="s">
        <v>1004</v>
      </c>
      <c r="C373" s="3" t="str">
        <f>_xlfn.XLOOKUP(Table3[[#This Row],[Customer_ID]],Table1[Customer_ID],Table1[Customer_Name],,0)</f>
        <v>Umesh Shukla</v>
      </c>
      <c r="D373" s="3" t="str">
        <f>_xlfn.XLOOKUP(Table3[[#This Row],[Customer_ID]],Table1[Customer_ID],Table1[Branch_Name],,0)</f>
        <v>Gwalior</v>
      </c>
      <c r="E373" s="5">
        <v>46152</v>
      </c>
      <c r="F373" s="3" t="s">
        <v>270</v>
      </c>
      <c r="G373" s="3" t="s">
        <v>3109</v>
      </c>
      <c r="H373" s="3" t="str">
        <f>_xlfn.XLOOKUP(Table3[[#This Row],[Agent_Code]],Table4[Agent_Code],Table4[Agent_Name],,0)</f>
        <v>Pankaj Joshi</v>
      </c>
      <c r="I373" s="12" t="s">
        <v>3097</v>
      </c>
      <c r="J373" s="3" t="str">
        <f>IF(OR(Table3[[#This Row],[Contact_Result]]="Commitment Received",Table3[[#This Row],[Contact_Result]]="Will Pay Next Week"),"Yes","")</f>
        <v/>
      </c>
      <c r="K373" s="5"/>
      <c r="L373" s="4"/>
      <c r="M373" s="4">
        <v>0</v>
      </c>
      <c r="N373" s="3" t="s">
        <v>3098</v>
      </c>
    </row>
    <row r="374" spans="1:14" ht="29.4" customHeight="1" x14ac:dyDescent="0.45">
      <c r="A374" s="3" t="s">
        <v>515</v>
      </c>
      <c r="B374" s="3" t="s">
        <v>1009</v>
      </c>
      <c r="C374" s="3" t="str">
        <f>_xlfn.XLOOKUP(Table3[[#This Row],[Customer_ID]],Table1[Customer_ID],Table1[Customer_Name],,0)</f>
        <v>Rekha Dwivedi</v>
      </c>
      <c r="D374" s="3" t="str">
        <f>_xlfn.XLOOKUP(Table3[[#This Row],[Customer_ID]],Table1[Customer_ID],Table1[Branch_Name],,0)</f>
        <v>Gwalior</v>
      </c>
      <c r="E374" s="5">
        <v>46152</v>
      </c>
      <c r="F374" s="3" t="s">
        <v>270</v>
      </c>
      <c r="G374" s="3" t="s">
        <v>3096</v>
      </c>
      <c r="H374" s="3" t="str">
        <f>_xlfn.XLOOKUP(Table3[[#This Row],[Agent_Code]],Table4[Agent_Code],Table4[Agent_Name],,0)</f>
        <v>Pushpa Gupta</v>
      </c>
      <c r="I374" s="12" t="s">
        <v>3097</v>
      </c>
      <c r="J374" s="3" t="str">
        <f>IF(OR(Table3[[#This Row],[Contact_Result]]="Commitment Received",Table3[[#This Row],[Contact_Result]]="Will Pay Next Week"),"Yes","")</f>
        <v/>
      </c>
      <c r="K374" s="5"/>
      <c r="L374" s="4"/>
      <c r="M374" s="4">
        <v>0</v>
      </c>
      <c r="N374" s="3" t="s">
        <v>3098</v>
      </c>
    </row>
    <row r="375" spans="1:14" ht="29.4" customHeight="1" x14ac:dyDescent="0.45">
      <c r="A375" s="3" t="s">
        <v>542</v>
      </c>
      <c r="B375" s="3" t="s">
        <v>1033</v>
      </c>
      <c r="C375" s="3" t="str">
        <f>_xlfn.XLOOKUP(Table3[[#This Row],[Customer_ID]],Table1[Customer_ID],Table1[Customer_Name],,0)</f>
        <v>Sumit Jain</v>
      </c>
      <c r="D375" s="3" t="str">
        <f>_xlfn.XLOOKUP(Table3[[#This Row],[Customer_ID]],Table1[Customer_ID],Table1[Branch_Name],,0)</f>
        <v>Indore</v>
      </c>
      <c r="E375" s="5">
        <v>46152</v>
      </c>
      <c r="F375" s="3" t="s">
        <v>257</v>
      </c>
      <c r="G375" s="3" t="s">
        <v>3114</v>
      </c>
      <c r="H375" s="3" t="str">
        <f>_xlfn.XLOOKUP(Table3[[#This Row],[Agent_Code]],Table4[Agent_Code],Table4[Agent_Name],,0)</f>
        <v>Mohit Mishra</v>
      </c>
      <c r="I375" s="12" t="s">
        <v>273</v>
      </c>
      <c r="J375" s="3" t="str">
        <f>IF(OR(Table3[[#This Row],[Contact_Result]]="Commitment Received",Table3[[#This Row],[Contact_Result]]="Will Pay Next Week"),"Yes","")</f>
        <v>Yes</v>
      </c>
      <c r="K375" s="5">
        <v>46157</v>
      </c>
      <c r="L375" s="4">
        <v>1552</v>
      </c>
      <c r="M375" s="4">
        <v>0</v>
      </c>
      <c r="N375" s="3" t="s">
        <v>273</v>
      </c>
    </row>
    <row r="376" spans="1:14" ht="29.4" customHeight="1" x14ac:dyDescent="0.45">
      <c r="A376" s="3" t="s">
        <v>558</v>
      </c>
      <c r="B376" s="3" t="s">
        <v>1050</v>
      </c>
      <c r="C376" s="3" t="str">
        <f>_xlfn.XLOOKUP(Table3[[#This Row],[Customer_ID]],Table1[Customer_ID],Table1[Customer_Name],,0)</f>
        <v>Mahesh Singh</v>
      </c>
      <c r="D376" s="3" t="str">
        <f>_xlfn.XLOOKUP(Table3[[#This Row],[Customer_ID]],Table1[Customer_ID],Table1[Branch_Name],,0)</f>
        <v>Jabalpur</v>
      </c>
      <c r="E376" s="5">
        <v>46152</v>
      </c>
      <c r="F376" s="3" t="s">
        <v>257</v>
      </c>
      <c r="G376" s="3" t="s">
        <v>3109</v>
      </c>
      <c r="H376" s="3" t="str">
        <f>_xlfn.XLOOKUP(Table3[[#This Row],[Agent_Code]],Table4[Agent_Code],Table4[Agent_Name],,0)</f>
        <v>Pankaj Joshi</v>
      </c>
      <c r="I376" s="12" t="s">
        <v>273</v>
      </c>
      <c r="J376" s="3" t="str">
        <f>IF(OR(Table3[[#This Row],[Contact_Result]]="Commitment Received",Table3[[#This Row],[Contact_Result]]="Will Pay Next Week"),"Yes","")</f>
        <v>Yes</v>
      </c>
      <c r="K376" s="5">
        <v>46157</v>
      </c>
      <c r="L376" s="4">
        <v>91667</v>
      </c>
      <c r="M376" s="4">
        <v>0</v>
      </c>
      <c r="N376" s="3" t="s">
        <v>273</v>
      </c>
    </row>
    <row r="377" spans="1:14" ht="29.4" customHeight="1" x14ac:dyDescent="0.45">
      <c r="A377" s="3" t="s">
        <v>562</v>
      </c>
      <c r="B377" s="3" t="s">
        <v>1052</v>
      </c>
      <c r="C377" s="3" t="str">
        <f>_xlfn.XLOOKUP(Table3[[#This Row],[Customer_ID]],Table1[Customer_ID],Table1[Customer_Name],,0)</f>
        <v>Neha Mishra</v>
      </c>
      <c r="D377" s="3" t="str">
        <f>_xlfn.XLOOKUP(Table3[[#This Row],[Customer_ID]],Table1[Customer_ID],Table1[Branch_Name],,0)</f>
        <v>Gwalior</v>
      </c>
      <c r="E377" s="5">
        <v>46152</v>
      </c>
      <c r="F377" s="3" t="s">
        <v>257</v>
      </c>
      <c r="G377" s="3" t="s">
        <v>3095</v>
      </c>
      <c r="H377" s="3" t="str">
        <f>_xlfn.XLOOKUP(Table3[[#This Row],[Agent_Code]],Table4[Agent_Code],Table4[Agent_Name],,0)</f>
        <v>Ajay Yadav</v>
      </c>
      <c r="I377" s="12" t="s">
        <v>273</v>
      </c>
      <c r="J377" s="3" t="str">
        <f>IF(OR(Table3[[#This Row],[Contact_Result]]="Commitment Received",Table3[[#This Row],[Contact_Result]]="Will Pay Next Week"),"Yes","")</f>
        <v>Yes</v>
      </c>
      <c r="K377" s="5">
        <v>46157</v>
      </c>
      <c r="L377" s="4">
        <v>13763</v>
      </c>
      <c r="M377" s="4">
        <v>0</v>
      </c>
      <c r="N377" s="3" t="s">
        <v>273</v>
      </c>
    </row>
    <row r="378" spans="1:14" ht="29.4" customHeight="1" x14ac:dyDescent="0.45">
      <c r="A378" s="3" t="s">
        <v>578</v>
      </c>
      <c r="B378" s="3" t="s">
        <v>1063</v>
      </c>
      <c r="C378" s="3" t="str">
        <f>_xlfn.XLOOKUP(Table3[[#This Row],[Customer_ID]],Table1[Customer_ID],Table1[Customer_Name],,0)</f>
        <v>Neha Sharma</v>
      </c>
      <c r="D378" s="3" t="str">
        <f>_xlfn.XLOOKUP(Table3[[#This Row],[Customer_ID]],Table1[Customer_ID],Table1[Branch_Name],,0)</f>
        <v>Jabalpur</v>
      </c>
      <c r="E378" s="5">
        <v>46152</v>
      </c>
      <c r="F378" s="3" t="s">
        <v>270</v>
      </c>
      <c r="G378" s="3" t="s">
        <v>3096</v>
      </c>
      <c r="H378" s="3" t="str">
        <f>_xlfn.XLOOKUP(Table3[[#This Row],[Agent_Code]],Table4[Agent_Code],Table4[Agent_Name],,0)</f>
        <v>Pushpa Gupta</v>
      </c>
      <c r="I378" s="12" t="s">
        <v>252</v>
      </c>
      <c r="J378" s="3" t="str">
        <f>IF(OR(Table3[[#This Row],[Contact_Result]]="Commitment Received",Table3[[#This Row],[Contact_Result]]="Will Pay Next Week"),"Yes","")</f>
        <v/>
      </c>
      <c r="K378" s="5"/>
      <c r="L378" s="4"/>
      <c r="M378" s="4">
        <v>0</v>
      </c>
      <c r="N378" s="3" t="s">
        <v>252</v>
      </c>
    </row>
    <row r="379" spans="1:14" ht="29.4" customHeight="1" x14ac:dyDescent="0.45">
      <c r="A379" s="3" t="s">
        <v>594</v>
      </c>
      <c r="B379" s="3" t="s">
        <v>1079</v>
      </c>
      <c r="C379" s="3" t="str">
        <f>_xlfn.XLOOKUP(Table3[[#This Row],[Customer_ID]],Table1[Customer_ID],Table1[Customer_Name],,0)</f>
        <v>Vijay Gupta</v>
      </c>
      <c r="D379" s="3" t="str">
        <f>_xlfn.XLOOKUP(Table3[[#This Row],[Customer_ID]],Table1[Customer_ID],Table1[Branch_Name],,0)</f>
        <v>Bhopal</v>
      </c>
      <c r="E379" s="5">
        <v>46152</v>
      </c>
      <c r="F379" s="3" t="s">
        <v>270</v>
      </c>
      <c r="G379" s="3" t="s">
        <v>3102</v>
      </c>
      <c r="H379" s="3" t="str">
        <f>_xlfn.XLOOKUP(Table3[[#This Row],[Agent_Code]],Table4[Agent_Code],Table4[Agent_Name],,0)</f>
        <v>Suresh Malviya</v>
      </c>
      <c r="I379" s="12" t="s">
        <v>252</v>
      </c>
      <c r="J379" s="3" t="str">
        <f>IF(OR(Table3[[#This Row],[Contact_Result]]="Commitment Received",Table3[[#This Row],[Contact_Result]]="Will Pay Next Week"),"Yes","")</f>
        <v/>
      </c>
      <c r="K379" s="5"/>
      <c r="L379" s="4"/>
      <c r="M379" s="4">
        <v>0</v>
      </c>
      <c r="N379" s="3" t="s">
        <v>252</v>
      </c>
    </row>
    <row r="380" spans="1:14" ht="29.4" customHeight="1" x14ac:dyDescent="0.45">
      <c r="A380" s="3" t="s">
        <v>597</v>
      </c>
      <c r="B380" s="3" t="s">
        <v>1079</v>
      </c>
      <c r="C380" s="3" t="str">
        <f>_xlfn.XLOOKUP(Table3[[#This Row],[Customer_ID]],Table1[Customer_ID],Table1[Customer_Name],,0)</f>
        <v>Vijay Gupta</v>
      </c>
      <c r="D380" s="3" t="str">
        <f>_xlfn.XLOOKUP(Table3[[#This Row],[Customer_ID]],Table1[Customer_ID],Table1[Branch_Name],,0)</f>
        <v>Bhopal</v>
      </c>
      <c r="E380" s="5">
        <v>46152</v>
      </c>
      <c r="F380" s="3" t="s">
        <v>265</v>
      </c>
      <c r="G380" s="3" t="s">
        <v>3091</v>
      </c>
      <c r="H380" s="3" t="str">
        <f>_xlfn.XLOOKUP(Table3[[#This Row],[Agent_Code]],Table4[Agent_Code],Table4[Agent_Name],,0)</f>
        <v>Amit Thakur</v>
      </c>
      <c r="I380" s="12" t="s">
        <v>279</v>
      </c>
      <c r="J380" s="3" t="str">
        <f>IF(OR(Table3[[#This Row],[Contact_Result]]="Commitment Received",Table3[[#This Row],[Contact_Result]]="Will Pay Next Week"),"Yes","")</f>
        <v/>
      </c>
      <c r="K380" s="5"/>
      <c r="L380" s="4"/>
      <c r="M380" s="4">
        <v>5675</v>
      </c>
      <c r="N380" s="3" t="s">
        <v>279</v>
      </c>
    </row>
    <row r="381" spans="1:14" ht="29.4" customHeight="1" x14ac:dyDescent="0.45">
      <c r="A381" s="3" t="s">
        <v>604</v>
      </c>
      <c r="B381" s="3" t="s">
        <v>1096</v>
      </c>
      <c r="C381" s="3" t="str">
        <f>_xlfn.XLOOKUP(Table3[[#This Row],[Customer_ID]],Table1[Customer_ID],Table1[Customer_Name],,0)</f>
        <v>Naresh Malviya</v>
      </c>
      <c r="D381" s="3" t="str">
        <f>_xlfn.XLOOKUP(Table3[[#This Row],[Customer_ID]],Table1[Customer_ID],Table1[Branch_Name],,0)</f>
        <v>Gwalior</v>
      </c>
      <c r="E381" s="5">
        <v>46152</v>
      </c>
      <c r="F381" s="3" t="s">
        <v>257</v>
      </c>
      <c r="G381" s="3" t="s">
        <v>3095</v>
      </c>
      <c r="H381" s="3" t="str">
        <f>_xlfn.XLOOKUP(Table3[[#This Row],[Agent_Code]],Table4[Agent_Code],Table4[Agent_Name],,0)</f>
        <v>Ajay Yadav</v>
      </c>
      <c r="I381" s="12" t="s">
        <v>273</v>
      </c>
      <c r="J381" s="3" t="str">
        <f>IF(OR(Table3[[#This Row],[Contact_Result]]="Commitment Received",Table3[[#This Row],[Contact_Result]]="Will Pay Next Week"),"Yes","")</f>
        <v>Yes</v>
      </c>
      <c r="K381" s="5">
        <v>46157</v>
      </c>
      <c r="L381" s="4">
        <v>2923</v>
      </c>
      <c r="M381" s="4">
        <v>0</v>
      </c>
      <c r="N381" s="3" t="s">
        <v>273</v>
      </c>
    </row>
    <row r="382" spans="1:14" ht="29.4" customHeight="1" x14ac:dyDescent="0.45">
      <c r="A382" s="3" t="s">
        <v>637</v>
      </c>
      <c r="B382" s="3" t="s">
        <v>1116</v>
      </c>
      <c r="C382" s="3" t="str">
        <f>_xlfn.XLOOKUP(Table3[[#This Row],[Customer_ID]],Table1[Customer_ID],Table1[Customer_Name],,0)</f>
        <v>Seema Malviya</v>
      </c>
      <c r="D382" s="3" t="str">
        <f>_xlfn.XLOOKUP(Table3[[#This Row],[Customer_ID]],Table1[Customer_ID],Table1[Branch_Name],,0)</f>
        <v>Indore</v>
      </c>
      <c r="E382" s="5">
        <v>46152</v>
      </c>
      <c r="F382" s="3" t="s">
        <v>257</v>
      </c>
      <c r="G382" s="3" t="s">
        <v>3107</v>
      </c>
      <c r="H382" s="3" t="str">
        <f>_xlfn.XLOOKUP(Table3[[#This Row],[Agent_Code]],Table4[Agent_Code],Table4[Agent_Name],,0)</f>
        <v>Naresh Mishra</v>
      </c>
      <c r="I382" s="12" t="s">
        <v>273</v>
      </c>
      <c r="J382" s="3" t="str">
        <f>IF(OR(Table3[[#This Row],[Contact_Result]]="Commitment Received",Table3[[#This Row],[Contact_Result]]="Will Pay Next Week"),"Yes","")</f>
        <v>Yes</v>
      </c>
      <c r="K382" s="5">
        <v>46157</v>
      </c>
      <c r="L382" s="4">
        <v>6885</v>
      </c>
      <c r="M382" s="4">
        <v>0</v>
      </c>
      <c r="N382" s="3" t="s">
        <v>273</v>
      </c>
    </row>
    <row r="383" spans="1:14" ht="29.4" customHeight="1" x14ac:dyDescent="0.45">
      <c r="A383" s="3" t="s">
        <v>638</v>
      </c>
      <c r="B383" s="3" t="s">
        <v>1116</v>
      </c>
      <c r="C383" s="3" t="str">
        <f>_xlfn.XLOOKUP(Table3[[#This Row],[Customer_ID]],Table1[Customer_ID],Table1[Customer_Name],,0)</f>
        <v>Seema Malviya</v>
      </c>
      <c r="D383" s="3" t="str">
        <f>_xlfn.XLOOKUP(Table3[[#This Row],[Customer_ID]],Table1[Customer_ID],Table1[Branch_Name],,0)</f>
        <v>Indore</v>
      </c>
      <c r="E383" s="5">
        <v>46152</v>
      </c>
      <c r="F383" s="3" t="s">
        <v>270</v>
      </c>
      <c r="G383" s="3" t="s">
        <v>3095</v>
      </c>
      <c r="H383" s="3" t="str">
        <f>_xlfn.XLOOKUP(Table3[[#This Row],[Agent_Code]],Table4[Agent_Code],Table4[Agent_Name],,0)</f>
        <v>Ajay Yadav</v>
      </c>
      <c r="I383" s="12" t="s">
        <v>3094</v>
      </c>
      <c r="J383" s="3" t="str">
        <f>IF(OR(Table3[[#This Row],[Contact_Result]]="Commitment Received",Table3[[#This Row],[Contact_Result]]="Will Pay Next Week"),"Yes","")</f>
        <v>Yes</v>
      </c>
      <c r="K383" s="5">
        <v>46157</v>
      </c>
      <c r="L383" s="4">
        <v>6885</v>
      </c>
      <c r="M383" s="4">
        <v>0</v>
      </c>
      <c r="N383" s="3" t="s">
        <v>3094</v>
      </c>
    </row>
    <row r="384" spans="1:14" ht="29.4" customHeight="1" x14ac:dyDescent="0.45">
      <c r="A384" s="3" t="s">
        <v>640</v>
      </c>
      <c r="B384" s="3" t="s">
        <v>1118</v>
      </c>
      <c r="C384" s="3" t="str">
        <f>_xlfn.XLOOKUP(Table3[[#This Row],[Customer_ID]],Table1[Customer_ID],Table1[Customer_Name],,0)</f>
        <v>Vikas Malviya</v>
      </c>
      <c r="D384" s="3" t="str">
        <f>_xlfn.XLOOKUP(Table3[[#This Row],[Customer_ID]],Table1[Customer_ID],Table1[Branch_Name],,0)</f>
        <v>Indore</v>
      </c>
      <c r="E384" s="5">
        <v>46152</v>
      </c>
      <c r="F384" s="3" t="s">
        <v>257</v>
      </c>
      <c r="G384" s="3" t="s">
        <v>3112</v>
      </c>
      <c r="H384" s="3" t="str">
        <f>_xlfn.XLOOKUP(Table3[[#This Row],[Agent_Code]],Table4[Agent_Code],Table4[Agent_Name],,0)</f>
        <v>Vijay Tiwari</v>
      </c>
      <c r="I384" s="12" t="s">
        <v>273</v>
      </c>
      <c r="J384" s="3" t="str">
        <f>IF(OR(Table3[[#This Row],[Contact_Result]]="Commitment Received",Table3[[#This Row],[Contact_Result]]="Will Pay Next Week"),"Yes","")</f>
        <v>Yes</v>
      </c>
      <c r="K384" s="5">
        <v>46157</v>
      </c>
      <c r="L384" s="4">
        <v>1102</v>
      </c>
      <c r="M384" s="4">
        <v>0</v>
      </c>
      <c r="N384" s="3" t="s">
        <v>273</v>
      </c>
    </row>
    <row r="385" spans="1:14" ht="29.4" customHeight="1" x14ac:dyDescent="0.45">
      <c r="A385" s="3" t="s">
        <v>757</v>
      </c>
      <c r="B385" s="3" t="s">
        <v>1202</v>
      </c>
      <c r="C385" s="3" t="str">
        <f>_xlfn.XLOOKUP(Table3[[#This Row],[Customer_ID]],Table1[Customer_ID],Table1[Customer_Name],,0)</f>
        <v>Vijay Verma</v>
      </c>
      <c r="D385" s="3" t="str">
        <f>_xlfn.XLOOKUP(Table3[[#This Row],[Customer_ID]],Table1[Customer_ID],Table1[Branch_Name],,0)</f>
        <v>Jabalpur</v>
      </c>
      <c r="E385" s="5">
        <v>46152</v>
      </c>
      <c r="F385" s="3" t="s">
        <v>270</v>
      </c>
      <c r="G385" s="3" t="s">
        <v>3107</v>
      </c>
      <c r="H385" s="3" t="str">
        <f>_xlfn.XLOOKUP(Table3[[#This Row],[Agent_Code]],Table4[Agent_Code],Table4[Agent_Name],,0)</f>
        <v>Naresh Mishra</v>
      </c>
      <c r="I385" s="12" t="s">
        <v>3097</v>
      </c>
      <c r="J385" s="3" t="str">
        <f>IF(OR(Table3[[#This Row],[Contact_Result]]="Commitment Received",Table3[[#This Row],[Contact_Result]]="Will Pay Next Week"),"Yes","")</f>
        <v/>
      </c>
      <c r="K385" s="5"/>
      <c r="L385" s="4"/>
      <c r="M385" s="4">
        <v>0</v>
      </c>
      <c r="N385" s="3" t="s">
        <v>3098</v>
      </c>
    </row>
    <row r="386" spans="1:14" ht="29.4" customHeight="1" x14ac:dyDescent="0.45">
      <c r="A386" s="3" t="s">
        <v>763</v>
      </c>
      <c r="B386" s="3" t="s">
        <v>1204</v>
      </c>
      <c r="C386" s="3" t="str">
        <f>_xlfn.XLOOKUP(Table3[[#This Row],[Customer_ID]],Table1[Customer_ID],Table1[Customer_Name],,0)</f>
        <v>Vikas Mishra</v>
      </c>
      <c r="D386" s="3" t="str">
        <f>_xlfn.XLOOKUP(Table3[[#This Row],[Customer_ID]],Table1[Customer_ID],Table1[Branch_Name],,0)</f>
        <v>Bhopal</v>
      </c>
      <c r="E386" s="5">
        <v>46152</v>
      </c>
      <c r="F386" s="3" t="s">
        <v>257</v>
      </c>
      <c r="G386" s="3" t="s">
        <v>3093</v>
      </c>
      <c r="H386" s="3" t="str">
        <f>_xlfn.XLOOKUP(Table3[[#This Row],[Agent_Code]],Table4[Agent_Code],Table4[Agent_Name],,0)</f>
        <v>Manoj Dubey</v>
      </c>
      <c r="I386" s="12" t="s">
        <v>273</v>
      </c>
      <c r="J386" s="3" t="str">
        <f>IF(OR(Table3[[#This Row],[Contact_Result]]="Commitment Received",Table3[[#This Row],[Contact_Result]]="Will Pay Next Week"),"Yes","")</f>
        <v>Yes</v>
      </c>
      <c r="K386" s="5">
        <v>46157</v>
      </c>
      <c r="L386" s="4">
        <v>6735</v>
      </c>
      <c r="M386" s="4">
        <v>0</v>
      </c>
      <c r="N386" s="3" t="s">
        <v>273</v>
      </c>
    </row>
    <row r="387" spans="1:14" ht="29.4" customHeight="1" x14ac:dyDescent="0.45">
      <c r="A387" s="3" t="s">
        <v>774</v>
      </c>
      <c r="B387" s="3" t="s">
        <v>1211</v>
      </c>
      <c r="C387" s="3" t="str">
        <f>_xlfn.XLOOKUP(Table3[[#This Row],[Customer_ID]],Table1[Customer_ID],Table1[Customer_Name],,0)</f>
        <v>Sanjay Thakur</v>
      </c>
      <c r="D387" s="3" t="str">
        <f>_xlfn.XLOOKUP(Table3[[#This Row],[Customer_ID]],Table1[Customer_ID],Table1[Branch_Name],,0)</f>
        <v>Bhopal</v>
      </c>
      <c r="E387" s="5">
        <v>46152</v>
      </c>
      <c r="F387" s="3" t="s">
        <v>270</v>
      </c>
      <c r="G387" s="3" t="s">
        <v>3112</v>
      </c>
      <c r="H387" s="3" t="str">
        <f>_xlfn.XLOOKUP(Table3[[#This Row],[Agent_Code]],Table4[Agent_Code],Table4[Agent_Name],,0)</f>
        <v>Vijay Tiwari</v>
      </c>
      <c r="I387" s="12" t="s">
        <v>3097</v>
      </c>
      <c r="J387" s="3" t="str">
        <f>IF(OR(Table3[[#This Row],[Contact_Result]]="Commitment Received",Table3[[#This Row],[Contact_Result]]="Will Pay Next Week"),"Yes","")</f>
        <v/>
      </c>
      <c r="K387" s="5"/>
      <c r="L387" s="4"/>
      <c r="M387" s="4">
        <v>0</v>
      </c>
      <c r="N387" s="3" t="s">
        <v>3098</v>
      </c>
    </row>
    <row r="388" spans="1:14" ht="29.4" customHeight="1" x14ac:dyDescent="0.45">
      <c r="A388" s="3" t="s">
        <v>306</v>
      </c>
      <c r="B388" s="3" t="s">
        <v>841</v>
      </c>
      <c r="C388" s="3" t="str">
        <f>_xlfn.XLOOKUP(Table3[[#This Row],[Customer_ID]],Table1[Customer_ID],Table1[Customer_Name],,0)</f>
        <v>Renu Dubey</v>
      </c>
      <c r="D388" s="3" t="str">
        <f>_xlfn.XLOOKUP(Table3[[#This Row],[Customer_ID]],Table1[Customer_ID],Table1[Branch_Name],,0)</f>
        <v>Bhopal</v>
      </c>
      <c r="E388" s="5">
        <v>46151</v>
      </c>
      <c r="F388" s="3" t="s">
        <v>270</v>
      </c>
      <c r="G388" s="3" t="s">
        <v>3091</v>
      </c>
      <c r="H388" s="3" t="str">
        <f>_xlfn.XLOOKUP(Table3[[#This Row],[Agent_Code]],Table4[Agent_Code],Table4[Agent_Name],,0)</f>
        <v>Amit Thakur</v>
      </c>
      <c r="I388" s="12" t="s">
        <v>252</v>
      </c>
      <c r="J388" s="3" t="str">
        <f>IF(OR(Table3[[#This Row],[Contact_Result]]="Commitment Received",Table3[[#This Row],[Contact_Result]]="Will Pay Next Week"),"Yes","")</f>
        <v/>
      </c>
      <c r="K388" s="5"/>
      <c r="L388" s="4"/>
      <c r="M388" s="4">
        <v>0</v>
      </c>
      <c r="N388" s="3" t="s">
        <v>252</v>
      </c>
    </row>
    <row r="389" spans="1:14" ht="29.4" customHeight="1" x14ac:dyDescent="0.45">
      <c r="A389" s="3" t="s">
        <v>376</v>
      </c>
      <c r="B389" s="3" t="s">
        <v>904</v>
      </c>
      <c r="C389" s="3" t="str">
        <f>_xlfn.XLOOKUP(Table3[[#This Row],[Customer_ID]],Table1[Customer_ID],Table1[Customer_Name],,0)</f>
        <v>Amit Verma</v>
      </c>
      <c r="D389" s="3" t="str">
        <f>_xlfn.XLOOKUP(Table3[[#This Row],[Customer_ID]],Table1[Customer_ID],Table1[Branch_Name],,0)</f>
        <v>Gwalior</v>
      </c>
      <c r="E389" s="5">
        <v>46151</v>
      </c>
      <c r="F389" s="3" t="s">
        <v>265</v>
      </c>
      <c r="G389" s="3" t="s">
        <v>3091</v>
      </c>
      <c r="H389" s="3" t="str">
        <f>_xlfn.XLOOKUP(Table3[[#This Row],[Agent_Code]],Table4[Agent_Code],Table4[Agent_Name],,0)</f>
        <v>Amit Thakur</v>
      </c>
      <c r="I389" s="12" t="s">
        <v>279</v>
      </c>
      <c r="J389" s="3" t="str">
        <f>IF(OR(Table3[[#This Row],[Contact_Result]]="Commitment Received",Table3[[#This Row],[Contact_Result]]="Will Pay Next Week"),"Yes","")</f>
        <v/>
      </c>
      <c r="K389" s="5"/>
      <c r="L389" s="4"/>
      <c r="M389" s="4">
        <v>16190</v>
      </c>
      <c r="N389" s="3" t="s">
        <v>279</v>
      </c>
    </row>
    <row r="390" spans="1:14" ht="29.4" customHeight="1" x14ac:dyDescent="0.45">
      <c r="A390" s="3" t="s">
        <v>390</v>
      </c>
      <c r="B390" s="3" t="s">
        <v>922</v>
      </c>
      <c r="C390" s="3" t="str">
        <f>_xlfn.XLOOKUP(Table3[[#This Row],[Customer_ID]],Table1[Customer_ID],Table1[Customer_Name],,0)</f>
        <v>Ramesh Singh</v>
      </c>
      <c r="D390" s="3" t="str">
        <f>_xlfn.XLOOKUP(Table3[[#This Row],[Customer_ID]],Table1[Customer_ID],Table1[Branch_Name],,0)</f>
        <v>Gwalior</v>
      </c>
      <c r="E390" s="5">
        <v>46151</v>
      </c>
      <c r="F390" s="3" t="s">
        <v>257</v>
      </c>
      <c r="G390" s="3" t="s">
        <v>3114</v>
      </c>
      <c r="H390" s="3" t="str">
        <f>_xlfn.XLOOKUP(Table3[[#This Row],[Agent_Code]],Table4[Agent_Code],Table4[Agent_Name],,0)</f>
        <v>Mohit Mishra</v>
      </c>
      <c r="I390" s="12" t="s">
        <v>273</v>
      </c>
      <c r="J390" s="3" t="str">
        <f>IF(OR(Table3[[#This Row],[Contact_Result]]="Commitment Received",Table3[[#This Row],[Contact_Result]]="Will Pay Next Week"),"Yes","")</f>
        <v>Yes</v>
      </c>
      <c r="K390" s="5">
        <v>46156</v>
      </c>
      <c r="L390" s="4">
        <v>16950</v>
      </c>
      <c r="M390" s="4">
        <v>0</v>
      </c>
      <c r="N390" s="3" t="s">
        <v>273</v>
      </c>
    </row>
    <row r="391" spans="1:14" ht="29.4" customHeight="1" x14ac:dyDescent="0.45">
      <c r="A391" s="3" t="s">
        <v>414</v>
      </c>
      <c r="B391" s="3" t="s">
        <v>935</v>
      </c>
      <c r="C391" s="3" t="str">
        <f>_xlfn.XLOOKUP(Table3[[#This Row],[Customer_ID]],Table1[Customer_ID],Table1[Customer_Name],,0)</f>
        <v>Pushpa Chauhan</v>
      </c>
      <c r="D391" s="3" t="str">
        <f>_xlfn.XLOOKUP(Table3[[#This Row],[Customer_ID]],Table1[Customer_ID],Table1[Branch_Name],,0)</f>
        <v>Bhopal</v>
      </c>
      <c r="E391" s="5">
        <v>46151</v>
      </c>
      <c r="F391" s="3" t="s">
        <v>265</v>
      </c>
      <c r="G391" s="3" t="s">
        <v>3111</v>
      </c>
      <c r="H391" s="3" t="str">
        <f>_xlfn.XLOOKUP(Table3[[#This Row],[Agent_Code]],Table4[Agent_Code],Table4[Agent_Name],,0)</f>
        <v>Lalit Dwivedi</v>
      </c>
      <c r="I391" s="12" t="s">
        <v>279</v>
      </c>
      <c r="J391" s="3" t="str">
        <f>IF(OR(Table3[[#This Row],[Contact_Result]]="Commitment Received",Table3[[#This Row],[Contact_Result]]="Will Pay Next Week"),"Yes","")</f>
        <v/>
      </c>
      <c r="K391" s="5"/>
      <c r="L391" s="4"/>
      <c r="M391" s="4">
        <v>1418</v>
      </c>
      <c r="N391" s="3" t="s">
        <v>279</v>
      </c>
    </row>
    <row r="392" spans="1:14" ht="29.4" customHeight="1" x14ac:dyDescent="0.45">
      <c r="A392" s="3" t="s">
        <v>464</v>
      </c>
      <c r="B392" s="3" t="s">
        <v>984</v>
      </c>
      <c r="C392" s="3" t="str">
        <f>_xlfn.XLOOKUP(Table3[[#This Row],[Customer_ID]],Table1[Customer_ID],Table1[Customer_Name],,0)</f>
        <v>Kavita Jain</v>
      </c>
      <c r="D392" s="3" t="str">
        <f>_xlfn.XLOOKUP(Table3[[#This Row],[Customer_ID]],Table1[Customer_ID],Table1[Branch_Name],,0)</f>
        <v>Jabalpur</v>
      </c>
      <c r="E392" s="5">
        <v>46151</v>
      </c>
      <c r="F392" s="3" t="s">
        <v>257</v>
      </c>
      <c r="G392" s="3" t="s">
        <v>3100</v>
      </c>
      <c r="H392" s="3" t="str">
        <f>_xlfn.XLOOKUP(Table3[[#This Row],[Agent_Code]],Table4[Agent_Code],Table4[Agent_Name],,0)</f>
        <v>Manoj Gupta</v>
      </c>
      <c r="I392" s="12" t="s">
        <v>273</v>
      </c>
      <c r="J392" s="3" t="str">
        <f>IF(OR(Table3[[#This Row],[Contact_Result]]="Commitment Received",Table3[[#This Row],[Contact_Result]]="Will Pay Next Week"),"Yes","")</f>
        <v>Yes</v>
      </c>
      <c r="K392" s="5">
        <v>46156</v>
      </c>
      <c r="L392" s="4">
        <v>20822</v>
      </c>
      <c r="M392" s="4">
        <v>0</v>
      </c>
      <c r="N392" s="3" t="s">
        <v>273</v>
      </c>
    </row>
    <row r="393" spans="1:14" ht="29.4" customHeight="1" x14ac:dyDescent="0.45">
      <c r="A393" s="3" t="s">
        <v>480</v>
      </c>
      <c r="B393" s="3" t="s">
        <v>995</v>
      </c>
      <c r="C393" s="3" t="str">
        <f>_xlfn.XLOOKUP(Table3[[#This Row],[Customer_ID]],Table1[Customer_ID],Table1[Customer_Name],,0)</f>
        <v>Kavita Agarwal</v>
      </c>
      <c r="D393" s="3" t="str">
        <f>_xlfn.XLOOKUP(Table3[[#This Row],[Customer_ID]],Table1[Customer_ID],Table1[Branch_Name],,0)</f>
        <v>Indore</v>
      </c>
      <c r="E393" s="5">
        <v>46151</v>
      </c>
      <c r="F393" s="3" t="s">
        <v>270</v>
      </c>
      <c r="G393" s="3" t="s">
        <v>3095</v>
      </c>
      <c r="H393" s="3" t="str">
        <f>_xlfn.XLOOKUP(Table3[[#This Row],[Agent_Code]],Table4[Agent_Code],Table4[Agent_Name],,0)</f>
        <v>Ajay Yadav</v>
      </c>
      <c r="I393" s="12" t="s">
        <v>252</v>
      </c>
      <c r="J393" s="3" t="str">
        <f>IF(OR(Table3[[#This Row],[Contact_Result]]="Commitment Received",Table3[[#This Row],[Contact_Result]]="Will Pay Next Week"),"Yes","")</f>
        <v/>
      </c>
      <c r="K393" s="5"/>
      <c r="L393" s="4"/>
      <c r="M393" s="4">
        <v>0</v>
      </c>
      <c r="N393" s="3" t="s">
        <v>252</v>
      </c>
    </row>
    <row r="394" spans="1:14" ht="29.4" customHeight="1" x14ac:dyDescent="0.45">
      <c r="A394" s="3" t="s">
        <v>485</v>
      </c>
      <c r="B394" s="3" t="s">
        <v>996</v>
      </c>
      <c r="C394" s="3" t="str">
        <f>_xlfn.XLOOKUP(Table3[[#This Row],[Customer_ID]],Table1[Customer_ID],Table1[Customer_Name],,0)</f>
        <v>Rajesh Dwivedi</v>
      </c>
      <c r="D394" s="3" t="str">
        <f>_xlfn.XLOOKUP(Table3[[#This Row],[Customer_ID]],Table1[Customer_ID],Table1[Branch_Name],,0)</f>
        <v>Jabalpur</v>
      </c>
      <c r="E394" s="5">
        <v>46151</v>
      </c>
      <c r="F394" s="3" t="s">
        <v>257</v>
      </c>
      <c r="G394" s="3" t="s">
        <v>3095</v>
      </c>
      <c r="H394" s="3" t="str">
        <f>_xlfn.XLOOKUP(Table3[[#This Row],[Agent_Code]],Table4[Agent_Code],Table4[Agent_Name],,0)</f>
        <v>Ajay Yadav</v>
      </c>
      <c r="I394" s="12" t="s">
        <v>273</v>
      </c>
      <c r="J394" s="3" t="str">
        <f>IF(OR(Table3[[#This Row],[Contact_Result]]="Commitment Received",Table3[[#This Row],[Contact_Result]]="Will Pay Next Week"),"Yes","")</f>
        <v>Yes</v>
      </c>
      <c r="K394" s="5">
        <v>46156</v>
      </c>
      <c r="L394" s="4">
        <v>15833</v>
      </c>
      <c r="M394" s="4">
        <v>0</v>
      </c>
      <c r="N394" s="3" t="s">
        <v>273</v>
      </c>
    </row>
    <row r="395" spans="1:14" ht="29.4" customHeight="1" x14ac:dyDescent="0.45">
      <c r="A395" s="3" t="s">
        <v>518</v>
      </c>
      <c r="B395" s="3" t="s">
        <v>1011</v>
      </c>
      <c r="C395" s="3" t="str">
        <f>_xlfn.XLOOKUP(Table3[[#This Row],[Customer_ID]],Table1[Customer_ID],Table1[Customer_Name],,0)</f>
        <v>Naresh Malviya</v>
      </c>
      <c r="D395" s="3" t="str">
        <f>_xlfn.XLOOKUP(Table3[[#This Row],[Customer_ID]],Table1[Customer_ID],Table1[Branch_Name],,0)</f>
        <v>Bhopal</v>
      </c>
      <c r="E395" s="5">
        <v>46151</v>
      </c>
      <c r="F395" s="3" t="s">
        <v>257</v>
      </c>
      <c r="G395" s="3" t="s">
        <v>3106</v>
      </c>
      <c r="H395" s="3" t="str">
        <f>_xlfn.XLOOKUP(Table3[[#This Row],[Agent_Code]],Table4[Agent_Code],Table4[Agent_Name],,0)</f>
        <v>Kavita Tiwari</v>
      </c>
      <c r="I395" s="12" t="s">
        <v>273</v>
      </c>
      <c r="J395" s="3" t="str">
        <f>IF(OR(Table3[[#This Row],[Contact_Result]]="Commitment Received",Table3[[#This Row],[Contact_Result]]="Will Pay Next Week"),"Yes","")</f>
        <v>Yes</v>
      </c>
      <c r="K395" s="5">
        <v>46156</v>
      </c>
      <c r="L395" s="4">
        <v>735</v>
      </c>
      <c r="M395" s="4">
        <v>0</v>
      </c>
      <c r="N395" s="3" t="s">
        <v>273</v>
      </c>
    </row>
    <row r="396" spans="1:14" ht="29.4" customHeight="1" x14ac:dyDescent="0.45">
      <c r="A396" s="3" t="s">
        <v>531</v>
      </c>
      <c r="B396" s="3" t="s">
        <v>1019</v>
      </c>
      <c r="C396" s="3" t="str">
        <f>_xlfn.XLOOKUP(Table3[[#This Row],[Customer_ID]],Table1[Customer_ID],Table1[Customer_Name],,0)</f>
        <v>Deepak Tiwari</v>
      </c>
      <c r="D396" s="3" t="str">
        <f>_xlfn.XLOOKUP(Table3[[#This Row],[Customer_ID]],Table1[Customer_ID],Table1[Branch_Name],,0)</f>
        <v>Rewa</v>
      </c>
      <c r="E396" s="5">
        <v>46151</v>
      </c>
      <c r="F396" s="3" t="s">
        <v>265</v>
      </c>
      <c r="G396" s="3" t="s">
        <v>3096</v>
      </c>
      <c r="H396" s="3" t="str">
        <f>_xlfn.XLOOKUP(Table3[[#This Row],[Agent_Code]],Table4[Agent_Code],Table4[Agent_Name],,0)</f>
        <v>Pushpa Gupta</v>
      </c>
      <c r="I396" s="12" t="s">
        <v>3125</v>
      </c>
      <c r="J396" s="3" t="str">
        <f>IF(OR(Table3[[#This Row],[Contact_Result]]="Commitment Received",Table3[[#This Row],[Contact_Result]]="Will Pay Next Week"),"Yes","")</f>
        <v/>
      </c>
      <c r="K396" s="5">
        <v>46156</v>
      </c>
      <c r="L396" s="4">
        <v>13861</v>
      </c>
      <c r="M396" s="4">
        <v>0</v>
      </c>
      <c r="N396" s="3" t="s">
        <v>3115</v>
      </c>
    </row>
    <row r="397" spans="1:14" ht="29.4" customHeight="1" x14ac:dyDescent="0.45">
      <c r="A397" s="3" t="s">
        <v>554</v>
      </c>
      <c r="B397" s="3" t="s">
        <v>1043</v>
      </c>
      <c r="C397" s="3" t="str">
        <f>_xlfn.XLOOKUP(Table3[[#This Row],[Customer_ID]],Table1[Customer_ID],Table1[Customer_Name],,0)</f>
        <v>Suresh Sharma</v>
      </c>
      <c r="D397" s="3" t="str">
        <f>_xlfn.XLOOKUP(Table3[[#This Row],[Customer_ID]],Table1[Customer_ID],Table1[Branch_Name],,0)</f>
        <v>Gwalior</v>
      </c>
      <c r="E397" s="5">
        <v>46151</v>
      </c>
      <c r="F397" s="3" t="s">
        <v>257</v>
      </c>
      <c r="G397" s="3" t="s">
        <v>3112</v>
      </c>
      <c r="H397" s="3" t="str">
        <f>_xlfn.XLOOKUP(Table3[[#This Row],[Agent_Code]],Table4[Agent_Code],Table4[Agent_Name],,0)</f>
        <v>Vijay Tiwari</v>
      </c>
      <c r="I397" s="12" t="s">
        <v>273</v>
      </c>
      <c r="J397" s="3" t="str">
        <f>IF(OR(Table3[[#This Row],[Contact_Result]]="Commitment Received",Table3[[#This Row],[Contact_Result]]="Will Pay Next Week"),"Yes","")</f>
        <v>Yes</v>
      </c>
      <c r="K397" s="5">
        <v>46156</v>
      </c>
      <c r="L397" s="4">
        <v>52201</v>
      </c>
      <c r="M397" s="4">
        <v>0</v>
      </c>
      <c r="N397" s="3" t="s">
        <v>273</v>
      </c>
    </row>
    <row r="398" spans="1:14" ht="29.4" customHeight="1" x14ac:dyDescent="0.45">
      <c r="A398" s="3" t="s">
        <v>559</v>
      </c>
      <c r="B398" s="3" t="s">
        <v>1050</v>
      </c>
      <c r="C398" s="3" t="str">
        <f>_xlfn.XLOOKUP(Table3[[#This Row],[Customer_ID]],Table1[Customer_ID],Table1[Customer_Name],,0)</f>
        <v>Mahesh Singh</v>
      </c>
      <c r="D398" s="3" t="str">
        <f>_xlfn.XLOOKUP(Table3[[#This Row],[Customer_ID]],Table1[Customer_ID],Table1[Branch_Name],,0)</f>
        <v>Jabalpur</v>
      </c>
      <c r="E398" s="5">
        <v>46151</v>
      </c>
      <c r="F398" s="3" t="s">
        <v>270</v>
      </c>
      <c r="G398" s="3" t="s">
        <v>3113</v>
      </c>
      <c r="H398" s="3" t="str">
        <f>_xlfn.XLOOKUP(Table3[[#This Row],[Agent_Code]],Table4[Agent_Code],Table4[Agent_Name],,0)</f>
        <v>Umesh Soni</v>
      </c>
      <c r="I398" s="12" t="s">
        <v>3094</v>
      </c>
      <c r="J398" s="3" t="str">
        <f>IF(OR(Table3[[#This Row],[Contact_Result]]="Commitment Received",Table3[[#This Row],[Contact_Result]]="Will Pay Next Week"),"Yes","")</f>
        <v>Yes</v>
      </c>
      <c r="K398" s="5">
        <v>46156</v>
      </c>
      <c r="L398" s="4">
        <v>91667</v>
      </c>
      <c r="M398" s="4">
        <v>0</v>
      </c>
      <c r="N398" s="3" t="s">
        <v>3094</v>
      </c>
    </row>
    <row r="399" spans="1:14" ht="29.4" customHeight="1" x14ac:dyDescent="0.45">
      <c r="A399" s="3" t="s">
        <v>620</v>
      </c>
      <c r="B399" s="3" t="s">
        <v>1112</v>
      </c>
      <c r="C399" s="3" t="str">
        <f>_xlfn.XLOOKUP(Table3[[#This Row],[Customer_ID]],Table1[Customer_ID],Table1[Customer_Name],,0)</f>
        <v>Ajay Shukla</v>
      </c>
      <c r="D399" s="3" t="str">
        <f>_xlfn.XLOOKUP(Table3[[#This Row],[Customer_ID]],Table1[Customer_ID],Table1[Branch_Name],,0)</f>
        <v>Jabalpur</v>
      </c>
      <c r="E399" s="5">
        <v>46151</v>
      </c>
      <c r="F399" s="3" t="s">
        <v>270</v>
      </c>
      <c r="G399" s="3" t="s">
        <v>3111</v>
      </c>
      <c r="H399" s="3" t="str">
        <f>_xlfn.XLOOKUP(Table3[[#This Row],[Agent_Code]],Table4[Agent_Code],Table4[Agent_Name],,0)</f>
        <v>Lalit Dwivedi</v>
      </c>
      <c r="I399" s="12" t="s">
        <v>252</v>
      </c>
      <c r="J399" s="3" t="str">
        <f>IF(OR(Table3[[#This Row],[Contact_Result]]="Commitment Received",Table3[[#This Row],[Contact_Result]]="Will Pay Next Week"),"Yes","")</f>
        <v/>
      </c>
      <c r="K399" s="5"/>
      <c r="L399" s="4"/>
      <c r="M399" s="4">
        <v>0</v>
      </c>
      <c r="N399" s="3" t="s">
        <v>252</v>
      </c>
    </row>
    <row r="400" spans="1:14" ht="29.4" customHeight="1" x14ac:dyDescent="0.45">
      <c r="A400" s="3" t="s">
        <v>621</v>
      </c>
      <c r="B400" s="3" t="s">
        <v>1112</v>
      </c>
      <c r="C400" s="3" t="str">
        <f>_xlfn.XLOOKUP(Table3[[#This Row],[Customer_ID]],Table1[Customer_ID],Table1[Customer_Name],,0)</f>
        <v>Ajay Shukla</v>
      </c>
      <c r="D400" s="3" t="str">
        <f>_xlfn.XLOOKUP(Table3[[#This Row],[Customer_ID]],Table1[Customer_ID],Table1[Branch_Name],,0)</f>
        <v>Jabalpur</v>
      </c>
      <c r="E400" s="5">
        <v>46151</v>
      </c>
      <c r="F400" s="3" t="s">
        <v>257</v>
      </c>
      <c r="G400" s="3" t="s">
        <v>3107</v>
      </c>
      <c r="H400" s="3" t="str">
        <f>_xlfn.XLOOKUP(Table3[[#This Row],[Agent_Code]],Table4[Agent_Code],Table4[Agent_Name],,0)</f>
        <v>Naresh Mishra</v>
      </c>
      <c r="I400" s="12" t="s">
        <v>273</v>
      </c>
      <c r="J400" s="3" t="str">
        <f>IF(OR(Table3[[#This Row],[Contact_Result]]="Commitment Received",Table3[[#This Row],[Contact_Result]]="Will Pay Next Week"),"Yes","")</f>
        <v>Yes</v>
      </c>
      <c r="K400" s="5">
        <v>46156</v>
      </c>
      <c r="L400" s="4">
        <v>998</v>
      </c>
      <c r="M400" s="4">
        <v>0</v>
      </c>
      <c r="N400" s="3" t="s">
        <v>273</v>
      </c>
    </row>
    <row r="401" spans="1:14" ht="29.4" customHeight="1" x14ac:dyDescent="0.45">
      <c r="A401" s="3" t="s">
        <v>633</v>
      </c>
      <c r="B401" s="3" t="s">
        <v>1115</v>
      </c>
      <c r="C401" s="3" t="str">
        <f>_xlfn.XLOOKUP(Table3[[#This Row],[Customer_ID]],Table1[Customer_ID],Table1[Customer_Name],,0)</f>
        <v>Geeta Yadav</v>
      </c>
      <c r="D401" s="3" t="str">
        <f>_xlfn.XLOOKUP(Table3[[#This Row],[Customer_ID]],Table1[Customer_ID],Table1[Branch_Name],,0)</f>
        <v>Indore</v>
      </c>
      <c r="E401" s="5">
        <v>46151</v>
      </c>
      <c r="F401" s="3" t="s">
        <v>257</v>
      </c>
      <c r="G401" s="3" t="s">
        <v>3110</v>
      </c>
      <c r="H401" s="3" t="str">
        <f>_xlfn.XLOOKUP(Table3[[#This Row],[Agent_Code]],Table4[Agent_Code],Table4[Agent_Name],,0)</f>
        <v>Neha Malviya</v>
      </c>
      <c r="I401" s="12" t="s">
        <v>273</v>
      </c>
      <c r="J401" s="3" t="str">
        <f>IF(OR(Table3[[#This Row],[Contact_Result]]="Commitment Received",Table3[[#This Row],[Contact_Result]]="Will Pay Next Week"),"Yes","")</f>
        <v>Yes</v>
      </c>
      <c r="K401" s="5">
        <v>46156</v>
      </c>
      <c r="L401" s="4">
        <v>3745</v>
      </c>
      <c r="M401" s="4">
        <v>0</v>
      </c>
      <c r="N401" s="3" t="s">
        <v>273</v>
      </c>
    </row>
    <row r="402" spans="1:14" ht="29.4" customHeight="1" x14ac:dyDescent="0.45">
      <c r="A402" s="3" t="s">
        <v>666</v>
      </c>
      <c r="B402" s="3" t="s">
        <v>1142</v>
      </c>
      <c r="C402" s="3" t="str">
        <f>_xlfn.XLOOKUP(Table3[[#This Row],[Customer_ID]],Table1[Customer_ID],Table1[Customer_Name],,0)</f>
        <v>Neha Malviya</v>
      </c>
      <c r="D402" s="3" t="str">
        <f>_xlfn.XLOOKUP(Table3[[#This Row],[Customer_ID]],Table1[Customer_ID],Table1[Branch_Name],,0)</f>
        <v>Bhopal</v>
      </c>
      <c r="E402" s="5">
        <v>46151</v>
      </c>
      <c r="F402" s="3" t="s">
        <v>270</v>
      </c>
      <c r="G402" s="3" t="s">
        <v>3106</v>
      </c>
      <c r="H402" s="3" t="str">
        <f>_xlfn.XLOOKUP(Table3[[#This Row],[Agent_Code]],Table4[Agent_Code],Table4[Agent_Name],,0)</f>
        <v>Kavita Tiwari</v>
      </c>
      <c r="I402" s="12" t="s">
        <v>252</v>
      </c>
      <c r="J402" s="3" t="str">
        <f>IF(OR(Table3[[#This Row],[Contact_Result]]="Commitment Received",Table3[[#This Row],[Contact_Result]]="Will Pay Next Week"),"Yes","")</f>
        <v/>
      </c>
      <c r="K402" s="5"/>
      <c r="L402" s="4"/>
      <c r="M402" s="4">
        <v>0</v>
      </c>
      <c r="N402" s="3" t="s">
        <v>252</v>
      </c>
    </row>
    <row r="403" spans="1:14" ht="29.4" customHeight="1" x14ac:dyDescent="0.45">
      <c r="A403" s="3" t="s">
        <v>713</v>
      </c>
      <c r="B403" s="3" t="s">
        <v>1164</v>
      </c>
      <c r="C403" s="3" t="str">
        <f>_xlfn.XLOOKUP(Table3[[#This Row],[Customer_ID]],Table1[Customer_ID],Table1[Customer_Name],,0)</f>
        <v>Anil Mishra</v>
      </c>
      <c r="D403" s="3" t="str">
        <f>_xlfn.XLOOKUP(Table3[[#This Row],[Customer_ID]],Table1[Customer_ID],Table1[Branch_Name],,0)</f>
        <v>Rewa</v>
      </c>
      <c r="E403" s="5">
        <v>46151</v>
      </c>
      <c r="F403" s="3" t="s">
        <v>270</v>
      </c>
      <c r="G403" s="3" t="s">
        <v>3100</v>
      </c>
      <c r="H403" s="3" t="str">
        <f>_xlfn.XLOOKUP(Table3[[#This Row],[Agent_Code]],Table4[Agent_Code],Table4[Agent_Name],,0)</f>
        <v>Manoj Gupta</v>
      </c>
      <c r="I403" s="12" t="s">
        <v>3094</v>
      </c>
      <c r="J403" s="3" t="str">
        <f>IF(OR(Table3[[#This Row],[Contact_Result]]="Commitment Received",Table3[[#This Row],[Contact_Result]]="Will Pay Next Week"),"Yes","")</f>
        <v>Yes</v>
      </c>
      <c r="K403" s="5">
        <v>46156</v>
      </c>
      <c r="L403" s="4">
        <v>44334</v>
      </c>
      <c r="M403" s="4">
        <v>0</v>
      </c>
      <c r="N403" s="3" t="s">
        <v>3094</v>
      </c>
    </row>
    <row r="404" spans="1:14" ht="29.4" customHeight="1" x14ac:dyDescent="0.45">
      <c r="A404" s="3" t="s">
        <v>742</v>
      </c>
      <c r="B404" s="3" t="s">
        <v>1188</v>
      </c>
      <c r="C404" s="3" t="str">
        <f>_xlfn.XLOOKUP(Table3[[#This Row],[Customer_ID]],Table1[Customer_ID],Table1[Customer_Name],,0)</f>
        <v>Savita Patel</v>
      </c>
      <c r="D404" s="3" t="str">
        <f>_xlfn.XLOOKUP(Table3[[#This Row],[Customer_ID]],Table1[Customer_ID],Table1[Branch_Name],,0)</f>
        <v>Gwalior</v>
      </c>
      <c r="E404" s="5">
        <v>46151</v>
      </c>
      <c r="F404" s="3" t="s">
        <v>265</v>
      </c>
      <c r="G404" s="3" t="s">
        <v>3100</v>
      </c>
      <c r="H404" s="3" t="str">
        <f>_xlfn.XLOOKUP(Table3[[#This Row],[Agent_Code]],Table4[Agent_Code],Table4[Agent_Name],,0)</f>
        <v>Manoj Gupta</v>
      </c>
      <c r="I404" s="12" t="s">
        <v>279</v>
      </c>
      <c r="J404" s="3" t="str">
        <f>IF(OR(Table3[[#This Row],[Contact_Result]]="Commitment Received",Table3[[#This Row],[Contact_Result]]="Will Pay Next Week"),"Yes","")</f>
        <v/>
      </c>
      <c r="K404" s="5"/>
      <c r="L404" s="4"/>
      <c r="M404" s="4">
        <v>1805</v>
      </c>
      <c r="N404" s="3" t="s">
        <v>279</v>
      </c>
    </row>
    <row r="405" spans="1:14" ht="29.4" customHeight="1" x14ac:dyDescent="0.45">
      <c r="A405" s="3" t="s">
        <v>754</v>
      </c>
      <c r="B405" s="3" t="s">
        <v>1200</v>
      </c>
      <c r="C405" s="3" t="str">
        <f>_xlfn.XLOOKUP(Table3[[#This Row],[Customer_ID]],Table1[Customer_ID],Table1[Customer_Name],,0)</f>
        <v>Geeta Malviya</v>
      </c>
      <c r="D405" s="3" t="str">
        <f>_xlfn.XLOOKUP(Table3[[#This Row],[Customer_ID]],Table1[Customer_ID],Table1[Branch_Name],,0)</f>
        <v>Rewa</v>
      </c>
      <c r="E405" s="5">
        <v>46151</v>
      </c>
      <c r="F405" s="3" t="s">
        <v>257</v>
      </c>
      <c r="G405" s="3" t="s">
        <v>3110</v>
      </c>
      <c r="H405" s="3" t="str">
        <f>_xlfn.XLOOKUP(Table3[[#This Row],[Agent_Code]],Table4[Agent_Code],Table4[Agent_Name],,0)</f>
        <v>Neha Malviya</v>
      </c>
      <c r="I405" s="12" t="s">
        <v>273</v>
      </c>
      <c r="J405" s="3" t="str">
        <f>IF(OR(Table3[[#This Row],[Contact_Result]]="Commitment Received",Table3[[#This Row],[Contact_Result]]="Will Pay Next Week"),"Yes","")</f>
        <v>Yes</v>
      </c>
      <c r="K405" s="5">
        <v>46156</v>
      </c>
      <c r="L405" s="4">
        <v>13016</v>
      </c>
      <c r="M405" s="4">
        <v>0</v>
      </c>
      <c r="N405" s="3" t="s">
        <v>273</v>
      </c>
    </row>
    <row r="406" spans="1:14" ht="29.4" customHeight="1" x14ac:dyDescent="0.45">
      <c r="A406" s="3" t="s">
        <v>765</v>
      </c>
      <c r="B406" s="3" t="s">
        <v>1205</v>
      </c>
      <c r="C406" s="3" t="str">
        <f>_xlfn.XLOOKUP(Table3[[#This Row],[Customer_ID]],Table1[Customer_ID],Table1[Customer_Name],,0)</f>
        <v>Renu Soni</v>
      </c>
      <c r="D406" s="3" t="str">
        <f>_xlfn.XLOOKUP(Table3[[#This Row],[Customer_ID]],Table1[Customer_ID],Table1[Branch_Name],,0)</f>
        <v>Gwalior</v>
      </c>
      <c r="E406" s="5">
        <v>46151</v>
      </c>
      <c r="F406" s="3" t="s">
        <v>270</v>
      </c>
      <c r="G406" s="3" t="s">
        <v>3110</v>
      </c>
      <c r="H406" s="3" t="str">
        <f>_xlfn.XLOOKUP(Table3[[#This Row],[Agent_Code]],Table4[Agent_Code],Table4[Agent_Name],,0)</f>
        <v>Neha Malviya</v>
      </c>
      <c r="I406" s="12" t="s">
        <v>252</v>
      </c>
      <c r="J406" s="3" t="str">
        <f>IF(OR(Table3[[#This Row],[Contact_Result]]="Commitment Received",Table3[[#This Row],[Contact_Result]]="Will Pay Next Week"),"Yes","")</f>
        <v/>
      </c>
      <c r="K406" s="5"/>
      <c r="L406" s="4"/>
      <c r="M406" s="4">
        <v>0</v>
      </c>
      <c r="N406" s="3" t="s">
        <v>252</v>
      </c>
    </row>
    <row r="407" spans="1:14" ht="29.4" customHeight="1" x14ac:dyDescent="0.45">
      <c r="A407" s="3" t="s">
        <v>800</v>
      </c>
      <c r="B407" s="3" t="s">
        <v>1227</v>
      </c>
      <c r="C407" s="3" t="str">
        <f>_xlfn.XLOOKUP(Table3[[#This Row],[Customer_ID]],Table1[Customer_ID],Table1[Customer_Name],,0)</f>
        <v>Pooja Dwivedi</v>
      </c>
      <c r="D407" s="3" t="str">
        <f>_xlfn.XLOOKUP(Table3[[#This Row],[Customer_ID]],Table1[Customer_ID],Table1[Branch_Name],,0)</f>
        <v>Jabalpur</v>
      </c>
      <c r="E407" s="5">
        <v>46151</v>
      </c>
      <c r="F407" s="3" t="s">
        <v>270</v>
      </c>
      <c r="G407" s="3" t="s">
        <v>3093</v>
      </c>
      <c r="H407" s="3" t="str">
        <f>_xlfn.XLOOKUP(Table3[[#This Row],[Agent_Code]],Table4[Agent_Code],Table4[Agent_Name],,0)</f>
        <v>Manoj Dubey</v>
      </c>
      <c r="I407" s="12" t="s">
        <v>3094</v>
      </c>
      <c r="J407" s="3" t="str">
        <f>IF(OR(Table3[[#This Row],[Contact_Result]]="Commitment Received",Table3[[#This Row],[Contact_Result]]="Will Pay Next Week"),"Yes","")</f>
        <v>Yes</v>
      </c>
      <c r="K407" s="5">
        <v>46156</v>
      </c>
      <c r="L407" s="4">
        <v>26517</v>
      </c>
      <c r="M407" s="4">
        <v>0</v>
      </c>
      <c r="N407" s="3" t="s">
        <v>3094</v>
      </c>
    </row>
    <row r="408" spans="1:14" ht="29.4" customHeight="1" x14ac:dyDescent="0.45">
      <c r="A408" s="3" t="s">
        <v>311</v>
      </c>
      <c r="B408" s="3" t="s">
        <v>842</v>
      </c>
      <c r="C408" s="3" t="str">
        <f>_xlfn.XLOOKUP(Table3[[#This Row],[Customer_ID]],Table1[Customer_ID],Table1[Customer_Name],,0)</f>
        <v>Nisha Rajput</v>
      </c>
      <c r="D408" s="3" t="str">
        <f>_xlfn.XLOOKUP(Table3[[#This Row],[Customer_ID]],Table1[Customer_ID],Table1[Branch_Name],,0)</f>
        <v>Gwalior</v>
      </c>
      <c r="E408" s="5">
        <v>46150</v>
      </c>
      <c r="F408" s="3" t="s">
        <v>257</v>
      </c>
      <c r="G408" s="3" t="s">
        <v>3105</v>
      </c>
      <c r="H408" s="3" t="str">
        <f>_xlfn.XLOOKUP(Table3[[#This Row],[Agent_Code]],Table4[Agent_Code],Table4[Agent_Name],,0)</f>
        <v>Pooja Shukla</v>
      </c>
      <c r="I408" s="12" t="s">
        <v>273</v>
      </c>
      <c r="J408" s="3" t="str">
        <f>IF(OR(Table3[[#This Row],[Contact_Result]]="Commitment Received",Table3[[#This Row],[Contact_Result]]="Will Pay Next Week"),"Yes","")</f>
        <v>Yes</v>
      </c>
      <c r="K408" s="5">
        <v>46155</v>
      </c>
      <c r="L408" s="4">
        <v>2353</v>
      </c>
      <c r="M408" s="4">
        <v>0</v>
      </c>
      <c r="N408" s="3" t="s">
        <v>273</v>
      </c>
    </row>
    <row r="409" spans="1:14" ht="29.4" customHeight="1" x14ac:dyDescent="0.45">
      <c r="A409" s="3" t="s">
        <v>435</v>
      </c>
      <c r="B409" s="3" t="s">
        <v>960</v>
      </c>
      <c r="C409" s="3" t="str">
        <f>_xlfn.XLOOKUP(Table3[[#This Row],[Customer_ID]],Table1[Customer_ID],Table1[Customer_Name],,0)</f>
        <v>Amit Singh</v>
      </c>
      <c r="D409" s="3" t="str">
        <f>_xlfn.XLOOKUP(Table3[[#This Row],[Customer_ID]],Table1[Customer_ID],Table1[Branch_Name],,0)</f>
        <v>Gwalior</v>
      </c>
      <c r="E409" s="5">
        <v>46150</v>
      </c>
      <c r="F409" s="3" t="s">
        <v>270</v>
      </c>
      <c r="G409" s="3" t="s">
        <v>3103</v>
      </c>
      <c r="H409" s="3" t="str">
        <f>_xlfn.XLOOKUP(Table3[[#This Row],[Agent_Code]],Table4[Agent_Code],Table4[Agent_Name],,0)</f>
        <v>Pushpa Jain</v>
      </c>
      <c r="I409" s="12" t="s">
        <v>252</v>
      </c>
      <c r="J409" s="3" t="str">
        <f>IF(OR(Table3[[#This Row],[Contact_Result]]="Commitment Received",Table3[[#This Row],[Contact_Result]]="Will Pay Next Week"),"Yes","")</f>
        <v/>
      </c>
      <c r="K409" s="5"/>
      <c r="L409" s="4"/>
      <c r="M409" s="4">
        <v>0</v>
      </c>
      <c r="N409" s="3" t="s">
        <v>252</v>
      </c>
    </row>
    <row r="410" spans="1:14" ht="29.4" customHeight="1" x14ac:dyDescent="0.45">
      <c r="A410" s="3" t="s">
        <v>507</v>
      </c>
      <c r="B410" s="3" t="s">
        <v>1006</v>
      </c>
      <c r="C410" s="3" t="str">
        <f>_xlfn.XLOOKUP(Table3[[#This Row],[Customer_ID]],Table1[Customer_ID],Table1[Customer_Name],,0)</f>
        <v>Ramesh Rajput</v>
      </c>
      <c r="D410" s="3" t="str">
        <f>_xlfn.XLOOKUP(Table3[[#This Row],[Customer_ID]],Table1[Customer_ID],Table1[Branch_Name],,0)</f>
        <v>Indore</v>
      </c>
      <c r="E410" s="5">
        <v>46150</v>
      </c>
      <c r="F410" s="3" t="s">
        <v>270</v>
      </c>
      <c r="G410" s="3" t="s">
        <v>3114</v>
      </c>
      <c r="H410" s="3" t="str">
        <f>_xlfn.XLOOKUP(Table3[[#This Row],[Agent_Code]],Table4[Agent_Code],Table4[Agent_Name],,0)</f>
        <v>Mohit Mishra</v>
      </c>
      <c r="I410" s="12" t="s">
        <v>252</v>
      </c>
      <c r="J410" s="3" t="str">
        <f>IF(OR(Table3[[#This Row],[Contact_Result]]="Commitment Received",Table3[[#This Row],[Contact_Result]]="Will Pay Next Week"),"Yes","")</f>
        <v/>
      </c>
      <c r="K410" s="5"/>
      <c r="L410" s="4"/>
      <c r="M410" s="4">
        <v>0</v>
      </c>
      <c r="N410" s="3" t="s">
        <v>252</v>
      </c>
    </row>
    <row r="411" spans="1:14" ht="29.4" customHeight="1" x14ac:dyDescent="0.45">
      <c r="A411" s="3" t="s">
        <v>517</v>
      </c>
      <c r="B411" s="3" t="s">
        <v>1011</v>
      </c>
      <c r="C411" s="3" t="str">
        <f>_xlfn.XLOOKUP(Table3[[#This Row],[Customer_ID]],Table1[Customer_ID],Table1[Customer_Name],,0)</f>
        <v>Naresh Malviya</v>
      </c>
      <c r="D411" s="3" t="str">
        <f>_xlfn.XLOOKUP(Table3[[#This Row],[Customer_ID]],Table1[Customer_ID],Table1[Branch_Name],,0)</f>
        <v>Bhopal</v>
      </c>
      <c r="E411" s="5">
        <v>46150</v>
      </c>
      <c r="F411" s="3" t="s">
        <v>270</v>
      </c>
      <c r="G411" s="3" t="s">
        <v>3111</v>
      </c>
      <c r="H411" s="3" t="str">
        <f>_xlfn.XLOOKUP(Table3[[#This Row],[Agent_Code]],Table4[Agent_Code],Table4[Agent_Name],,0)</f>
        <v>Lalit Dwivedi</v>
      </c>
      <c r="I411" s="12" t="s">
        <v>252</v>
      </c>
      <c r="J411" s="3" t="str">
        <f>IF(OR(Table3[[#This Row],[Contact_Result]]="Commitment Received",Table3[[#This Row],[Contact_Result]]="Will Pay Next Week"),"Yes","")</f>
        <v/>
      </c>
      <c r="K411" s="5"/>
      <c r="L411" s="4"/>
      <c r="M411" s="4">
        <v>0</v>
      </c>
      <c r="N411" s="3" t="s">
        <v>252</v>
      </c>
    </row>
    <row r="412" spans="1:14" ht="29.4" customHeight="1" x14ac:dyDescent="0.45">
      <c r="A412" s="3" t="s">
        <v>561</v>
      </c>
      <c r="B412" s="3" t="s">
        <v>1052</v>
      </c>
      <c r="C412" s="3" t="str">
        <f>_xlfn.XLOOKUP(Table3[[#This Row],[Customer_ID]],Table1[Customer_ID],Table1[Customer_Name],,0)</f>
        <v>Neha Mishra</v>
      </c>
      <c r="D412" s="3" t="str">
        <f>_xlfn.XLOOKUP(Table3[[#This Row],[Customer_ID]],Table1[Customer_ID],Table1[Branch_Name],,0)</f>
        <v>Gwalior</v>
      </c>
      <c r="E412" s="5">
        <v>46150</v>
      </c>
      <c r="F412" s="3" t="s">
        <v>270</v>
      </c>
      <c r="G412" s="3" t="s">
        <v>3105</v>
      </c>
      <c r="H412" s="3" t="str">
        <f>_xlfn.XLOOKUP(Table3[[#This Row],[Agent_Code]],Table4[Agent_Code],Table4[Agent_Name],,0)</f>
        <v>Pooja Shukla</v>
      </c>
      <c r="I412" s="12" t="s">
        <v>252</v>
      </c>
      <c r="J412" s="3" t="str">
        <f>IF(OR(Table3[[#This Row],[Contact_Result]]="Commitment Received",Table3[[#This Row],[Contact_Result]]="Will Pay Next Week"),"Yes","")</f>
        <v/>
      </c>
      <c r="K412" s="5"/>
      <c r="L412" s="4"/>
      <c r="M412" s="4">
        <v>0</v>
      </c>
      <c r="N412" s="3" t="s">
        <v>252</v>
      </c>
    </row>
    <row r="413" spans="1:14" ht="29.4" customHeight="1" x14ac:dyDescent="0.45">
      <c r="A413" s="3" t="s">
        <v>564</v>
      </c>
      <c r="B413" s="3" t="s">
        <v>1053</v>
      </c>
      <c r="C413" s="3" t="str">
        <f>_xlfn.XLOOKUP(Table3[[#This Row],[Customer_ID]],Table1[Customer_ID],Table1[Customer_Name],,0)</f>
        <v>Ajay Malviya</v>
      </c>
      <c r="D413" s="3" t="str">
        <f>_xlfn.XLOOKUP(Table3[[#This Row],[Customer_ID]],Table1[Customer_ID],Table1[Branch_Name],,0)</f>
        <v>Gwalior</v>
      </c>
      <c r="E413" s="5">
        <v>46150</v>
      </c>
      <c r="F413" s="3" t="s">
        <v>270</v>
      </c>
      <c r="G413" s="3" t="s">
        <v>3107</v>
      </c>
      <c r="H413" s="3" t="str">
        <f>_xlfn.XLOOKUP(Table3[[#This Row],[Agent_Code]],Table4[Agent_Code],Table4[Agent_Name],,0)</f>
        <v>Naresh Mishra</v>
      </c>
      <c r="I413" s="12" t="s">
        <v>252</v>
      </c>
      <c r="J413" s="3" t="str">
        <f>IF(OR(Table3[[#This Row],[Contact_Result]]="Commitment Received",Table3[[#This Row],[Contact_Result]]="Will Pay Next Week"),"Yes","")</f>
        <v/>
      </c>
      <c r="K413" s="5"/>
      <c r="L413" s="4"/>
      <c r="M413" s="4">
        <v>0</v>
      </c>
      <c r="N413" s="3" t="s">
        <v>252</v>
      </c>
    </row>
    <row r="414" spans="1:14" ht="29.4" customHeight="1" x14ac:dyDescent="0.45">
      <c r="A414" s="3" t="s">
        <v>565</v>
      </c>
      <c r="B414" s="3" t="s">
        <v>1053</v>
      </c>
      <c r="C414" s="3" t="str">
        <f>_xlfn.XLOOKUP(Table3[[#This Row],[Customer_ID]],Table1[Customer_ID],Table1[Customer_Name],,0)</f>
        <v>Ajay Malviya</v>
      </c>
      <c r="D414" s="3" t="str">
        <f>_xlfn.XLOOKUP(Table3[[#This Row],[Customer_ID]],Table1[Customer_ID],Table1[Branch_Name],,0)</f>
        <v>Gwalior</v>
      </c>
      <c r="E414" s="5">
        <v>46150</v>
      </c>
      <c r="F414" s="3" t="s">
        <v>257</v>
      </c>
      <c r="G414" s="3" t="s">
        <v>3101</v>
      </c>
      <c r="H414" s="3" t="str">
        <f>_xlfn.XLOOKUP(Table3[[#This Row],[Agent_Code]],Table4[Agent_Code],Table4[Agent_Name],,0)</f>
        <v>Pankaj Verma</v>
      </c>
      <c r="I414" s="12" t="s">
        <v>273</v>
      </c>
      <c r="J414" s="3" t="str">
        <f>IF(OR(Table3[[#This Row],[Contact_Result]]="Commitment Received",Table3[[#This Row],[Contact_Result]]="Will Pay Next Week"),"Yes","")</f>
        <v>Yes</v>
      </c>
      <c r="K414" s="5">
        <v>46155</v>
      </c>
      <c r="L414" s="4">
        <v>336</v>
      </c>
      <c r="M414" s="4">
        <v>0</v>
      </c>
      <c r="N414" s="3" t="s">
        <v>273</v>
      </c>
    </row>
    <row r="415" spans="1:14" ht="29.4" customHeight="1" x14ac:dyDescent="0.45">
      <c r="A415" s="3" t="s">
        <v>649</v>
      </c>
      <c r="B415" s="3" t="s">
        <v>1124</v>
      </c>
      <c r="C415" s="3" t="str">
        <f>_xlfn.XLOOKUP(Table3[[#This Row],[Customer_ID]],Table1[Customer_ID],Table1[Customer_Name],,0)</f>
        <v>Vijay Shukla</v>
      </c>
      <c r="D415" s="3" t="str">
        <f>_xlfn.XLOOKUP(Table3[[#This Row],[Customer_ID]],Table1[Customer_ID],Table1[Branch_Name],,0)</f>
        <v>Jabalpur</v>
      </c>
      <c r="E415" s="5">
        <v>46150</v>
      </c>
      <c r="F415" s="3" t="s">
        <v>270</v>
      </c>
      <c r="G415" s="3" t="s">
        <v>3111</v>
      </c>
      <c r="H415" s="3" t="str">
        <f>_xlfn.XLOOKUP(Table3[[#This Row],[Agent_Code]],Table4[Agent_Code],Table4[Agent_Name],,0)</f>
        <v>Lalit Dwivedi</v>
      </c>
      <c r="I415" s="12" t="s">
        <v>3097</v>
      </c>
      <c r="J415" s="3" t="str">
        <f>IF(OR(Table3[[#This Row],[Contact_Result]]="Commitment Received",Table3[[#This Row],[Contact_Result]]="Will Pay Next Week"),"Yes","")</f>
        <v/>
      </c>
      <c r="K415" s="5"/>
      <c r="L415" s="4"/>
      <c r="M415" s="4">
        <v>0</v>
      </c>
      <c r="N415" s="3" t="s">
        <v>3098</v>
      </c>
    </row>
    <row r="416" spans="1:14" ht="29.4" customHeight="1" x14ac:dyDescent="0.45">
      <c r="A416" s="3" t="s">
        <v>663</v>
      </c>
      <c r="B416" s="3" t="s">
        <v>1138</v>
      </c>
      <c r="C416" s="3" t="str">
        <f>_xlfn.XLOOKUP(Table3[[#This Row],[Customer_ID]],Table1[Customer_ID],Table1[Customer_Name],,0)</f>
        <v>Amit Joshi</v>
      </c>
      <c r="D416" s="3" t="str">
        <f>_xlfn.XLOOKUP(Table3[[#This Row],[Customer_ID]],Table1[Customer_ID],Table1[Branch_Name],,0)</f>
        <v>Jabalpur</v>
      </c>
      <c r="E416" s="5">
        <v>46150</v>
      </c>
      <c r="F416" s="3" t="s">
        <v>270</v>
      </c>
      <c r="G416" s="3" t="s">
        <v>3101</v>
      </c>
      <c r="H416" s="3" t="str">
        <f>_xlfn.XLOOKUP(Table3[[#This Row],[Agent_Code]],Table4[Agent_Code],Table4[Agent_Name],,0)</f>
        <v>Pankaj Verma</v>
      </c>
      <c r="I416" s="12" t="s">
        <v>3094</v>
      </c>
      <c r="J416" s="3" t="str">
        <f>IF(OR(Table3[[#This Row],[Contact_Result]]="Commitment Received",Table3[[#This Row],[Contact_Result]]="Will Pay Next Week"),"Yes","")</f>
        <v>Yes</v>
      </c>
      <c r="K416" s="5">
        <v>46155</v>
      </c>
      <c r="L416" s="4">
        <v>16372</v>
      </c>
      <c r="M416" s="4">
        <v>0</v>
      </c>
      <c r="N416" s="3" t="s">
        <v>3094</v>
      </c>
    </row>
    <row r="417" spans="1:14" ht="29.4" customHeight="1" x14ac:dyDescent="0.45">
      <c r="A417" s="3" t="s">
        <v>718</v>
      </c>
      <c r="B417" s="3" t="s">
        <v>1174</v>
      </c>
      <c r="C417" s="3" t="str">
        <f>_xlfn.XLOOKUP(Table3[[#This Row],[Customer_ID]],Table1[Customer_ID],Table1[Customer_Name],,0)</f>
        <v>Naresh Verma</v>
      </c>
      <c r="D417" s="3" t="str">
        <f>_xlfn.XLOOKUP(Table3[[#This Row],[Customer_ID]],Table1[Customer_ID],Table1[Branch_Name],,0)</f>
        <v>Jabalpur</v>
      </c>
      <c r="E417" s="5">
        <v>46150</v>
      </c>
      <c r="F417" s="3" t="s">
        <v>257</v>
      </c>
      <c r="G417" s="3" t="s">
        <v>3091</v>
      </c>
      <c r="H417" s="3" t="str">
        <f>_xlfn.XLOOKUP(Table3[[#This Row],[Agent_Code]],Table4[Agent_Code],Table4[Agent_Name],,0)</f>
        <v>Amit Thakur</v>
      </c>
      <c r="I417" s="12" t="s">
        <v>273</v>
      </c>
      <c r="J417" s="3" t="str">
        <f>IF(OR(Table3[[#This Row],[Contact_Result]]="Commitment Received",Table3[[#This Row],[Contact_Result]]="Will Pay Next Week"),"Yes","")</f>
        <v>Yes</v>
      </c>
      <c r="K417" s="5">
        <v>46155</v>
      </c>
      <c r="L417" s="4">
        <v>3274</v>
      </c>
      <c r="M417" s="4">
        <v>0</v>
      </c>
      <c r="N417" s="3" t="s">
        <v>273</v>
      </c>
    </row>
    <row r="418" spans="1:14" ht="29.4" customHeight="1" x14ac:dyDescent="0.45">
      <c r="A418" s="3" t="s">
        <v>741</v>
      </c>
      <c r="B418" s="3" t="s">
        <v>1188</v>
      </c>
      <c r="C418" s="3" t="str">
        <f>_xlfn.XLOOKUP(Table3[[#This Row],[Customer_ID]],Table1[Customer_ID],Table1[Customer_Name],,0)</f>
        <v>Savita Patel</v>
      </c>
      <c r="D418" s="3" t="str">
        <f>_xlfn.XLOOKUP(Table3[[#This Row],[Customer_ID]],Table1[Customer_ID],Table1[Branch_Name],,0)</f>
        <v>Gwalior</v>
      </c>
      <c r="E418" s="5">
        <v>46150</v>
      </c>
      <c r="F418" s="3" t="s">
        <v>270</v>
      </c>
      <c r="G418" s="3" t="s">
        <v>3110</v>
      </c>
      <c r="H418" s="3" t="str">
        <f>_xlfn.XLOOKUP(Table3[[#This Row],[Agent_Code]],Table4[Agent_Code],Table4[Agent_Name],,0)</f>
        <v>Neha Malviya</v>
      </c>
      <c r="I418" s="12" t="s">
        <v>3094</v>
      </c>
      <c r="J418" s="3" t="str">
        <f>IF(OR(Table3[[#This Row],[Contact_Result]]="Commitment Received",Table3[[#This Row],[Contact_Result]]="Will Pay Next Week"),"Yes","")</f>
        <v>Yes</v>
      </c>
      <c r="K418" s="5">
        <v>46155</v>
      </c>
      <c r="L418" s="4">
        <v>3120</v>
      </c>
      <c r="M418" s="4">
        <v>0</v>
      </c>
      <c r="N418" s="3" t="s">
        <v>3094</v>
      </c>
    </row>
    <row r="419" spans="1:14" ht="29.4" customHeight="1" x14ac:dyDescent="0.45">
      <c r="A419" s="3" t="s">
        <v>319</v>
      </c>
      <c r="B419" s="3" t="s">
        <v>849</v>
      </c>
      <c r="C419" s="3" t="str">
        <f>_xlfn.XLOOKUP(Table3[[#This Row],[Customer_ID]],Table1[Customer_ID],Table1[Customer_Name],,0)</f>
        <v>Pushpa Yadav</v>
      </c>
      <c r="D419" s="3" t="str">
        <f>_xlfn.XLOOKUP(Table3[[#This Row],[Customer_ID]],Table1[Customer_ID],Table1[Branch_Name],,0)</f>
        <v>Indore</v>
      </c>
      <c r="E419" s="5">
        <v>46149</v>
      </c>
      <c r="F419" s="3" t="s">
        <v>270</v>
      </c>
      <c r="G419" s="3" t="s">
        <v>3096</v>
      </c>
      <c r="H419" s="3" t="str">
        <f>_xlfn.XLOOKUP(Table3[[#This Row],[Agent_Code]],Table4[Agent_Code],Table4[Agent_Name],,0)</f>
        <v>Pushpa Gupta</v>
      </c>
      <c r="I419" s="12" t="s">
        <v>252</v>
      </c>
      <c r="J419" s="3" t="str">
        <f>IF(OR(Table3[[#This Row],[Contact_Result]]="Commitment Received",Table3[[#This Row],[Contact_Result]]="Will Pay Next Week"),"Yes","")</f>
        <v/>
      </c>
      <c r="K419" s="5"/>
      <c r="L419" s="4"/>
      <c r="M419" s="4">
        <v>0</v>
      </c>
      <c r="N419" s="3" t="s">
        <v>252</v>
      </c>
    </row>
    <row r="420" spans="1:14" ht="29.4" customHeight="1" x14ac:dyDescent="0.45">
      <c r="A420" s="3" t="s">
        <v>324</v>
      </c>
      <c r="B420" s="3" t="s">
        <v>851</v>
      </c>
      <c r="C420" s="3" t="str">
        <f>_xlfn.XLOOKUP(Table3[[#This Row],[Customer_ID]],Table1[Customer_ID],Table1[Customer_Name],,0)</f>
        <v>Vijay Pandey</v>
      </c>
      <c r="D420" s="3" t="str">
        <f>_xlfn.XLOOKUP(Table3[[#This Row],[Customer_ID]],Table1[Customer_ID],Table1[Branch_Name],,0)</f>
        <v>Bhopal</v>
      </c>
      <c r="E420" s="5">
        <v>46149</v>
      </c>
      <c r="F420" s="3" t="s">
        <v>270</v>
      </c>
      <c r="G420" s="3" t="s">
        <v>3110</v>
      </c>
      <c r="H420" s="3" t="str">
        <f>_xlfn.XLOOKUP(Table3[[#This Row],[Agent_Code]],Table4[Agent_Code],Table4[Agent_Name],,0)</f>
        <v>Neha Malviya</v>
      </c>
      <c r="I420" s="12" t="s">
        <v>3097</v>
      </c>
      <c r="J420" s="3" t="str">
        <f>IF(OR(Table3[[#This Row],[Contact_Result]]="Commitment Received",Table3[[#This Row],[Contact_Result]]="Will Pay Next Week"),"Yes","")</f>
        <v/>
      </c>
      <c r="K420" s="5"/>
      <c r="L420" s="4"/>
      <c r="M420" s="4">
        <v>0</v>
      </c>
      <c r="N420" s="3" t="s">
        <v>3098</v>
      </c>
    </row>
    <row r="421" spans="1:14" ht="29.4" customHeight="1" x14ac:dyDescent="0.45">
      <c r="A421" s="3" t="s">
        <v>329</v>
      </c>
      <c r="B421" s="3" t="s">
        <v>859</v>
      </c>
      <c r="C421" s="3" t="str">
        <f>_xlfn.XLOOKUP(Table3[[#This Row],[Customer_ID]],Table1[Customer_ID],Table1[Customer_Name],,0)</f>
        <v>Anil Chauhan</v>
      </c>
      <c r="D421" s="3" t="str">
        <f>_xlfn.XLOOKUP(Table3[[#This Row],[Customer_ID]],Table1[Customer_ID],Table1[Branch_Name],,0)</f>
        <v>Rewa</v>
      </c>
      <c r="E421" s="5">
        <v>46149</v>
      </c>
      <c r="F421" s="3" t="s">
        <v>257</v>
      </c>
      <c r="G421" s="3" t="s">
        <v>3107</v>
      </c>
      <c r="H421" s="3" t="str">
        <f>_xlfn.XLOOKUP(Table3[[#This Row],[Agent_Code]],Table4[Agent_Code],Table4[Agent_Name],,0)</f>
        <v>Naresh Mishra</v>
      </c>
      <c r="I421" s="12" t="s">
        <v>273</v>
      </c>
      <c r="J421" s="3" t="str">
        <f>IF(OR(Table3[[#This Row],[Contact_Result]]="Commitment Received",Table3[[#This Row],[Contact_Result]]="Will Pay Next Week"),"Yes","")</f>
        <v>Yes</v>
      </c>
      <c r="K421" s="5">
        <v>46154</v>
      </c>
      <c r="L421" s="4">
        <v>2689</v>
      </c>
      <c r="M421" s="4">
        <v>0</v>
      </c>
      <c r="N421" s="3" t="s">
        <v>273</v>
      </c>
    </row>
    <row r="422" spans="1:14" ht="29.4" customHeight="1" x14ac:dyDescent="0.45">
      <c r="A422" s="3" t="s">
        <v>338</v>
      </c>
      <c r="B422" s="3" t="s">
        <v>862</v>
      </c>
      <c r="C422" s="3" t="str">
        <f>_xlfn.XLOOKUP(Table3[[#This Row],[Customer_ID]],Table1[Customer_ID],Table1[Customer_Name],,0)</f>
        <v>Vikas Rajput</v>
      </c>
      <c r="D422" s="3" t="str">
        <f>_xlfn.XLOOKUP(Table3[[#This Row],[Customer_ID]],Table1[Customer_ID],Table1[Branch_Name],,0)</f>
        <v>Bhopal</v>
      </c>
      <c r="E422" s="5">
        <v>46149</v>
      </c>
      <c r="F422" s="3" t="s">
        <v>270</v>
      </c>
      <c r="G422" s="3" t="s">
        <v>3107</v>
      </c>
      <c r="H422" s="3" t="str">
        <f>_xlfn.XLOOKUP(Table3[[#This Row],[Agent_Code]],Table4[Agent_Code],Table4[Agent_Name],,0)</f>
        <v>Naresh Mishra</v>
      </c>
      <c r="I422" s="12" t="s">
        <v>3094</v>
      </c>
      <c r="J422" s="3" t="str">
        <f>IF(OR(Table3[[#This Row],[Contact_Result]]="Commitment Received",Table3[[#This Row],[Contact_Result]]="Will Pay Next Week"),"Yes","")</f>
        <v>Yes</v>
      </c>
      <c r="K422" s="5">
        <v>46154</v>
      </c>
      <c r="L422" s="4">
        <v>17235</v>
      </c>
      <c r="M422" s="4">
        <v>0</v>
      </c>
      <c r="N422" s="3" t="s">
        <v>3094</v>
      </c>
    </row>
    <row r="423" spans="1:14" ht="29.4" customHeight="1" x14ac:dyDescent="0.45">
      <c r="A423" s="3" t="s">
        <v>368</v>
      </c>
      <c r="B423" s="3" t="s">
        <v>897</v>
      </c>
      <c r="C423" s="3" t="str">
        <f>_xlfn.XLOOKUP(Table3[[#This Row],[Customer_ID]],Table1[Customer_ID],Table1[Customer_Name],,0)</f>
        <v>Mohit Pandey</v>
      </c>
      <c r="D423" s="3" t="str">
        <f>_xlfn.XLOOKUP(Table3[[#This Row],[Customer_ID]],Table1[Customer_ID],Table1[Branch_Name],,0)</f>
        <v>Bhopal</v>
      </c>
      <c r="E423" s="5">
        <v>46149</v>
      </c>
      <c r="F423" s="3" t="s">
        <v>270</v>
      </c>
      <c r="G423" s="3" t="s">
        <v>3109</v>
      </c>
      <c r="H423" s="3" t="str">
        <f>_xlfn.XLOOKUP(Table3[[#This Row],[Agent_Code]],Table4[Agent_Code],Table4[Agent_Name],,0)</f>
        <v>Pankaj Joshi</v>
      </c>
      <c r="I423" s="12" t="s">
        <v>3094</v>
      </c>
      <c r="J423" s="3" t="str">
        <f>IF(OR(Table3[[#This Row],[Contact_Result]]="Commitment Received",Table3[[#This Row],[Contact_Result]]="Will Pay Next Week"),"Yes","")</f>
        <v>Yes</v>
      </c>
      <c r="K423" s="5">
        <v>46154</v>
      </c>
      <c r="L423" s="4">
        <v>5611</v>
      </c>
      <c r="M423" s="4">
        <v>0</v>
      </c>
      <c r="N423" s="3" t="s">
        <v>3094</v>
      </c>
    </row>
    <row r="424" spans="1:14" ht="29.4" customHeight="1" x14ac:dyDescent="0.45">
      <c r="A424" s="3" t="s">
        <v>468</v>
      </c>
      <c r="B424" s="3" t="s">
        <v>985</v>
      </c>
      <c r="C424" s="3" t="str">
        <f>_xlfn.XLOOKUP(Table3[[#This Row],[Customer_ID]],Table1[Customer_ID],Table1[Customer_Name],,0)</f>
        <v>Ajay Pandey</v>
      </c>
      <c r="D424" s="3" t="str">
        <f>_xlfn.XLOOKUP(Table3[[#This Row],[Customer_ID]],Table1[Customer_ID],Table1[Branch_Name],,0)</f>
        <v>Rewa</v>
      </c>
      <c r="E424" s="5">
        <v>46149</v>
      </c>
      <c r="F424" s="3" t="s">
        <v>257</v>
      </c>
      <c r="G424" s="3" t="s">
        <v>3096</v>
      </c>
      <c r="H424" s="3" t="str">
        <f>_xlfn.XLOOKUP(Table3[[#This Row],[Agent_Code]],Table4[Agent_Code],Table4[Agent_Name],,0)</f>
        <v>Pushpa Gupta</v>
      </c>
      <c r="I424" s="12" t="s">
        <v>273</v>
      </c>
      <c r="J424" s="3" t="str">
        <f>IF(OR(Table3[[#This Row],[Contact_Result]]="Commitment Received",Table3[[#This Row],[Contact_Result]]="Will Pay Next Week"),"Yes","")</f>
        <v>Yes</v>
      </c>
      <c r="K424" s="5">
        <v>46154</v>
      </c>
      <c r="L424" s="4">
        <v>21193</v>
      </c>
      <c r="M424" s="4">
        <v>0</v>
      </c>
      <c r="N424" s="3" t="s">
        <v>273</v>
      </c>
    </row>
    <row r="425" spans="1:14" ht="29.4" customHeight="1" x14ac:dyDescent="0.45">
      <c r="A425" s="3" t="s">
        <v>479</v>
      </c>
      <c r="B425" s="3" t="s">
        <v>991</v>
      </c>
      <c r="C425" s="3" t="str">
        <f>_xlfn.XLOOKUP(Table3[[#This Row],[Customer_ID]],Table1[Customer_ID],Table1[Customer_Name],,0)</f>
        <v>Rajesh Mishra</v>
      </c>
      <c r="D425" s="3" t="str">
        <f>_xlfn.XLOOKUP(Table3[[#This Row],[Customer_ID]],Table1[Customer_ID],Table1[Branch_Name],,0)</f>
        <v>Gwalior</v>
      </c>
      <c r="E425" s="5">
        <v>46149</v>
      </c>
      <c r="F425" s="3" t="s">
        <v>270</v>
      </c>
      <c r="G425" s="3" t="s">
        <v>3105</v>
      </c>
      <c r="H425" s="3" t="str">
        <f>_xlfn.XLOOKUP(Table3[[#This Row],[Agent_Code]],Table4[Agent_Code],Table4[Agent_Name],,0)</f>
        <v>Pooja Shukla</v>
      </c>
      <c r="I425" s="12" t="s">
        <v>3094</v>
      </c>
      <c r="J425" s="3" t="str">
        <f>IF(OR(Table3[[#This Row],[Contact_Result]]="Commitment Received",Table3[[#This Row],[Contact_Result]]="Will Pay Next Week"),"Yes","")</f>
        <v>Yes</v>
      </c>
      <c r="K425" s="5">
        <v>46154</v>
      </c>
      <c r="L425" s="4">
        <v>404</v>
      </c>
      <c r="M425" s="4">
        <v>0</v>
      </c>
      <c r="N425" s="3" t="s">
        <v>3094</v>
      </c>
    </row>
    <row r="426" spans="1:14" ht="29.4" customHeight="1" x14ac:dyDescent="0.45">
      <c r="A426" s="3" t="s">
        <v>483</v>
      </c>
      <c r="B426" s="3" t="s">
        <v>995</v>
      </c>
      <c r="C426" s="3" t="str">
        <f>_xlfn.XLOOKUP(Table3[[#This Row],[Customer_ID]],Table1[Customer_ID],Table1[Customer_Name],,0)</f>
        <v>Kavita Agarwal</v>
      </c>
      <c r="D426" s="3" t="str">
        <f>_xlfn.XLOOKUP(Table3[[#This Row],[Customer_ID]],Table1[Customer_ID],Table1[Branch_Name],,0)</f>
        <v>Indore</v>
      </c>
      <c r="E426" s="5">
        <v>46149</v>
      </c>
      <c r="F426" s="3" t="s">
        <v>265</v>
      </c>
      <c r="G426" s="3" t="s">
        <v>3110</v>
      </c>
      <c r="H426" s="3" t="str">
        <f>_xlfn.XLOOKUP(Table3[[#This Row],[Agent_Code]],Table4[Agent_Code],Table4[Agent_Name],,0)</f>
        <v>Neha Malviya</v>
      </c>
      <c r="I426" s="12" t="s">
        <v>3125</v>
      </c>
      <c r="J426" s="3" t="str">
        <f>IF(OR(Table3[[#This Row],[Contact_Result]]="Commitment Received",Table3[[#This Row],[Contact_Result]]="Will Pay Next Week"),"Yes","")</f>
        <v/>
      </c>
      <c r="K426" s="5">
        <v>46154</v>
      </c>
      <c r="L426" s="4">
        <v>48786</v>
      </c>
      <c r="M426" s="4">
        <v>0</v>
      </c>
      <c r="N426" s="3" t="s">
        <v>3115</v>
      </c>
    </row>
    <row r="427" spans="1:14" ht="29.4" customHeight="1" x14ac:dyDescent="0.45">
      <c r="A427" s="3" t="s">
        <v>522</v>
      </c>
      <c r="B427" s="3" t="s">
        <v>1015</v>
      </c>
      <c r="C427" s="3" t="str">
        <f>_xlfn.XLOOKUP(Table3[[#This Row],[Customer_ID]],Table1[Customer_ID],Table1[Customer_Name],,0)</f>
        <v>Vikas Malviya</v>
      </c>
      <c r="D427" s="3" t="str">
        <f>_xlfn.XLOOKUP(Table3[[#This Row],[Customer_ID]],Table1[Customer_ID],Table1[Branch_Name],,0)</f>
        <v>Indore</v>
      </c>
      <c r="E427" s="5">
        <v>46149</v>
      </c>
      <c r="F427" s="3" t="s">
        <v>270</v>
      </c>
      <c r="G427" s="3" t="s">
        <v>3114</v>
      </c>
      <c r="H427" s="3" t="str">
        <f>_xlfn.XLOOKUP(Table3[[#This Row],[Agent_Code]],Table4[Agent_Code],Table4[Agent_Name],,0)</f>
        <v>Mohit Mishra</v>
      </c>
      <c r="I427" s="12" t="s">
        <v>3094</v>
      </c>
      <c r="J427" s="3" t="str">
        <f>IF(OR(Table3[[#This Row],[Contact_Result]]="Commitment Received",Table3[[#This Row],[Contact_Result]]="Will Pay Next Week"),"Yes","")</f>
        <v>Yes</v>
      </c>
      <c r="K427" s="5">
        <v>46154</v>
      </c>
      <c r="L427" s="4">
        <v>6037</v>
      </c>
      <c r="M427" s="4">
        <v>0</v>
      </c>
      <c r="N427" s="3" t="s">
        <v>3094</v>
      </c>
    </row>
    <row r="428" spans="1:14" ht="29.4" customHeight="1" x14ac:dyDescent="0.45">
      <c r="A428" s="3" t="s">
        <v>526</v>
      </c>
      <c r="B428" s="3" t="s">
        <v>1018</v>
      </c>
      <c r="C428" s="3" t="str">
        <f>_xlfn.XLOOKUP(Table3[[#This Row],[Customer_ID]],Table1[Customer_ID],Table1[Customer_Name],,0)</f>
        <v>Pankaj Joshi</v>
      </c>
      <c r="D428" s="3" t="str">
        <f>_xlfn.XLOOKUP(Table3[[#This Row],[Customer_ID]],Table1[Customer_ID],Table1[Branch_Name],,0)</f>
        <v>Gwalior</v>
      </c>
      <c r="E428" s="5">
        <v>46149</v>
      </c>
      <c r="F428" s="3" t="s">
        <v>270</v>
      </c>
      <c r="G428" s="3" t="s">
        <v>3102</v>
      </c>
      <c r="H428" s="3" t="str">
        <f>_xlfn.XLOOKUP(Table3[[#This Row],[Agent_Code]],Table4[Agent_Code],Table4[Agent_Name],,0)</f>
        <v>Suresh Malviya</v>
      </c>
      <c r="I428" s="12" t="s">
        <v>3094</v>
      </c>
      <c r="J428" s="3" t="str">
        <f>IF(OR(Table3[[#This Row],[Contact_Result]]="Commitment Received",Table3[[#This Row],[Contact_Result]]="Will Pay Next Week"),"Yes","")</f>
        <v>Yes</v>
      </c>
      <c r="K428" s="5">
        <v>46154</v>
      </c>
      <c r="L428" s="4">
        <v>2399</v>
      </c>
      <c r="M428" s="4">
        <v>0</v>
      </c>
      <c r="N428" s="3" t="s">
        <v>3094</v>
      </c>
    </row>
    <row r="429" spans="1:14" ht="29.4" customHeight="1" x14ac:dyDescent="0.45">
      <c r="A429" s="3" t="s">
        <v>555</v>
      </c>
      <c r="B429" s="3" t="s">
        <v>1043</v>
      </c>
      <c r="C429" s="3" t="str">
        <f>_xlfn.XLOOKUP(Table3[[#This Row],[Customer_ID]],Table1[Customer_ID],Table1[Customer_Name],,0)</f>
        <v>Suresh Sharma</v>
      </c>
      <c r="D429" s="3" t="str">
        <f>_xlfn.XLOOKUP(Table3[[#This Row],[Customer_ID]],Table1[Customer_ID],Table1[Branch_Name],,0)</f>
        <v>Gwalior</v>
      </c>
      <c r="E429" s="5">
        <v>46149</v>
      </c>
      <c r="F429" s="3" t="s">
        <v>270</v>
      </c>
      <c r="G429" s="3" t="s">
        <v>3101</v>
      </c>
      <c r="H429" s="3" t="str">
        <f>_xlfn.XLOOKUP(Table3[[#This Row],[Agent_Code]],Table4[Agent_Code],Table4[Agent_Name],,0)</f>
        <v>Pankaj Verma</v>
      </c>
      <c r="I429" s="12" t="s">
        <v>3094</v>
      </c>
      <c r="J429" s="3" t="str">
        <f>IF(OR(Table3[[#This Row],[Contact_Result]]="Commitment Received",Table3[[#This Row],[Contact_Result]]="Will Pay Next Week"),"Yes","")</f>
        <v>Yes</v>
      </c>
      <c r="K429" s="5">
        <v>46154</v>
      </c>
      <c r="L429" s="4">
        <v>52201</v>
      </c>
      <c r="M429" s="4">
        <v>0</v>
      </c>
      <c r="N429" s="3" t="s">
        <v>3094</v>
      </c>
    </row>
    <row r="430" spans="1:14" ht="29.4" customHeight="1" x14ac:dyDescent="0.45">
      <c r="A430" s="3" t="s">
        <v>574</v>
      </c>
      <c r="B430" s="3" t="s">
        <v>1059</v>
      </c>
      <c r="C430" s="3" t="str">
        <f>_xlfn.XLOOKUP(Table3[[#This Row],[Customer_ID]],Table1[Customer_ID],Table1[Customer_Name],,0)</f>
        <v>Sanjay Verma</v>
      </c>
      <c r="D430" s="3" t="str">
        <f>_xlfn.XLOOKUP(Table3[[#This Row],[Customer_ID]],Table1[Customer_ID],Table1[Branch_Name],,0)</f>
        <v>Jabalpur</v>
      </c>
      <c r="E430" s="5">
        <v>46149</v>
      </c>
      <c r="F430" s="3" t="s">
        <v>270</v>
      </c>
      <c r="G430" s="3" t="s">
        <v>3092</v>
      </c>
      <c r="H430" s="3" t="str">
        <f>_xlfn.XLOOKUP(Table3[[#This Row],[Agent_Code]],Table4[Agent_Code],Table4[Agent_Name],,0)</f>
        <v>Sunita Patel</v>
      </c>
      <c r="I430" s="12" t="s">
        <v>252</v>
      </c>
      <c r="J430" s="3" t="str">
        <f>IF(OR(Table3[[#This Row],[Contact_Result]]="Commitment Received",Table3[[#This Row],[Contact_Result]]="Will Pay Next Week"),"Yes","")</f>
        <v/>
      </c>
      <c r="K430" s="5"/>
      <c r="L430" s="4"/>
      <c r="M430" s="4">
        <v>0</v>
      </c>
      <c r="N430" s="3" t="s">
        <v>252</v>
      </c>
    </row>
    <row r="431" spans="1:14" ht="29.4" customHeight="1" x14ac:dyDescent="0.45">
      <c r="A431" s="3" t="s">
        <v>576</v>
      </c>
      <c r="B431" s="3" t="s">
        <v>1059</v>
      </c>
      <c r="C431" s="3" t="str">
        <f>_xlfn.XLOOKUP(Table3[[#This Row],[Customer_ID]],Table1[Customer_ID],Table1[Customer_Name],,0)</f>
        <v>Sanjay Verma</v>
      </c>
      <c r="D431" s="3" t="str">
        <f>_xlfn.XLOOKUP(Table3[[#This Row],[Customer_ID]],Table1[Customer_ID],Table1[Branch_Name],,0)</f>
        <v>Jabalpur</v>
      </c>
      <c r="E431" s="5">
        <v>46149</v>
      </c>
      <c r="F431" s="3" t="s">
        <v>270</v>
      </c>
      <c r="G431" s="3" t="s">
        <v>3109</v>
      </c>
      <c r="H431" s="3" t="str">
        <f>_xlfn.XLOOKUP(Table3[[#This Row],[Agent_Code]],Table4[Agent_Code],Table4[Agent_Name],,0)</f>
        <v>Pankaj Joshi</v>
      </c>
      <c r="I431" s="12" t="s">
        <v>3094</v>
      </c>
      <c r="J431" s="3" t="str">
        <f>IF(OR(Table3[[#This Row],[Contact_Result]]="Commitment Received",Table3[[#This Row],[Contact_Result]]="Will Pay Next Week"),"Yes","")</f>
        <v>Yes</v>
      </c>
      <c r="K431" s="5">
        <v>46154</v>
      </c>
      <c r="L431" s="4">
        <v>18832</v>
      </c>
      <c r="M431" s="4">
        <v>0</v>
      </c>
      <c r="N431" s="3" t="s">
        <v>3094</v>
      </c>
    </row>
    <row r="432" spans="1:14" ht="29.4" customHeight="1" x14ac:dyDescent="0.45">
      <c r="A432" s="3" t="s">
        <v>622</v>
      </c>
      <c r="B432" s="3" t="s">
        <v>1112</v>
      </c>
      <c r="C432" s="3" t="str">
        <f>_xlfn.XLOOKUP(Table3[[#This Row],[Customer_ID]],Table1[Customer_ID],Table1[Customer_Name],,0)</f>
        <v>Ajay Shukla</v>
      </c>
      <c r="D432" s="3" t="str">
        <f>_xlfn.XLOOKUP(Table3[[#This Row],[Customer_ID]],Table1[Customer_ID],Table1[Branch_Name],,0)</f>
        <v>Jabalpur</v>
      </c>
      <c r="E432" s="5">
        <v>46149</v>
      </c>
      <c r="F432" s="3" t="s">
        <v>270</v>
      </c>
      <c r="G432" s="3" t="s">
        <v>3095</v>
      </c>
      <c r="H432" s="3" t="str">
        <f>_xlfn.XLOOKUP(Table3[[#This Row],[Agent_Code]],Table4[Agent_Code],Table4[Agent_Name],,0)</f>
        <v>Ajay Yadav</v>
      </c>
      <c r="I432" s="12" t="s">
        <v>3094</v>
      </c>
      <c r="J432" s="3" t="str">
        <f>IF(OR(Table3[[#This Row],[Contact_Result]]="Commitment Received",Table3[[#This Row],[Contact_Result]]="Will Pay Next Week"),"Yes","")</f>
        <v>Yes</v>
      </c>
      <c r="K432" s="5">
        <v>46154</v>
      </c>
      <c r="L432" s="4">
        <v>998</v>
      </c>
      <c r="M432" s="4">
        <v>0</v>
      </c>
      <c r="N432" s="3" t="s">
        <v>3094</v>
      </c>
    </row>
    <row r="433" spans="1:14" ht="29.4" customHeight="1" x14ac:dyDescent="0.45">
      <c r="A433" s="3" t="s">
        <v>655</v>
      </c>
      <c r="B433" s="3" t="s">
        <v>1135</v>
      </c>
      <c r="C433" s="3" t="str">
        <f>_xlfn.XLOOKUP(Table3[[#This Row],[Customer_ID]],Table1[Customer_ID],Table1[Customer_Name],,0)</f>
        <v>Suresh Pandey</v>
      </c>
      <c r="D433" s="3" t="str">
        <f>_xlfn.XLOOKUP(Table3[[#This Row],[Customer_ID]],Table1[Customer_ID],Table1[Branch_Name],,0)</f>
        <v>Jabalpur</v>
      </c>
      <c r="E433" s="5">
        <v>46149</v>
      </c>
      <c r="F433" s="3" t="s">
        <v>270</v>
      </c>
      <c r="G433" s="3" t="s">
        <v>3100</v>
      </c>
      <c r="H433" s="3" t="str">
        <f>_xlfn.XLOOKUP(Table3[[#This Row],[Agent_Code]],Table4[Agent_Code],Table4[Agent_Name],,0)</f>
        <v>Manoj Gupta</v>
      </c>
      <c r="I433" s="12" t="s">
        <v>3097</v>
      </c>
      <c r="J433" s="3" t="str">
        <f>IF(OR(Table3[[#This Row],[Contact_Result]]="Commitment Received",Table3[[#This Row],[Contact_Result]]="Will Pay Next Week"),"Yes","")</f>
        <v/>
      </c>
      <c r="K433" s="5"/>
      <c r="L433" s="4"/>
      <c r="M433" s="4">
        <v>0</v>
      </c>
      <c r="N433" s="3" t="s">
        <v>3098</v>
      </c>
    </row>
    <row r="434" spans="1:14" ht="29.4" customHeight="1" x14ac:dyDescent="0.45">
      <c r="A434" s="3" t="s">
        <v>670</v>
      </c>
      <c r="B434" s="3" t="s">
        <v>1144</v>
      </c>
      <c r="C434" s="3" t="str">
        <f>_xlfn.XLOOKUP(Table3[[#This Row],[Customer_ID]],Table1[Customer_ID],Table1[Customer_Name],,0)</f>
        <v>Manoj Tiwari</v>
      </c>
      <c r="D434" s="3" t="str">
        <f>_xlfn.XLOOKUP(Table3[[#This Row],[Customer_ID]],Table1[Customer_ID],Table1[Branch_Name],,0)</f>
        <v>Bhopal</v>
      </c>
      <c r="E434" s="5">
        <v>46149</v>
      </c>
      <c r="F434" s="3" t="s">
        <v>270</v>
      </c>
      <c r="G434" s="3" t="s">
        <v>3110</v>
      </c>
      <c r="H434" s="3" t="str">
        <f>_xlfn.XLOOKUP(Table3[[#This Row],[Agent_Code]],Table4[Agent_Code],Table4[Agent_Name],,0)</f>
        <v>Neha Malviya</v>
      </c>
      <c r="I434" s="12" t="s">
        <v>252</v>
      </c>
      <c r="J434" s="3" t="str">
        <f>IF(OR(Table3[[#This Row],[Contact_Result]]="Commitment Received",Table3[[#This Row],[Contact_Result]]="Will Pay Next Week"),"Yes","")</f>
        <v/>
      </c>
      <c r="K434" s="5"/>
      <c r="L434" s="4"/>
      <c r="M434" s="4">
        <v>0</v>
      </c>
      <c r="N434" s="3" t="s">
        <v>252</v>
      </c>
    </row>
    <row r="435" spans="1:14" ht="29.4" customHeight="1" x14ac:dyDescent="0.45">
      <c r="A435" s="3" t="s">
        <v>683</v>
      </c>
      <c r="B435" s="3" t="s">
        <v>1151</v>
      </c>
      <c r="C435" s="3" t="str">
        <f>_xlfn.XLOOKUP(Table3[[#This Row],[Customer_ID]],Table1[Customer_ID],Table1[Customer_Name],,0)</f>
        <v>Pushpa Tiwari</v>
      </c>
      <c r="D435" s="3" t="str">
        <f>_xlfn.XLOOKUP(Table3[[#This Row],[Customer_ID]],Table1[Customer_ID],Table1[Branch_Name],,0)</f>
        <v>Gwalior</v>
      </c>
      <c r="E435" s="5">
        <v>46149</v>
      </c>
      <c r="F435" s="3" t="s">
        <v>265</v>
      </c>
      <c r="G435" s="3" t="s">
        <v>3093</v>
      </c>
      <c r="H435" s="3" t="str">
        <f>_xlfn.XLOOKUP(Table3[[#This Row],[Agent_Code]],Table4[Agent_Code],Table4[Agent_Name],,0)</f>
        <v>Manoj Dubey</v>
      </c>
      <c r="I435" s="12" t="s">
        <v>279</v>
      </c>
      <c r="J435" s="3" t="str">
        <f>IF(OR(Table3[[#This Row],[Contact_Result]]="Commitment Received",Table3[[#This Row],[Contact_Result]]="Will Pay Next Week"),"Yes","")</f>
        <v/>
      </c>
      <c r="K435" s="5"/>
      <c r="L435" s="4"/>
      <c r="M435" s="4">
        <v>6300</v>
      </c>
      <c r="N435" s="3" t="s">
        <v>279</v>
      </c>
    </row>
    <row r="436" spans="1:14" ht="29.4" customHeight="1" x14ac:dyDescent="0.45">
      <c r="A436" s="3" t="s">
        <v>685</v>
      </c>
      <c r="B436" s="3" t="s">
        <v>1155</v>
      </c>
      <c r="C436" s="3" t="str">
        <f>_xlfn.XLOOKUP(Table3[[#This Row],[Customer_ID]],Table1[Customer_ID],Table1[Customer_Name],,0)</f>
        <v>Sunita Pandey</v>
      </c>
      <c r="D436" s="3" t="str">
        <f>_xlfn.XLOOKUP(Table3[[#This Row],[Customer_ID]],Table1[Customer_ID],Table1[Branch_Name],,0)</f>
        <v>Rewa</v>
      </c>
      <c r="E436" s="5">
        <v>46149</v>
      </c>
      <c r="F436" s="3" t="s">
        <v>257</v>
      </c>
      <c r="G436" s="3" t="s">
        <v>3101</v>
      </c>
      <c r="H436" s="3" t="str">
        <f>_xlfn.XLOOKUP(Table3[[#This Row],[Agent_Code]],Table4[Agent_Code],Table4[Agent_Name],,0)</f>
        <v>Pankaj Verma</v>
      </c>
      <c r="I436" s="12" t="s">
        <v>273</v>
      </c>
      <c r="J436" s="3" t="str">
        <f>IF(OR(Table3[[#This Row],[Contact_Result]]="Commitment Received",Table3[[#This Row],[Contact_Result]]="Will Pay Next Week"),"Yes","")</f>
        <v>Yes</v>
      </c>
      <c r="K436" s="5">
        <v>46154</v>
      </c>
      <c r="L436" s="4">
        <v>12244</v>
      </c>
      <c r="M436" s="4">
        <v>0</v>
      </c>
      <c r="N436" s="3" t="s">
        <v>273</v>
      </c>
    </row>
    <row r="437" spans="1:14" ht="29.4" customHeight="1" x14ac:dyDescent="0.45">
      <c r="A437" s="3" t="s">
        <v>688</v>
      </c>
      <c r="B437" s="3" t="s">
        <v>1156</v>
      </c>
      <c r="C437" s="3" t="str">
        <f>_xlfn.XLOOKUP(Table3[[#This Row],[Customer_ID]],Table1[Customer_ID],Table1[Customer_Name],,0)</f>
        <v>Pankaj Chauhan</v>
      </c>
      <c r="D437" s="3" t="str">
        <f>_xlfn.XLOOKUP(Table3[[#This Row],[Customer_ID]],Table1[Customer_ID],Table1[Branch_Name],,0)</f>
        <v>Rewa</v>
      </c>
      <c r="E437" s="5">
        <v>46149</v>
      </c>
      <c r="F437" s="3" t="s">
        <v>270</v>
      </c>
      <c r="G437" s="3" t="s">
        <v>3104</v>
      </c>
      <c r="H437" s="3" t="str">
        <f>_xlfn.XLOOKUP(Table3[[#This Row],[Agent_Code]],Table4[Agent_Code],Table4[Agent_Name],,0)</f>
        <v>Umesh Gupta</v>
      </c>
      <c r="I437" s="12" t="s">
        <v>3097</v>
      </c>
      <c r="J437" s="3" t="str">
        <f>IF(OR(Table3[[#This Row],[Contact_Result]]="Commitment Received",Table3[[#This Row],[Contact_Result]]="Will Pay Next Week"),"Yes","")</f>
        <v/>
      </c>
      <c r="K437" s="5"/>
      <c r="L437" s="4"/>
      <c r="M437" s="4">
        <v>0</v>
      </c>
      <c r="N437" s="3" t="s">
        <v>3098</v>
      </c>
    </row>
    <row r="438" spans="1:14" ht="29.4" customHeight="1" x14ac:dyDescent="0.45">
      <c r="A438" s="3" t="s">
        <v>697</v>
      </c>
      <c r="B438" s="3" t="s">
        <v>1160</v>
      </c>
      <c r="C438" s="3" t="str">
        <f>_xlfn.XLOOKUP(Table3[[#This Row],[Customer_ID]],Table1[Customer_ID],Table1[Customer_Name],,0)</f>
        <v>Santosh Agarwal</v>
      </c>
      <c r="D438" s="3" t="str">
        <f>_xlfn.XLOOKUP(Table3[[#This Row],[Customer_ID]],Table1[Customer_ID],Table1[Branch_Name],,0)</f>
        <v>Indore</v>
      </c>
      <c r="E438" s="5">
        <v>46149</v>
      </c>
      <c r="F438" s="3" t="s">
        <v>270</v>
      </c>
      <c r="G438" s="3" t="s">
        <v>3096</v>
      </c>
      <c r="H438" s="3" t="str">
        <f>_xlfn.XLOOKUP(Table3[[#This Row],[Agent_Code]],Table4[Agent_Code],Table4[Agent_Name],,0)</f>
        <v>Pushpa Gupta</v>
      </c>
      <c r="I438" s="12" t="s">
        <v>252</v>
      </c>
      <c r="J438" s="3" t="str">
        <f>IF(OR(Table3[[#This Row],[Contact_Result]]="Commitment Received",Table3[[#This Row],[Contact_Result]]="Will Pay Next Week"),"Yes","")</f>
        <v/>
      </c>
      <c r="K438" s="5"/>
      <c r="L438" s="4"/>
      <c r="M438" s="4">
        <v>0</v>
      </c>
      <c r="N438" s="3" t="s">
        <v>252</v>
      </c>
    </row>
    <row r="439" spans="1:14" ht="29.4" customHeight="1" x14ac:dyDescent="0.45">
      <c r="A439" s="3" t="s">
        <v>700</v>
      </c>
      <c r="B439" s="3" t="s">
        <v>1160</v>
      </c>
      <c r="C439" s="3" t="str">
        <f>_xlfn.XLOOKUP(Table3[[#This Row],[Customer_ID]],Table1[Customer_ID],Table1[Customer_Name],,0)</f>
        <v>Santosh Agarwal</v>
      </c>
      <c r="D439" s="3" t="str">
        <f>_xlfn.XLOOKUP(Table3[[#This Row],[Customer_ID]],Table1[Customer_ID],Table1[Branch_Name],,0)</f>
        <v>Indore</v>
      </c>
      <c r="E439" s="5">
        <v>46149</v>
      </c>
      <c r="F439" s="3" t="s">
        <v>265</v>
      </c>
      <c r="G439" s="3" t="s">
        <v>3106</v>
      </c>
      <c r="H439" s="3" t="str">
        <f>_xlfn.XLOOKUP(Table3[[#This Row],[Agent_Code]],Table4[Agent_Code],Table4[Agent_Name],,0)</f>
        <v>Kavita Tiwari</v>
      </c>
      <c r="I439" s="12" t="s">
        <v>279</v>
      </c>
      <c r="J439" s="3" t="str">
        <f>IF(OR(Table3[[#This Row],[Contact_Result]]="Commitment Received",Table3[[#This Row],[Contact_Result]]="Will Pay Next Week"),"Yes","")</f>
        <v/>
      </c>
      <c r="K439" s="5"/>
      <c r="L439" s="4"/>
      <c r="M439" s="4">
        <v>13698</v>
      </c>
      <c r="N439" s="3" t="s">
        <v>279</v>
      </c>
    </row>
    <row r="440" spans="1:14" ht="29.4" customHeight="1" x14ac:dyDescent="0.45">
      <c r="A440" s="3" t="s">
        <v>720</v>
      </c>
      <c r="B440" s="3" t="s">
        <v>1174</v>
      </c>
      <c r="C440" s="3" t="str">
        <f>_xlfn.XLOOKUP(Table3[[#This Row],[Customer_ID]],Table1[Customer_ID],Table1[Customer_Name],,0)</f>
        <v>Naresh Verma</v>
      </c>
      <c r="D440" s="3" t="str">
        <f>_xlfn.XLOOKUP(Table3[[#This Row],[Customer_ID]],Table1[Customer_ID],Table1[Branch_Name],,0)</f>
        <v>Jabalpur</v>
      </c>
      <c r="E440" s="5">
        <v>46149</v>
      </c>
      <c r="F440" s="3" t="s">
        <v>265</v>
      </c>
      <c r="G440" s="3" t="s">
        <v>3109</v>
      </c>
      <c r="H440" s="3" t="str">
        <f>_xlfn.XLOOKUP(Table3[[#This Row],[Agent_Code]],Table4[Agent_Code],Table4[Agent_Name],,0)</f>
        <v>Pankaj Joshi</v>
      </c>
      <c r="I440" s="12" t="s">
        <v>279</v>
      </c>
      <c r="J440" s="3" t="str">
        <f>IF(OR(Table3[[#This Row],[Contact_Result]]="Commitment Received",Table3[[#This Row],[Contact_Result]]="Will Pay Next Week"),"Yes","")</f>
        <v/>
      </c>
      <c r="K440" s="5"/>
      <c r="L440" s="4"/>
      <c r="M440" s="4">
        <v>3424</v>
      </c>
      <c r="N440" s="3" t="s">
        <v>279</v>
      </c>
    </row>
    <row r="441" spans="1:14" ht="29.4" customHeight="1" x14ac:dyDescent="0.45">
      <c r="A441" s="3" t="s">
        <v>729</v>
      </c>
      <c r="B441" s="3" t="s">
        <v>1182</v>
      </c>
      <c r="C441" s="3" t="str">
        <f>_xlfn.XLOOKUP(Table3[[#This Row],[Customer_ID]],Table1[Customer_ID],Table1[Customer_Name],,0)</f>
        <v>Pushpa Yadav</v>
      </c>
      <c r="D441" s="3" t="str">
        <f>_xlfn.XLOOKUP(Table3[[#This Row],[Customer_ID]],Table1[Customer_ID],Table1[Branch_Name],,0)</f>
        <v>Rewa</v>
      </c>
      <c r="E441" s="5">
        <v>46149</v>
      </c>
      <c r="F441" s="3" t="s">
        <v>270</v>
      </c>
      <c r="G441" s="3" t="s">
        <v>3111</v>
      </c>
      <c r="H441" s="3" t="str">
        <f>_xlfn.XLOOKUP(Table3[[#This Row],[Agent_Code]],Table4[Agent_Code],Table4[Agent_Name],,0)</f>
        <v>Lalit Dwivedi</v>
      </c>
      <c r="I441" s="12" t="s">
        <v>3097</v>
      </c>
      <c r="J441" s="3" t="str">
        <f>IF(OR(Table3[[#This Row],[Contact_Result]]="Commitment Received",Table3[[#This Row],[Contact_Result]]="Will Pay Next Week"),"Yes","")</f>
        <v/>
      </c>
      <c r="K441" s="5"/>
      <c r="L441" s="4"/>
      <c r="M441" s="4">
        <v>0</v>
      </c>
      <c r="N441" s="3" t="s">
        <v>3098</v>
      </c>
    </row>
    <row r="442" spans="1:14" ht="29.4" customHeight="1" x14ac:dyDescent="0.45">
      <c r="A442" s="3" t="s">
        <v>751</v>
      </c>
      <c r="B442" s="3" t="s">
        <v>1199</v>
      </c>
      <c r="C442" s="3" t="str">
        <f>_xlfn.XLOOKUP(Table3[[#This Row],[Customer_ID]],Table1[Customer_ID],Table1[Customer_Name],,0)</f>
        <v>Manoj Singh</v>
      </c>
      <c r="D442" s="3" t="str">
        <f>_xlfn.XLOOKUP(Table3[[#This Row],[Customer_ID]],Table1[Customer_ID],Table1[Branch_Name],,0)</f>
        <v>Rewa</v>
      </c>
      <c r="E442" s="5">
        <v>46149</v>
      </c>
      <c r="F442" s="3" t="s">
        <v>270</v>
      </c>
      <c r="G442" s="3" t="s">
        <v>3102</v>
      </c>
      <c r="H442" s="3" t="str">
        <f>_xlfn.XLOOKUP(Table3[[#This Row],[Agent_Code]],Table4[Agent_Code],Table4[Agent_Name],,0)</f>
        <v>Suresh Malviya</v>
      </c>
      <c r="I442" s="12" t="s">
        <v>3094</v>
      </c>
      <c r="J442" s="3" t="str">
        <f>IF(OR(Table3[[#This Row],[Contact_Result]]="Commitment Received",Table3[[#This Row],[Contact_Result]]="Will Pay Next Week"),"Yes","")</f>
        <v>Yes</v>
      </c>
      <c r="K442" s="5">
        <v>46154</v>
      </c>
      <c r="L442" s="4">
        <v>2239</v>
      </c>
      <c r="M442" s="4">
        <v>0</v>
      </c>
      <c r="N442" s="3" t="s">
        <v>3094</v>
      </c>
    </row>
    <row r="443" spans="1:14" ht="29.4" customHeight="1" x14ac:dyDescent="0.45">
      <c r="A443" s="3" t="s">
        <v>803</v>
      </c>
      <c r="B443" s="3" t="s">
        <v>1231</v>
      </c>
      <c r="C443" s="3" t="str">
        <f>_xlfn.XLOOKUP(Table3[[#This Row],[Customer_ID]],Table1[Customer_ID],Table1[Customer_Name],,0)</f>
        <v>Ramesh Mishra</v>
      </c>
      <c r="D443" s="3" t="str">
        <f>_xlfn.XLOOKUP(Table3[[#This Row],[Customer_ID]],Table1[Customer_ID],Table1[Branch_Name],,0)</f>
        <v>Indore</v>
      </c>
      <c r="E443" s="5">
        <v>46149</v>
      </c>
      <c r="F443" s="3" t="s">
        <v>257</v>
      </c>
      <c r="G443" s="3" t="s">
        <v>3108</v>
      </c>
      <c r="H443" s="3" t="str">
        <f>_xlfn.XLOOKUP(Table3[[#This Row],[Agent_Code]],Table4[Agent_Code],Table4[Agent_Name],,0)</f>
        <v>Rekha Gupta</v>
      </c>
      <c r="I443" s="12" t="s">
        <v>273</v>
      </c>
      <c r="J443" s="3" t="str">
        <f>IF(OR(Table3[[#This Row],[Contact_Result]]="Commitment Received",Table3[[#This Row],[Contact_Result]]="Will Pay Next Week"),"Yes","")</f>
        <v>Yes</v>
      </c>
      <c r="K443" s="5">
        <v>46154</v>
      </c>
      <c r="L443" s="4">
        <v>5636</v>
      </c>
      <c r="M443" s="4">
        <v>0</v>
      </c>
      <c r="N443" s="3" t="s">
        <v>273</v>
      </c>
    </row>
    <row r="444" spans="1:14" ht="29.4" customHeight="1" x14ac:dyDescent="0.45">
      <c r="A444" s="3" t="s">
        <v>809</v>
      </c>
      <c r="B444" s="3" t="s">
        <v>1236</v>
      </c>
      <c r="C444" s="3" t="str">
        <f>_xlfn.XLOOKUP(Table3[[#This Row],[Customer_ID]],Table1[Customer_ID],Table1[Customer_Name],,0)</f>
        <v>Umesh Dwivedi</v>
      </c>
      <c r="D444" s="3" t="str">
        <f>_xlfn.XLOOKUP(Table3[[#This Row],[Customer_ID]],Table1[Customer_ID],Table1[Branch_Name],,0)</f>
        <v>Indore</v>
      </c>
      <c r="E444" s="5">
        <v>46149</v>
      </c>
      <c r="F444" s="3" t="s">
        <v>270</v>
      </c>
      <c r="G444" s="3" t="s">
        <v>3112</v>
      </c>
      <c r="H444" s="3" t="str">
        <f>_xlfn.XLOOKUP(Table3[[#This Row],[Agent_Code]],Table4[Agent_Code],Table4[Agent_Name],,0)</f>
        <v>Vijay Tiwari</v>
      </c>
      <c r="I444" s="12" t="s">
        <v>3097</v>
      </c>
      <c r="J444" s="3" t="str">
        <f>IF(OR(Table3[[#This Row],[Contact_Result]]="Commitment Received",Table3[[#This Row],[Contact_Result]]="Will Pay Next Week"),"Yes","")</f>
        <v/>
      </c>
      <c r="K444" s="5"/>
      <c r="L444" s="4"/>
      <c r="M444" s="4">
        <v>0</v>
      </c>
      <c r="N444" s="3" t="s">
        <v>3098</v>
      </c>
    </row>
    <row r="445" spans="1:14" ht="29.4" customHeight="1" x14ac:dyDescent="0.45">
      <c r="A445" s="3" t="s">
        <v>813</v>
      </c>
      <c r="B445" s="3" t="s">
        <v>1237</v>
      </c>
      <c r="C445" s="3" t="str">
        <f>_xlfn.XLOOKUP(Table3[[#This Row],[Customer_ID]],Table1[Customer_ID],Table1[Customer_Name],,0)</f>
        <v>Ajay Thakur</v>
      </c>
      <c r="D445" s="3" t="str">
        <f>_xlfn.XLOOKUP(Table3[[#This Row],[Customer_ID]],Table1[Customer_ID],Table1[Branch_Name],,0)</f>
        <v>Indore</v>
      </c>
      <c r="E445" s="5">
        <v>46149</v>
      </c>
      <c r="F445" s="3" t="s">
        <v>270</v>
      </c>
      <c r="G445" s="3" t="s">
        <v>3092</v>
      </c>
      <c r="H445" s="3" t="str">
        <f>_xlfn.XLOOKUP(Table3[[#This Row],[Agent_Code]],Table4[Agent_Code],Table4[Agent_Name],,0)</f>
        <v>Sunita Patel</v>
      </c>
      <c r="I445" s="12" t="s">
        <v>3094</v>
      </c>
      <c r="J445" s="3" t="str">
        <f>IF(OR(Table3[[#This Row],[Contact_Result]]="Commitment Received",Table3[[#This Row],[Contact_Result]]="Will Pay Next Week"),"Yes","")</f>
        <v>Yes</v>
      </c>
      <c r="K445" s="5">
        <v>46154</v>
      </c>
      <c r="L445" s="4">
        <v>9601</v>
      </c>
      <c r="M445" s="4">
        <v>0</v>
      </c>
      <c r="N445" s="3" t="s">
        <v>3094</v>
      </c>
    </row>
    <row r="446" spans="1:14" ht="29.4" customHeight="1" x14ac:dyDescent="0.45">
      <c r="A446" s="3" t="s">
        <v>290</v>
      </c>
      <c r="B446" s="3" t="s">
        <v>831</v>
      </c>
      <c r="C446" s="3" t="str">
        <f>_xlfn.XLOOKUP(Table3[[#This Row],[Customer_ID]],Table1[Customer_ID],Table1[Customer_Name],,0)</f>
        <v>Lata Gupta</v>
      </c>
      <c r="D446" s="3" t="str">
        <f>_xlfn.XLOOKUP(Table3[[#This Row],[Customer_ID]],Table1[Customer_ID],Table1[Branch_Name],,0)</f>
        <v>Gwalior</v>
      </c>
      <c r="E446" s="5">
        <v>46148</v>
      </c>
      <c r="F446" s="3" t="s">
        <v>257</v>
      </c>
      <c r="G446" s="3" t="s">
        <v>3104</v>
      </c>
      <c r="H446" s="3" t="str">
        <f>_xlfn.XLOOKUP(Table3[[#This Row],[Agent_Code]],Table4[Agent_Code],Table4[Agent_Name],,0)</f>
        <v>Umesh Gupta</v>
      </c>
      <c r="I446" s="12" t="s">
        <v>273</v>
      </c>
      <c r="J446" s="3" t="str">
        <f>IF(OR(Table3[[#This Row],[Contact_Result]]="Commitment Received",Table3[[#This Row],[Contact_Result]]="Will Pay Next Week"),"Yes","")</f>
        <v>Yes</v>
      </c>
      <c r="K446" s="5">
        <v>46153</v>
      </c>
      <c r="L446" s="4">
        <v>406</v>
      </c>
      <c r="M446" s="4">
        <v>0</v>
      </c>
      <c r="N446" s="3" t="s">
        <v>273</v>
      </c>
    </row>
    <row r="447" spans="1:14" ht="29.4" customHeight="1" x14ac:dyDescent="0.45">
      <c r="A447" s="3" t="s">
        <v>301</v>
      </c>
      <c r="B447" s="3" t="s">
        <v>838</v>
      </c>
      <c r="C447" s="3" t="str">
        <f>_xlfn.XLOOKUP(Table3[[#This Row],[Customer_ID]],Table1[Customer_ID],Table1[Customer_Name],,0)</f>
        <v>Pushpa Yadav</v>
      </c>
      <c r="D447" s="3" t="str">
        <f>_xlfn.XLOOKUP(Table3[[#This Row],[Customer_ID]],Table1[Customer_ID],Table1[Branch_Name],,0)</f>
        <v>Bhopal</v>
      </c>
      <c r="E447" s="5">
        <v>46148</v>
      </c>
      <c r="F447" s="3" t="s">
        <v>270</v>
      </c>
      <c r="G447" s="3" t="s">
        <v>3112</v>
      </c>
      <c r="H447" s="3" t="str">
        <f>_xlfn.XLOOKUP(Table3[[#This Row],[Agent_Code]],Table4[Agent_Code],Table4[Agent_Name],,0)</f>
        <v>Vijay Tiwari</v>
      </c>
      <c r="I447" s="12" t="s">
        <v>3094</v>
      </c>
      <c r="J447" s="3" t="str">
        <f>IF(OR(Table3[[#This Row],[Contact_Result]]="Commitment Received",Table3[[#This Row],[Contact_Result]]="Will Pay Next Week"),"Yes","")</f>
        <v>Yes</v>
      </c>
      <c r="K447" s="5">
        <v>46153</v>
      </c>
      <c r="L447" s="4">
        <v>4530</v>
      </c>
      <c r="M447" s="4">
        <v>0</v>
      </c>
      <c r="N447" s="3" t="s">
        <v>3094</v>
      </c>
    </row>
    <row r="448" spans="1:14" ht="29.4" customHeight="1" x14ac:dyDescent="0.45">
      <c r="A448" s="3" t="s">
        <v>305</v>
      </c>
      <c r="B448" s="3" t="s">
        <v>840</v>
      </c>
      <c r="C448" s="3" t="str">
        <f>_xlfn.XLOOKUP(Table3[[#This Row],[Customer_ID]],Table1[Customer_ID],Table1[Customer_Name],,0)</f>
        <v>Amit Chauhan</v>
      </c>
      <c r="D448" s="3" t="str">
        <f>_xlfn.XLOOKUP(Table3[[#This Row],[Customer_ID]],Table1[Customer_ID],Table1[Branch_Name],,0)</f>
        <v>Indore</v>
      </c>
      <c r="E448" s="5">
        <v>46148</v>
      </c>
      <c r="F448" s="3" t="s">
        <v>270</v>
      </c>
      <c r="G448" s="3" t="s">
        <v>3111</v>
      </c>
      <c r="H448" s="3" t="str">
        <f>_xlfn.XLOOKUP(Table3[[#This Row],[Agent_Code]],Table4[Agent_Code],Table4[Agent_Name],,0)</f>
        <v>Lalit Dwivedi</v>
      </c>
      <c r="I448" s="12" t="s">
        <v>3094</v>
      </c>
      <c r="J448" s="3" t="str">
        <f>IF(OR(Table3[[#This Row],[Contact_Result]]="Commitment Received",Table3[[#This Row],[Contact_Result]]="Will Pay Next Week"),"Yes","")</f>
        <v>Yes</v>
      </c>
      <c r="K448" s="5">
        <v>46153</v>
      </c>
      <c r="L448" s="4">
        <v>47605</v>
      </c>
      <c r="M448" s="4">
        <v>0</v>
      </c>
      <c r="N448" s="3" t="s">
        <v>3094</v>
      </c>
    </row>
    <row r="449" spans="1:14" ht="29.4" customHeight="1" x14ac:dyDescent="0.45">
      <c r="A449" s="3" t="s">
        <v>328</v>
      </c>
      <c r="B449" s="3" t="s">
        <v>859</v>
      </c>
      <c r="C449" s="3" t="str">
        <f>_xlfn.XLOOKUP(Table3[[#This Row],[Customer_ID]],Table1[Customer_ID],Table1[Customer_Name],,0)</f>
        <v>Anil Chauhan</v>
      </c>
      <c r="D449" s="3" t="str">
        <f>_xlfn.XLOOKUP(Table3[[#This Row],[Customer_ID]],Table1[Customer_ID],Table1[Branch_Name],,0)</f>
        <v>Rewa</v>
      </c>
      <c r="E449" s="5">
        <v>46148</v>
      </c>
      <c r="F449" s="3" t="s">
        <v>270</v>
      </c>
      <c r="G449" s="3" t="s">
        <v>3107</v>
      </c>
      <c r="H449" s="3" t="str">
        <f>_xlfn.XLOOKUP(Table3[[#This Row],[Agent_Code]],Table4[Agent_Code],Table4[Agent_Name],,0)</f>
        <v>Naresh Mishra</v>
      </c>
      <c r="I449" s="12" t="s">
        <v>252</v>
      </c>
      <c r="J449" s="3" t="str">
        <f>IF(OR(Table3[[#This Row],[Contact_Result]]="Commitment Received",Table3[[#This Row],[Contact_Result]]="Will Pay Next Week"),"Yes","")</f>
        <v/>
      </c>
      <c r="K449" s="5"/>
      <c r="L449" s="4"/>
      <c r="M449" s="4">
        <v>0</v>
      </c>
      <c r="N449" s="3" t="s">
        <v>252</v>
      </c>
    </row>
    <row r="450" spans="1:14" ht="29.4" customHeight="1" x14ac:dyDescent="0.45">
      <c r="A450" s="3" t="s">
        <v>350</v>
      </c>
      <c r="B450" s="3" t="s">
        <v>872</v>
      </c>
      <c r="C450" s="3" t="str">
        <f>_xlfn.XLOOKUP(Table3[[#This Row],[Customer_ID]],Table1[Customer_ID],Table1[Customer_Name],,0)</f>
        <v>Mohit Joshi</v>
      </c>
      <c r="D450" s="3" t="str">
        <f>_xlfn.XLOOKUP(Table3[[#This Row],[Customer_ID]],Table1[Customer_ID],Table1[Branch_Name],,0)</f>
        <v>Rewa</v>
      </c>
      <c r="E450" s="5">
        <v>46148</v>
      </c>
      <c r="F450" s="3" t="s">
        <v>270</v>
      </c>
      <c r="G450" s="3" t="s">
        <v>3091</v>
      </c>
      <c r="H450" s="3" t="str">
        <f>_xlfn.XLOOKUP(Table3[[#This Row],[Agent_Code]],Table4[Agent_Code],Table4[Agent_Name],,0)</f>
        <v>Amit Thakur</v>
      </c>
      <c r="I450" s="12" t="s">
        <v>3094</v>
      </c>
      <c r="J450" s="3" t="str">
        <f>IF(OR(Table3[[#This Row],[Contact_Result]]="Commitment Received",Table3[[#This Row],[Contact_Result]]="Will Pay Next Week"),"Yes","")</f>
        <v>Yes</v>
      </c>
      <c r="K450" s="5">
        <v>46153</v>
      </c>
      <c r="L450" s="4">
        <v>2247</v>
      </c>
      <c r="M450" s="4">
        <v>0</v>
      </c>
      <c r="N450" s="3" t="s">
        <v>3094</v>
      </c>
    </row>
    <row r="451" spans="1:14" ht="29.4" customHeight="1" x14ac:dyDescent="0.45">
      <c r="A451" s="3" t="s">
        <v>389</v>
      </c>
      <c r="B451" s="3" t="s">
        <v>922</v>
      </c>
      <c r="C451" s="3" t="str">
        <f>_xlfn.XLOOKUP(Table3[[#This Row],[Customer_ID]],Table1[Customer_ID],Table1[Customer_Name],,0)</f>
        <v>Ramesh Singh</v>
      </c>
      <c r="D451" s="3" t="str">
        <f>_xlfn.XLOOKUP(Table3[[#This Row],[Customer_ID]],Table1[Customer_ID],Table1[Branch_Name],,0)</f>
        <v>Gwalior</v>
      </c>
      <c r="E451" s="5">
        <v>46148</v>
      </c>
      <c r="F451" s="3" t="s">
        <v>270</v>
      </c>
      <c r="G451" s="3" t="s">
        <v>3100</v>
      </c>
      <c r="H451" s="3" t="str">
        <f>_xlfn.XLOOKUP(Table3[[#This Row],[Agent_Code]],Table4[Agent_Code],Table4[Agent_Name],,0)</f>
        <v>Manoj Gupta</v>
      </c>
      <c r="I451" s="12" t="s">
        <v>252</v>
      </c>
      <c r="J451" s="3" t="str">
        <f>IF(OR(Table3[[#This Row],[Contact_Result]]="Commitment Received",Table3[[#This Row],[Contact_Result]]="Will Pay Next Week"),"Yes","")</f>
        <v/>
      </c>
      <c r="K451" s="5"/>
      <c r="L451" s="4"/>
      <c r="M451" s="4">
        <v>0</v>
      </c>
      <c r="N451" s="3" t="s">
        <v>252</v>
      </c>
    </row>
    <row r="452" spans="1:14" ht="29.4" customHeight="1" x14ac:dyDescent="0.45">
      <c r="A452" s="3" t="s">
        <v>475</v>
      </c>
      <c r="B452" s="3" t="s">
        <v>990</v>
      </c>
      <c r="C452" s="3" t="str">
        <f>_xlfn.XLOOKUP(Table3[[#This Row],[Customer_ID]],Table1[Customer_ID],Table1[Customer_Name],,0)</f>
        <v>Sanjay Chauhan</v>
      </c>
      <c r="D452" s="3" t="str">
        <f>_xlfn.XLOOKUP(Table3[[#This Row],[Customer_ID]],Table1[Customer_ID],Table1[Branch_Name],,0)</f>
        <v>Jabalpur</v>
      </c>
      <c r="E452" s="5">
        <v>46148</v>
      </c>
      <c r="F452" s="3" t="s">
        <v>270</v>
      </c>
      <c r="G452" s="3" t="s">
        <v>3103</v>
      </c>
      <c r="H452" s="3" t="str">
        <f>_xlfn.XLOOKUP(Table3[[#This Row],[Agent_Code]],Table4[Agent_Code],Table4[Agent_Name],,0)</f>
        <v>Pushpa Jain</v>
      </c>
      <c r="I452" s="12" t="s">
        <v>3097</v>
      </c>
      <c r="J452" s="3" t="str">
        <f>IF(OR(Table3[[#This Row],[Contact_Result]]="Commitment Received",Table3[[#This Row],[Contact_Result]]="Will Pay Next Week"),"Yes","")</f>
        <v/>
      </c>
      <c r="K452" s="5"/>
      <c r="L452" s="4"/>
      <c r="M452" s="4">
        <v>0</v>
      </c>
      <c r="N452" s="3" t="s">
        <v>3098</v>
      </c>
    </row>
    <row r="453" spans="1:14" ht="29.4" customHeight="1" x14ac:dyDescent="0.45">
      <c r="A453" s="3" t="s">
        <v>595</v>
      </c>
      <c r="B453" s="3" t="s">
        <v>1079</v>
      </c>
      <c r="C453" s="3" t="str">
        <f>_xlfn.XLOOKUP(Table3[[#This Row],[Customer_ID]],Table1[Customer_ID],Table1[Customer_Name],,0)</f>
        <v>Vijay Gupta</v>
      </c>
      <c r="D453" s="3" t="str">
        <f>_xlfn.XLOOKUP(Table3[[#This Row],[Customer_ID]],Table1[Customer_ID],Table1[Branch_Name],,0)</f>
        <v>Bhopal</v>
      </c>
      <c r="E453" s="5">
        <v>46148</v>
      </c>
      <c r="F453" s="3" t="s">
        <v>257</v>
      </c>
      <c r="G453" s="3" t="s">
        <v>3096</v>
      </c>
      <c r="H453" s="3" t="str">
        <f>_xlfn.XLOOKUP(Table3[[#This Row],[Agent_Code]],Table4[Agent_Code],Table4[Agent_Name],,0)</f>
        <v>Pushpa Gupta</v>
      </c>
      <c r="I453" s="12" t="s">
        <v>273</v>
      </c>
      <c r="J453" s="3" t="str">
        <f>IF(OR(Table3[[#This Row],[Contact_Result]]="Commitment Received",Table3[[#This Row],[Contact_Result]]="Will Pay Next Week"),"Yes","")</f>
        <v>Yes</v>
      </c>
      <c r="K453" s="5">
        <v>46153</v>
      </c>
      <c r="L453" s="4">
        <v>53966</v>
      </c>
      <c r="M453" s="4">
        <v>0</v>
      </c>
      <c r="N453" s="3" t="s">
        <v>273</v>
      </c>
    </row>
    <row r="454" spans="1:14" ht="29.4" customHeight="1" x14ac:dyDescent="0.45">
      <c r="A454" s="3" t="s">
        <v>625</v>
      </c>
      <c r="B454" s="3" t="s">
        <v>1113</v>
      </c>
      <c r="C454" s="3" t="str">
        <f>_xlfn.XLOOKUP(Table3[[#This Row],[Customer_ID]],Table1[Customer_ID],Table1[Customer_Name],,0)</f>
        <v>Sanjay Chauhan</v>
      </c>
      <c r="D454" s="3" t="str">
        <f>_xlfn.XLOOKUP(Table3[[#This Row],[Customer_ID]],Table1[Customer_ID],Table1[Branch_Name],,0)</f>
        <v>Rewa</v>
      </c>
      <c r="E454" s="5">
        <v>46148</v>
      </c>
      <c r="F454" s="3" t="s">
        <v>257</v>
      </c>
      <c r="G454" s="3" t="s">
        <v>3110</v>
      </c>
      <c r="H454" s="3" t="str">
        <f>_xlfn.XLOOKUP(Table3[[#This Row],[Agent_Code]],Table4[Agent_Code],Table4[Agent_Name],,0)</f>
        <v>Neha Malviya</v>
      </c>
      <c r="I454" s="12" t="s">
        <v>273</v>
      </c>
      <c r="J454" s="3" t="str">
        <f>IF(OR(Table3[[#This Row],[Contact_Result]]="Commitment Received",Table3[[#This Row],[Contact_Result]]="Will Pay Next Week"),"Yes","")</f>
        <v>Yes</v>
      </c>
      <c r="K454" s="5">
        <v>46153</v>
      </c>
      <c r="L454" s="4">
        <v>28221</v>
      </c>
      <c r="M454" s="4">
        <v>0</v>
      </c>
      <c r="N454" s="3" t="s">
        <v>273</v>
      </c>
    </row>
    <row r="455" spans="1:14" ht="29.4" customHeight="1" x14ac:dyDescent="0.45">
      <c r="A455" s="3" t="s">
        <v>636</v>
      </c>
      <c r="B455" s="3" t="s">
        <v>1116</v>
      </c>
      <c r="C455" s="3" t="str">
        <f>_xlfn.XLOOKUP(Table3[[#This Row],[Customer_ID]],Table1[Customer_ID],Table1[Customer_Name],,0)</f>
        <v>Seema Malviya</v>
      </c>
      <c r="D455" s="3" t="str">
        <f>_xlfn.XLOOKUP(Table3[[#This Row],[Customer_ID]],Table1[Customer_ID],Table1[Branch_Name],,0)</f>
        <v>Indore</v>
      </c>
      <c r="E455" s="5">
        <v>46148</v>
      </c>
      <c r="F455" s="3" t="s">
        <v>270</v>
      </c>
      <c r="G455" s="3" t="s">
        <v>3112</v>
      </c>
      <c r="H455" s="3" t="str">
        <f>_xlfn.XLOOKUP(Table3[[#This Row],[Agent_Code]],Table4[Agent_Code],Table4[Agent_Name],,0)</f>
        <v>Vijay Tiwari</v>
      </c>
      <c r="I455" s="12" t="s">
        <v>252</v>
      </c>
      <c r="J455" s="3" t="str">
        <f>IF(OR(Table3[[#This Row],[Contact_Result]]="Commitment Received",Table3[[#This Row],[Contact_Result]]="Will Pay Next Week"),"Yes","")</f>
        <v/>
      </c>
      <c r="K455" s="5"/>
      <c r="L455" s="4"/>
      <c r="M455" s="4">
        <v>0</v>
      </c>
      <c r="N455" s="3" t="s">
        <v>252</v>
      </c>
    </row>
    <row r="456" spans="1:14" ht="29.4" customHeight="1" x14ac:dyDescent="0.45">
      <c r="A456" s="3" t="s">
        <v>658</v>
      </c>
      <c r="B456" s="3" t="s">
        <v>1137</v>
      </c>
      <c r="C456" s="3" t="str">
        <f>_xlfn.XLOOKUP(Table3[[#This Row],[Customer_ID]],Table1[Customer_ID],Table1[Customer_Name],,0)</f>
        <v>Umesh Shukla</v>
      </c>
      <c r="D456" s="3" t="str">
        <f>_xlfn.XLOOKUP(Table3[[#This Row],[Customer_ID]],Table1[Customer_ID],Table1[Branch_Name],,0)</f>
        <v>Bhopal</v>
      </c>
      <c r="E456" s="5">
        <v>46148</v>
      </c>
      <c r="F456" s="3" t="s">
        <v>257</v>
      </c>
      <c r="G456" s="3" t="s">
        <v>3107</v>
      </c>
      <c r="H456" s="3" t="str">
        <f>_xlfn.XLOOKUP(Table3[[#This Row],[Agent_Code]],Table4[Agent_Code],Table4[Agent_Name],,0)</f>
        <v>Naresh Mishra</v>
      </c>
      <c r="I456" s="12" t="s">
        <v>273</v>
      </c>
      <c r="J456" s="3" t="str">
        <f>IF(OR(Table3[[#This Row],[Contact_Result]]="Commitment Received",Table3[[#This Row],[Contact_Result]]="Will Pay Next Week"),"Yes","")</f>
        <v>Yes</v>
      </c>
      <c r="K456" s="5">
        <v>46153</v>
      </c>
      <c r="L456" s="4">
        <v>17525</v>
      </c>
      <c r="M456" s="4">
        <v>0</v>
      </c>
      <c r="N456" s="3" t="s">
        <v>273</v>
      </c>
    </row>
    <row r="457" spans="1:14" ht="29.4" customHeight="1" x14ac:dyDescent="0.45">
      <c r="A457" s="3" t="s">
        <v>668</v>
      </c>
      <c r="B457" s="3" t="s">
        <v>1142</v>
      </c>
      <c r="C457" s="3" t="str">
        <f>_xlfn.XLOOKUP(Table3[[#This Row],[Customer_ID]],Table1[Customer_ID],Table1[Customer_Name],,0)</f>
        <v>Neha Malviya</v>
      </c>
      <c r="D457" s="3" t="str">
        <f>_xlfn.XLOOKUP(Table3[[#This Row],[Customer_ID]],Table1[Customer_ID],Table1[Branch_Name],,0)</f>
        <v>Bhopal</v>
      </c>
      <c r="E457" s="5">
        <v>46148</v>
      </c>
      <c r="F457" s="3" t="s">
        <v>270</v>
      </c>
      <c r="G457" s="3" t="s">
        <v>3109</v>
      </c>
      <c r="H457" s="3" t="str">
        <f>_xlfn.XLOOKUP(Table3[[#This Row],[Agent_Code]],Table4[Agent_Code],Table4[Agent_Name],,0)</f>
        <v>Pankaj Joshi</v>
      </c>
      <c r="I457" s="12" t="s">
        <v>3094</v>
      </c>
      <c r="J457" s="3" t="str">
        <f>IF(OR(Table3[[#This Row],[Contact_Result]]="Commitment Received",Table3[[#This Row],[Contact_Result]]="Will Pay Next Week"),"Yes","")</f>
        <v>Yes</v>
      </c>
      <c r="K457" s="5">
        <v>46153</v>
      </c>
      <c r="L457" s="4">
        <v>6013</v>
      </c>
      <c r="M457" s="4">
        <v>0</v>
      </c>
      <c r="N457" s="3" t="s">
        <v>3094</v>
      </c>
    </row>
    <row r="458" spans="1:14" ht="29.4" customHeight="1" x14ac:dyDescent="0.45">
      <c r="A458" s="3" t="s">
        <v>678</v>
      </c>
      <c r="B458" s="3" t="s">
        <v>1149</v>
      </c>
      <c r="C458" s="3" t="str">
        <f>_xlfn.XLOOKUP(Table3[[#This Row],[Customer_ID]],Table1[Customer_ID],Table1[Customer_Name],,0)</f>
        <v>Geeta Singh</v>
      </c>
      <c r="D458" s="3" t="str">
        <f>_xlfn.XLOOKUP(Table3[[#This Row],[Customer_ID]],Table1[Customer_ID],Table1[Branch_Name],,0)</f>
        <v>Bhopal</v>
      </c>
      <c r="E458" s="5">
        <v>46148</v>
      </c>
      <c r="F458" s="3" t="s">
        <v>270</v>
      </c>
      <c r="G458" s="3" t="s">
        <v>3091</v>
      </c>
      <c r="H458" s="3" t="str">
        <f>_xlfn.XLOOKUP(Table3[[#This Row],[Agent_Code]],Table4[Agent_Code],Table4[Agent_Name],,0)</f>
        <v>Amit Thakur</v>
      </c>
      <c r="I458" s="12" t="s">
        <v>3097</v>
      </c>
      <c r="J458" s="3" t="str">
        <f>IF(OR(Table3[[#This Row],[Contact_Result]]="Commitment Received",Table3[[#This Row],[Contact_Result]]="Will Pay Next Week"),"Yes","")</f>
        <v/>
      </c>
      <c r="K458" s="5"/>
      <c r="L458" s="4"/>
      <c r="M458" s="4">
        <v>0</v>
      </c>
      <c r="N458" s="3" t="s">
        <v>3098</v>
      </c>
    </row>
    <row r="459" spans="1:14" ht="29.4" customHeight="1" x14ac:dyDescent="0.45">
      <c r="A459" s="3" t="s">
        <v>759</v>
      </c>
      <c r="B459" s="3" t="s">
        <v>1203</v>
      </c>
      <c r="C459" s="3" t="str">
        <f>_xlfn.XLOOKUP(Table3[[#This Row],[Customer_ID]],Table1[Customer_ID],Table1[Customer_Name],,0)</f>
        <v>Dinesh Mishra</v>
      </c>
      <c r="D459" s="3" t="str">
        <f>_xlfn.XLOOKUP(Table3[[#This Row],[Customer_ID]],Table1[Customer_ID],Table1[Branch_Name],,0)</f>
        <v>Gwalior</v>
      </c>
      <c r="E459" s="5">
        <v>46148</v>
      </c>
      <c r="F459" s="3" t="s">
        <v>270</v>
      </c>
      <c r="G459" s="3" t="s">
        <v>3091</v>
      </c>
      <c r="H459" s="3" t="str">
        <f>_xlfn.XLOOKUP(Table3[[#This Row],[Agent_Code]],Table4[Agent_Code],Table4[Agent_Name],,0)</f>
        <v>Amit Thakur</v>
      </c>
      <c r="I459" s="12" t="s">
        <v>252</v>
      </c>
      <c r="J459" s="3" t="str">
        <f>IF(OR(Table3[[#This Row],[Contact_Result]]="Commitment Received",Table3[[#This Row],[Contact_Result]]="Will Pay Next Week"),"Yes","")</f>
        <v/>
      </c>
      <c r="K459" s="5"/>
      <c r="L459" s="4"/>
      <c r="M459" s="4">
        <v>0</v>
      </c>
      <c r="N459" s="3" t="s">
        <v>252</v>
      </c>
    </row>
    <row r="460" spans="1:14" ht="29.4" customHeight="1" x14ac:dyDescent="0.45">
      <c r="A460" s="3" t="s">
        <v>778</v>
      </c>
      <c r="B460" s="3" t="s">
        <v>1214</v>
      </c>
      <c r="C460" s="3" t="str">
        <f>_xlfn.XLOOKUP(Table3[[#This Row],[Customer_ID]],Table1[Customer_ID],Table1[Customer_Name],,0)</f>
        <v>Ramesh Thakur</v>
      </c>
      <c r="D460" s="3" t="str">
        <f>_xlfn.XLOOKUP(Table3[[#This Row],[Customer_ID]],Table1[Customer_ID],Table1[Branch_Name],,0)</f>
        <v>Gwalior</v>
      </c>
      <c r="E460" s="5">
        <v>46148</v>
      </c>
      <c r="F460" s="3" t="s">
        <v>270</v>
      </c>
      <c r="G460" s="3" t="s">
        <v>3112</v>
      </c>
      <c r="H460" s="3" t="str">
        <f>_xlfn.XLOOKUP(Table3[[#This Row],[Agent_Code]],Table4[Agent_Code],Table4[Agent_Name],,0)</f>
        <v>Vijay Tiwari</v>
      </c>
      <c r="I460" s="12" t="s">
        <v>3094</v>
      </c>
      <c r="J460" s="3" t="str">
        <f>IF(OR(Table3[[#This Row],[Contact_Result]]="Commitment Received",Table3[[#This Row],[Contact_Result]]="Will Pay Next Week"),"Yes","")</f>
        <v>Yes</v>
      </c>
      <c r="K460" s="5">
        <v>46153</v>
      </c>
      <c r="L460" s="4">
        <v>5059</v>
      </c>
      <c r="M460" s="4">
        <v>0</v>
      </c>
      <c r="N460" s="3" t="s">
        <v>3094</v>
      </c>
    </row>
    <row r="461" spans="1:14" ht="29.4" customHeight="1" x14ac:dyDescent="0.45">
      <c r="A461" s="3" t="s">
        <v>322</v>
      </c>
      <c r="B461" s="3" t="s">
        <v>850</v>
      </c>
      <c r="C461" s="3" t="str">
        <f>_xlfn.XLOOKUP(Table3[[#This Row],[Customer_ID]],Table1[Customer_ID],Table1[Customer_Name],,0)</f>
        <v>Kavita Thakur</v>
      </c>
      <c r="D461" s="3" t="str">
        <f>_xlfn.XLOOKUP(Table3[[#This Row],[Customer_ID]],Table1[Customer_ID],Table1[Branch_Name],,0)</f>
        <v>Bhopal</v>
      </c>
      <c r="E461" s="5">
        <v>46147</v>
      </c>
      <c r="F461" s="3" t="s">
        <v>270</v>
      </c>
      <c r="G461" s="3" t="s">
        <v>3101</v>
      </c>
      <c r="H461" s="3" t="str">
        <f>_xlfn.XLOOKUP(Table3[[#This Row],[Agent_Code]],Table4[Agent_Code],Table4[Agent_Name],,0)</f>
        <v>Pankaj Verma</v>
      </c>
      <c r="I461" s="12" t="s">
        <v>3097</v>
      </c>
      <c r="J461" s="3" t="str">
        <f>IF(OR(Table3[[#This Row],[Contact_Result]]="Commitment Received",Table3[[#This Row],[Contact_Result]]="Will Pay Next Week"),"Yes","")</f>
        <v/>
      </c>
      <c r="K461" s="5"/>
      <c r="L461" s="4"/>
      <c r="M461" s="4">
        <v>0</v>
      </c>
      <c r="N461" s="3" t="s">
        <v>3098</v>
      </c>
    </row>
    <row r="462" spans="1:14" ht="29.4" customHeight="1" x14ac:dyDescent="0.45">
      <c r="A462" s="3" t="s">
        <v>330</v>
      </c>
      <c r="B462" s="3" t="s">
        <v>859</v>
      </c>
      <c r="C462" s="3" t="str">
        <f>_xlfn.XLOOKUP(Table3[[#This Row],[Customer_ID]],Table1[Customer_ID],Table1[Customer_Name],,0)</f>
        <v>Anil Chauhan</v>
      </c>
      <c r="D462" s="3" t="str">
        <f>_xlfn.XLOOKUP(Table3[[#This Row],[Customer_ID]],Table1[Customer_ID],Table1[Branch_Name],,0)</f>
        <v>Rewa</v>
      </c>
      <c r="E462" s="5">
        <v>46147</v>
      </c>
      <c r="F462" s="3" t="s">
        <v>270</v>
      </c>
      <c r="G462" s="3" t="s">
        <v>3093</v>
      </c>
      <c r="H462" s="3" t="str">
        <f>_xlfn.XLOOKUP(Table3[[#This Row],[Agent_Code]],Table4[Agent_Code],Table4[Agent_Name],,0)</f>
        <v>Manoj Dubey</v>
      </c>
      <c r="I462" s="12" t="s">
        <v>3094</v>
      </c>
      <c r="J462" s="3" t="str">
        <f>IF(OR(Table3[[#This Row],[Contact_Result]]="Commitment Received",Table3[[#This Row],[Contact_Result]]="Will Pay Next Week"),"Yes","")</f>
        <v>Yes</v>
      </c>
      <c r="K462" s="5">
        <v>46152</v>
      </c>
      <c r="L462" s="4">
        <v>2689</v>
      </c>
      <c r="M462" s="4">
        <v>0</v>
      </c>
      <c r="N462" s="3" t="s">
        <v>3094</v>
      </c>
    </row>
    <row r="463" spans="1:14" ht="29.4" customHeight="1" x14ac:dyDescent="0.45">
      <c r="A463" s="3" t="s">
        <v>351</v>
      </c>
      <c r="B463" s="3" t="s">
        <v>872</v>
      </c>
      <c r="C463" s="3" t="str">
        <f>_xlfn.XLOOKUP(Table3[[#This Row],[Customer_ID]],Table1[Customer_ID],Table1[Customer_Name],,0)</f>
        <v>Mohit Joshi</v>
      </c>
      <c r="D463" s="3" t="str">
        <f>_xlfn.XLOOKUP(Table3[[#This Row],[Customer_ID]],Table1[Customer_ID],Table1[Branch_Name],,0)</f>
        <v>Rewa</v>
      </c>
      <c r="E463" s="5">
        <v>46147</v>
      </c>
      <c r="F463" s="3" t="s">
        <v>265</v>
      </c>
      <c r="G463" s="3" t="s">
        <v>3095</v>
      </c>
      <c r="H463" s="3" t="str">
        <f>_xlfn.XLOOKUP(Table3[[#This Row],[Agent_Code]],Table4[Agent_Code],Table4[Agent_Name],,0)</f>
        <v>Ajay Yadav</v>
      </c>
      <c r="I463" s="12" t="s">
        <v>279</v>
      </c>
      <c r="J463" s="3" t="str">
        <f>IF(OR(Table3[[#This Row],[Contact_Result]]="Commitment Received",Table3[[#This Row],[Contact_Result]]="Will Pay Next Week"),"Yes","")</f>
        <v/>
      </c>
      <c r="K463" s="5"/>
      <c r="L463" s="4"/>
      <c r="M463" s="4">
        <v>1721</v>
      </c>
      <c r="N463" s="3" t="s">
        <v>279</v>
      </c>
    </row>
    <row r="464" spans="1:14" ht="29.4" customHeight="1" x14ac:dyDescent="0.45">
      <c r="A464" s="3" t="s">
        <v>352</v>
      </c>
      <c r="B464" s="3" t="s">
        <v>873</v>
      </c>
      <c r="C464" s="3" t="str">
        <f>_xlfn.XLOOKUP(Table3[[#This Row],[Customer_ID]],Table1[Customer_ID],Table1[Customer_Name],,0)</f>
        <v>Sanjay Soni</v>
      </c>
      <c r="D464" s="3" t="str">
        <f>_xlfn.XLOOKUP(Table3[[#This Row],[Customer_ID]],Table1[Customer_ID],Table1[Branch_Name],,0)</f>
        <v>Rewa</v>
      </c>
      <c r="E464" s="5">
        <v>46147</v>
      </c>
      <c r="F464" s="3" t="s">
        <v>270</v>
      </c>
      <c r="G464" s="3" t="s">
        <v>3112</v>
      </c>
      <c r="H464" s="3" t="str">
        <f>_xlfn.XLOOKUP(Table3[[#This Row],[Agent_Code]],Table4[Agent_Code],Table4[Agent_Name],,0)</f>
        <v>Vijay Tiwari</v>
      </c>
      <c r="I464" s="12" t="s">
        <v>252</v>
      </c>
      <c r="J464" s="3" t="str">
        <f>IF(OR(Table3[[#This Row],[Contact_Result]]="Commitment Received",Table3[[#This Row],[Contact_Result]]="Will Pay Next Week"),"Yes","")</f>
        <v/>
      </c>
      <c r="K464" s="5"/>
      <c r="L464" s="4"/>
      <c r="M464" s="4">
        <v>0</v>
      </c>
      <c r="N464" s="3" t="s">
        <v>252</v>
      </c>
    </row>
    <row r="465" spans="1:14" ht="29.4" customHeight="1" x14ac:dyDescent="0.45">
      <c r="A465" s="3" t="s">
        <v>362</v>
      </c>
      <c r="B465" s="3" t="s">
        <v>890</v>
      </c>
      <c r="C465" s="3" t="str">
        <f>_xlfn.XLOOKUP(Table3[[#This Row],[Customer_ID]],Table1[Customer_ID],Table1[Customer_Name],,0)</f>
        <v>Geeta Gupta</v>
      </c>
      <c r="D465" s="3" t="str">
        <f>_xlfn.XLOOKUP(Table3[[#This Row],[Customer_ID]],Table1[Customer_ID],Table1[Branch_Name],,0)</f>
        <v>Gwalior</v>
      </c>
      <c r="E465" s="5">
        <v>46147</v>
      </c>
      <c r="F465" s="3" t="s">
        <v>270</v>
      </c>
      <c r="G465" s="3" t="s">
        <v>3108</v>
      </c>
      <c r="H465" s="3" t="str">
        <f>_xlfn.XLOOKUP(Table3[[#This Row],[Agent_Code]],Table4[Agent_Code],Table4[Agent_Name],,0)</f>
        <v>Rekha Gupta</v>
      </c>
      <c r="I465" s="12" t="s">
        <v>3094</v>
      </c>
      <c r="J465" s="3" t="str">
        <f>IF(OR(Table3[[#This Row],[Contact_Result]]="Commitment Received",Table3[[#This Row],[Contact_Result]]="Will Pay Next Week"),"Yes","")</f>
        <v>Yes</v>
      </c>
      <c r="K465" s="5">
        <v>46152</v>
      </c>
      <c r="L465" s="4">
        <v>3710</v>
      </c>
      <c r="M465" s="4">
        <v>0</v>
      </c>
      <c r="N465" s="3" t="s">
        <v>3094</v>
      </c>
    </row>
    <row r="466" spans="1:14" ht="29.4" customHeight="1" x14ac:dyDescent="0.45">
      <c r="A466" s="3" t="s">
        <v>372</v>
      </c>
      <c r="B466" s="3" t="s">
        <v>900</v>
      </c>
      <c r="C466" s="3" t="str">
        <f>_xlfn.XLOOKUP(Table3[[#This Row],[Customer_ID]],Table1[Customer_ID],Table1[Customer_Name],,0)</f>
        <v>Vijay Dubey</v>
      </c>
      <c r="D466" s="3" t="str">
        <f>_xlfn.XLOOKUP(Table3[[#This Row],[Customer_ID]],Table1[Customer_ID],Table1[Branch_Name],,0)</f>
        <v>Jabalpur</v>
      </c>
      <c r="E466" s="5">
        <v>46147</v>
      </c>
      <c r="F466" s="3" t="s">
        <v>265</v>
      </c>
      <c r="G466" s="3" t="s">
        <v>3100</v>
      </c>
      <c r="H466" s="3" t="str">
        <f>_xlfn.XLOOKUP(Table3[[#This Row],[Agent_Code]],Table4[Agent_Code],Table4[Agent_Name],,0)</f>
        <v>Manoj Gupta</v>
      </c>
      <c r="I466" s="12" t="s">
        <v>279</v>
      </c>
      <c r="J466" s="3" t="str">
        <f>IF(OR(Table3[[#This Row],[Contact_Result]]="Commitment Received",Table3[[#This Row],[Contact_Result]]="Will Pay Next Week"),"Yes","")</f>
        <v/>
      </c>
      <c r="K466" s="5"/>
      <c r="L466" s="4"/>
      <c r="M466" s="4">
        <v>2347</v>
      </c>
      <c r="N466" s="3" t="s">
        <v>279</v>
      </c>
    </row>
    <row r="467" spans="1:14" ht="29.4" customHeight="1" x14ac:dyDescent="0.45">
      <c r="A467" s="3" t="s">
        <v>386</v>
      </c>
      <c r="B467" s="3" t="s">
        <v>921</v>
      </c>
      <c r="C467" s="3" t="str">
        <f>_xlfn.XLOOKUP(Table3[[#This Row],[Customer_ID]],Table1[Customer_ID],Table1[Customer_Name],,0)</f>
        <v>Ajay Chauhan</v>
      </c>
      <c r="D467" s="3" t="str">
        <f>_xlfn.XLOOKUP(Table3[[#This Row],[Customer_ID]],Table1[Customer_ID],Table1[Branch_Name],,0)</f>
        <v>Rewa</v>
      </c>
      <c r="E467" s="5">
        <v>46147</v>
      </c>
      <c r="F467" s="3" t="s">
        <v>257</v>
      </c>
      <c r="G467" s="3" t="s">
        <v>3093</v>
      </c>
      <c r="H467" s="3" t="str">
        <f>_xlfn.XLOOKUP(Table3[[#This Row],[Agent_Code]],Table4[Agent_Code],Table4[Agent_Name],,0)</f>
        <v>Manoj Dubey</v>
      </c>
      <c r="I467" s="12" t="s">
        <v>273</v>
      </c>
      <c r="J467" s="3" t="str">
        <f>IF(OR(Table3[[#This Row],[Contact_Result]]="Commitment Received",Table3[[#This Row],[Contact_Result]]="Will Pay Next Week"),"Yes","")</f>
        <v>Yes</v>
      </c>
      <c r="K467" s="5">
        <v>46152</v>
      </c>
      <c r="L467" s="4">
        <v>39567</v>
      </c>
      <c r="M467" s="4">
        <v>0</v>
      </c>
      <c r="N467" s="3" t="s">
        <v>273</v>
      </c>
    </row>
    <row r="468" spans="1:14" ht="29.4" customHeight="1" x14ac:dyDescent="0.45">
      <c r="A468" s="3" t="s">
        <v>396</v>
      </c>
      <c r="B468" s="3" t="s">
        <v>923</v>
      </c>
      <c r="C468" s="3" t="str">
        <f>_xlfn.XLOOKUP(Table3[[#This Row],[Customer_ID]],Table1[Customer_ID],Table1[Customer_Name],,0)</f>
        <v>Mahesh Patel</v>
      </c>
      <c r="D468" s="3" t="str">
        <f>_xlfn.XLOOKUP(Table3[[#This Row],[Customer_ID]],Table1[Customer_ID],Table1[Branch_Name],,0)</f>
        <v>Gwalior</v>
      </c>
      <c r="E468" s="5">
        <v>46147</v>
      </c>
      <c r="F468" s="3" t="s">
        <v>265</v>
      </c>
      <c r="G468" s="3" t="s">
        <v>3092</v>
      </c>
      <c r="H468" s="3" t="str">
        <f>_xlfn.XLOOKUP(Table3[[#This Row],[Agent_Code]],Table4[Agent_Code],Table4[Agent_Name],,0)</f>
        <v>Sunita Patel</v>
      </c>
      <c r="I468" s="12" t="s">
        <v>279</v>
      </c>
      <c r="J468" s="3" t="str">
        <f>IF(OR(Table3[[#This Row],[Contact_Result]]="Commitment Received",Table3[[#This Row],[Contact_Result]]="Will Pay Next Week"),"Yes","")</f>
        <v/>
      </c>
      <c r="K468" s="5"/>
      <c r="L468" s="4"/>
      <c r="M468" s="4">
        <v>1101</v>
      </c>
      <c r="N468" s="3" t="s">
        <v>279</v>
      </c>
    </row>
    <row r="469" spans="1:14" ht="29.4" customHeight="1" x14ac:dyDescent="0.45">
      <c r="A469" s="3" t="s">
        <v>423</v>
      </c>
      <c r="B469" s="3" t="s">
        <v>949</v>
      </c>
      <c r="C469" s="3" t="str">
        <f>_xlfn.XLOOKUP(Table3[[#This Row],[Customer_ID]],Table1[Customer_ID],Table1[Customer_Name],,0)</f>
        <v>Mahesh Dubey</v>
      </c>
      <c r="D469" s="3" t="str">
        <f>_xlfn.XLOOKUP(Table3[[#This Row],[Customer_ID]],Table1[Customer_ID],Table1[Branch_Name],,0)</f>
        <v>Bhopal</v>
      </c>
      <c r="E469" s="5">
        <v>46147</v>
      </c>
      <c r="F469" s="3" t="s">
        <v>270</v>
      </c>
      <c r="G469" s="3" t="s">
        <v>3106</v>
      </c>
      <c r="H469" s="3" t="str">
        <f>_xlfn.XLOOKUP(Table3[[#This Row],[Agent_Code]],Table4[Agent_Code],Table4[Agent_Name],,0)</f>
        <v>Kavita Tiwari</v>
      </c>
      <c r="I469" s="12" t="s">
        <v>3094</v>
      </c>
      <c r="J469" s="3" t="str">
        <f>IF(OR(Table3[[#This Row],[Contact_Result]]="Commitment Received",Table3[[#This Row],[Contact_Result]]="Will Pay Next Week"),"Yes","")</f>
        <v>Yes</v>
      </c>
      <c r="K469" s="5">
        <v>46152</v>
      </c>
      <c r="L469" s="4">
        <v>10017</v>
      </c>
      <c r="M469" s="4">
        <v>0</v>
      </c>
      <c r="N469" s="3" t="s">
        <v>3094</v>
      </c>
    </row>
    <row r="470" spans="1:14" ht="29.4" customHeight="1" x14ac:dyDescent="0.45">
      <c r="A470" s="3" t="s">
        <v>439</v>
      </c>
      <c r="B470" s="3" t="s">
        <v>963</v>
      </c>
      <c r="C470" s="3" t="str">
        <f>_xlfn.XLOOKUP(Table3[[#This Row],[Customer_ID]],Table1[Customer_ID],Table1[Customer_Name],,0)</f>
        <v>Pradeep Malviya</v>
      </c>
      <c r="D470" s="3" t="str">
        <f>_xlfn.XLOOKUP(Table3[[#This Row],[Customer_ID]],Table1[Customer_ID],Table1[Branch_Name],,0)</f>
        <v>Indore</v>
      </c>
      <c r="E470" s="5">
        <v>46147</v>
      </c>
      <c r="F470" s="3" t="s">
        <v>270</v>
      </c>
      <c r="G470" s="3" t="s">
        <v>3109</v>
      </c>
      <c r="H470" s="3" t="str">
        <f>_xlfn.XLOOKUP(Table3[[#This Row],[Agent_Code]],Table4[Agent_Code],Table4[Agent_Name],,0)</f>
        <v>Pankaj Joshi</v>
      </c>
      <c r="I470" s="12" t="s">
        <v>3097</v>
      </c>
      <c r="J470" s="3" t="str">
        <f>IF(OR(Table3[[#This Row],[Contact_Result]]="Commitment Received",Table3[[#This Row],[Contact_Result]]="Will Pay Next Week"),"Yes","")</f>
        <v/>
      </c>
      <c r="K470" s="5"/>
      <c r="L470" s="4"/>
      <c r="M470" s="4">
        <v>0</v>
      </c>
      <c r="N470" s="3" t="s">
        <v>3098</v>
      </c>
    </row>
    <row r="471" spans="1:14" ht="29.4" customHeight="1" x14ac:dyDescent="0.45">
      <c r="A471" s="3" t="s">
        <v>471</v>
      </c>
      <c r="B471" s="3" t="s">
        <v>987</v>
      </c>
      <c r="C471" s="3" t="str">
        <f>_xlfn.XLOOKUP(Table3[[#This Row],[Customer_ID]],Table1[Customer_ID],Table1[Customer_Name],,0)</f>
        <v>Priya Chauhan</v>
      </c>
      <c r="D471" s="3" t="str">
        <f>_xlfn.XLOOKUP(Table3[[#This Row],[Customer_ID]],Table1[Customer_ID],Table1[Branch_Name],,0)</f>
        <v>Rewa</v>
      </c>
      <c r="E471" s="5">
        <v>46147</v>
      </c>
      <c r="F471" s="3" t="s">
        <v>270</v>
      </c>
      <c r="G471" s="3" t="s">
        <v>3102</v>
      </c>
      <c r="H471" s="3" t="str">
        <f>_xlfn.XLOOKUP(Table3[[#This Row],[Agent_Code]],Table4[Agent_Code],Table4[Agent_Name],,0)</f>
        <v>Suresh Malviya</v>
      </c>
      <c r="I471" s="12" t="s">
        <v>252</v>
      </c>
      <c r="J471" s="3" t="str">
        <f>IF(OR(Table3[[#This Row],[Contact_Result]]="Commitment Received",Table3[[#This Row],[Contact_Result]]="Will Pay Next Week"),"Yes","")</f>
        <v/>
      </c>
      <c r="K471" s="5"/>
      <c r="L471" s="4"/>
      <c r="M471" s="4">
        <v>0</v>
      </c>
      <c r="N471" s="3" t="s">
        <v>252</v>
      </c>
    </row>
    <row r="472" spans="1:14" ht="29.4" customHeight="1" x14ac:dyDescent="0.45">
      <c r="A472" s="3" t="s">
        <v>486</v>
      </c>
      <c r="B472" s="3" t="s">
        <v>996</v>
      </c>
      <c r="C472" s="3" t="str">
        <f>_xlfn.XLOOKUP(Table3[[#This Row],[Customer_ID]],Table1[Customer_ID],Table1[Customer_Name],,0)</f>
        <v>Rajesh Dwivedi</v>
      </c>
      <c r="D472" s="3" t="str">
        <f>_xlfn.XLOOKUP(Table3[[#This Row],[Customer_ID]],Table1[Customer_ID],Table1[Branch_Name],,0)</f>
        <v>Jabalpur</v>
      </c>
      <c r="E472" s="5">
        <v>46147</v>
      </c>
      <c r="F472" s="3" t="s">
        <v>270</v>
      </c>
      <c r="G472" s="3" t="s">
        <v>3107</v>
      </c>
      <c r="H472" s="3" t="str">
        <f>_xlfn.XLOOKUP(Table3[[#This Row],[Agent_Code]],Table4[Agent_Code],Table4[Agent_Name],,0)</f>
        <v>Naresh Mishra</v>
      </c>
      <c r="I472" s="12" t="s">
        <v>3094</v>
      </c>
      <c r="J472" s="3" t="str">
        <f>IF(OR(Table3[[#This Row],[Contact_Result]]="Commitment Received",Table3[[#This Row],[Contact_Result]]="Will Pay Next Week"),"Yes","")</f>
        <v>Yes</v>
      </c>
      <c r="K472" s="5">
        <v>46152</v>
      </c>
      <c r="L472" s="4">
        <v>15833</v>
      </c>
      <c r="M472" s="4">
        <v>0</v>
      </c>
      <c r="N472" s="3" t="s">
        <v>3094</v>
      </c>
    </row>
    <row r="473" spans="1:14" ht="29.4" customHeight="1" x14ac:dyDescent="0.45">
      <c r="A473" s="3" t="s">
        <v>491</v>
      </c>
      <c r="B473" s="3" t="s">
        <v>997</v>
      </c>
      <c r="C473" s="3" t="str">
        <f>_xlfn.XLOOKUP(Table3[[#This Row],[Customer_ID]],Table1[Customer_ID],Table1[Customer_Name],,0)</f>
        <v>Santosh Soni</v>
      </c>
      <c r="D473" s="3" t="str">
        <f>_xlfn.XLOOKUP(Table3[[#This Row],[Customer_ID]],Table1[Customer_ID],Table1[Branch_Name],,0)</f>
        <v>Bhopal</v>
      </c>
      <c r="E473" s="5">
        <v>46147</v>
      </c>
      <c r="F473" s="3" t="s">
        <v>265</v>
      </c>
      <c r="G473" s="3" t="s">
        <v>3092</v>
      </c>
      <c r="H473" s="3" t="str">
        <f>_xlfn.XLOOKUP(Table3[[#This Row],[Agent_Code]],Table4[Agent_Code],Table4[Agent_Name],,0)</f>
        <v>Sunita Patel</v>
      </c>
      <c r="I473" s="12" t="s">
        <v>279</v>
      </c>
      <c r="J473" s="3" t="str">
        <f>IF(OR(Table3[[#This Row],[Contact_Result]]="Commitment Received",Table3[[#This Row],[Contact_Result]]="Will Pay Next Week"),"Yes","")</f>
        <v/>
      </c>
      <c r="K473" s="5"/>
      <c r="L473" s="4"/>
      <c r="M473" s="4">
        <v>10377</v>
      </c>
      <c r="N473" s="3" t="s">
        <v>279</v>
      </c>
    </row>
    <row r="474" spans="1:14" ht="29.4" customHeight="1" x14ac:dyDescent="0.45">
      <c r="A474" s="3" t="s">
        <v>496</v>
      </c>
      <c r="B474" s="3" t="s">
        <v>999</v>
      </c>
      <c r="C474" s="3" t="str">
        <f>_xlfn.XLOOKUP(Table3[[#This Row],[Customer_ID]],Table1[Customer_ID],Table1[Customer_Name],,0)</f>
        <v>Sanjay Rajput</v>
      </c>
      <c r="D474" s="3" t="str">
        <f>_xlfn.XLOOKUP(Table3[[#This Row],[Customer_ID]],Table1[Customer_ID],Table1[Branch_Name],,0)</f>
        <v>Jabalpur</v>
      </c>
      <c r="E474" s="5">
        <v>46147</v>
      </c>
      <c r="F474" s="3" t="s">
        <v>270</v>
      </c>
      <c r="G474" s="3" t="s">
        <v>3091</v>
      </c>
      <c r="H474" s="3" t="str">
        <f>_xlfn.XLOOKUP(Table3[[#This Row],[Agent_Code]],Table4[Agent_Code],Table4[Agent_Name],,0)</f>
        <v>Amit Thakur</v>
      </c>
      <c r="I474" s="12" t="s">
        <v>252</v>
      </c>
      <c r="J474" s="3" t="str">
        <f>IF(OR(Table3[[#This Row],[Contact_Result]]="Commitment Received",Table3[[#This Row],[Contact_Result]]="Will Pay Next Week"),"Yes","")</f>
        <v/>
      </c>
      <c r="K474" s="5"/>
      <c r="L474" s="4"/>
      <c r="M474" s="4">
        <v>0</v>
      </c>
      <c r="N474" s="3" t="s">
        <v>252</v>
      </c>
    </row>
    <row r="475" spans="1:14" ht="29.4" customHeight="1" x14ac:dyDescent="0.45">
      <c r="A475" s="3" t="s">
        <v>499</v>
      </c>
      <c r="B475" s="3" t="s">
        <v>1000</v>
      </c>
      <c r="C475" s="3" t="str">
        <f>_xlfn.XLOOKUP(Table3[[#This Row],[Customer_ID]],Table1[Customer_ID],Table1[Customer_Name],,0)</f>
        <v>Mahesh Chauhan</v>
      </c>
      <c r="D475" s="3" t="str">
        <f>_xlfn.XLOOKUP(Table3[[#This Row],[Customer_ID]],Table1[Customer_ID],Table1[Branch_Name],,0)</f>
        <v>Indore</v>
      </c>
      <c r="E475" s="5">
        <v>46147</v>
      </c>
      <c r="F475" s="3" t="s">
        <v>270</v>
      </c>
      <c r="G475" s="3" t="s">
        <v>3095</v>
      </c>
      <c r="H475" s="3" t="str">
        <f>_xlfn.XLOOKUP(Table3[[#This Row],[Agent_Code]],Table4[Agent_Code],Table4[Agent_Name],,0)</f>
        <v>Ajay Yadav</v>
      </c>
      <c r="I475" s="12" t="s">
        <v>3097</v>
      </c>
      <c r="J475" s="3" t="str">
        <f>IF(OR(Table3[[#This Row],[Contact_Result]]="Commitment Received",Table3[[#This Row],[Contact_Result]]="Will Pay Next Week"),"Yes","")</f>
        <v/>
      </c>
      <c r="K475" s="5"/>
      <c r="L475" s="4"/>
      <c r="M475" s="4">
        <v>0</v>
      </c>
      <c r="N475" s="3" t="s">
        <v>3098</v>
      </c>
    </row>
    <row r="476" spans="1:14" ht="29.4" customHeight="1" x14ac:dyDescent="0.45">
      <c r="A476" s="3" t="s">
        <v>523</v>
      </c>
      <c r="B476" s="3" t="s">
        <v>1015</v>
      </c>
      <c r="C476" s="3" t="str">
        <f>_xlfn.XLOOKUP(Table3[[#This Row],[Customer_ID]],Table1[Customer_ID],Table1[Customer_Name],,0)</f>
        <v>Vikas Malviya</v>
      </c>
      <c r="D476" s="3" t="str">
        <f>_xlfn.XLOOKUP(Table3[[#This Row],[Customer_ID]],Table1[Customer_ID],Table1[Branch_Name],,0)</f>
        <v>Indore</v>
      </c>
      <c r="E476" s="5">
        <v>46147</v>
      </c>
      <c r="F476" s="3" t="s">
        <v>265</v>
      </c>
      <c r="G476" s="3" t="s">
        <v>3100</v>
      </c>
      <c r="H476" s="3" t="str">
        <f>_xlfn.XLOOKUP(Table3[[#This Row],[Agent_Code]],Table4[Agent_Code],Table4[Agent_Name],,0)</f>
        <v>Manoj Gupta</v>
      </c>
      <c r="I476" s="12" t="s">
        <v>279</v>
      </c>
      <c r="J476" s="3" t="str">
        <f>IF(OR(Table3[[#This Row],[Contact_Result]]="Commitment Received",Table3[[#This Row],[Contact_Result]]="Will Pay Next Week"),"Yes","")</f>
        <v/>
      </c>
      <c r="K476" s="5"/>
      <c r="L476" s="4"/>
      <c r="M476" s="4">
        <v>5927</v>
      </c>
      <c r="N476" s="3" t="s">
        <v>279</v>
      </c>
    </row>
    <row r="477" spans="1:14" ht="29.4" customHeight="1" x14ac:dyDescent="0.45">
      <c r="A477" s="3" t="s">
        <v>592</v>
      </c>
      <c r="B477" s="3" t="s">
        <v>1075</v>
      </c>
      <c r="C477" s="3" t="str">
        <f>_xlfn.XLOOKUP(Table3[[#This Row],[Customer_ID]],Table1[Customer_ID],Table1[Customer_Name],,0)</f>
        <v>Neha Malviya</v>
      </c>
      <c r="D477" s="3" t="str">
        <f>_xlfn.XLOOKUP(Table3[[#This Row],[Customer_ID]],Table1[Customer_ID],Table1[Branch_Name],,0)</f>
        <v>Gwalior</v>
      </c>
      <c r="E477" s="5">
        <v>46147</v>
      </c>
      <c r="F477" s="3" t="s">
        <v>270</v>
      </c>
      <c r="G477" s="3" t="s">
        <v>3110</v>
      </c>
      <c r="H477" s="3" t="str">
        <f>_xlfn.XLOOKUP(Table3[[#This Row],[Agent_Code]],Table4[Agent_Code],Table4[Agent_Name],,0)</f>
        <v>Neha Malviya</v>
      </c>
      <c r="I477" s="12" t="s">
        <v>3097</v>
      </c>
      <c r="J477" s="3" t="str">
        <f>IF(OR(Table3[[#This Row],[Contact_Result]]="Commitment Received",Table3[[#This Row],[Contact_Result]]="Will Pay Next Week"),"Yes","")</f>
        <v/>
      </c>
      <c r="K477" s="5"/>
      <c r="L477" s="4"/>
      <c r="M477" s="4">
        <v>0</v>
      </c>
      <c r="N477" s="3" t="s">
        <v>3098</v>
      </c>
    </row>
    <row r="478" spans="1:14" ht="29.4" customHeight="1" x14ac:dyDescent="0.45">
      <c r="A478" s="3" t="s">
        <v>612</v>
      </c>
      <c r="B478" s="3" t="s">
        <v>1103</v>
      </c>
      <c r="C478" s="3" t="str">
        <f>_xlfn.XLOOKUP(Table3[[#This Row],[Customer_ID]],Table1[Customer_ID],Table1[Customer_Name],,0)</f>
        <v>Shanta Verma</v>
      </c>
      <c r="D478" s="3" t="str">
        <f>_xlfn.XLOOKUP(Table3[[#This Row],[Customer_ID]],Table1[Customer_ID],Table1[Branch_Name],,0)</f>
        <v>Indore</v>
      </c>
      <c r="E478" s="5">
        <v>46147</v>
      </c>
      <c r="F478" s="3" t="s">
        <v>270</v>
      </c>
      <c r="G478" s="3" t="s">
        <v>3104</v>
      </c>
      <c r="H478" s="3" t="str">
        <f>_xlfn.XLOOKUP(Table3[[#This Row],[Agent_Code]],Table4[Agent_Code],Table4[Agent_Name],,0)</f>
        <v>Umesh Gupta</v>
      </c>
      <c r="I478" s="12" t="s">
        <v>3097</v>
      </c>
      <c r="J478" s="3" t="str">
        <f>IF(OR(Table3[[#This Row],[Contact_Result]]="Commitment Received",Table3[[#This Row],[Contact_Result]]="Will Pay Next Week"),"Yes","")</f>
        <v/>
      </c>
      <c r="K478" s="5"/>
      <c r="L478" s="4"/>
      <c r="M478" s="4">
        <v>0</v>
      </c>
      <c r="N478" s="3" t="s">
        <v>3098</v>
      </c>
    </row>
    <row r="479" spans="1:14" ht="29.4" customHeight="1" x14ac:dyDescent="0.45">
      <c r="A479" s="3" t="s">
        <v>616</v>
      </c>
      <c r="B479" s="3" t="s">
        <v>1108</v>
      </c>
      <c r="C479" s="3" t="str">
        <f>_xlfn.XLOOKUP(Table3[[#This Row],[Customer_ID]],Table1[Customer_ID],Table1[Customer_Name],,0)</f>
        <v>Sumit Jain</v>
      </c>
      <c r="D479" s="3" t="str">
        <f>_xlfn.XLOOKUP(Table3[[#This Row],[Customer_ID]],Table1[Customer_ID],Table1[Branch_Name],,0)</f>
        <v>Bhopal</v>
      </c>
      <c r="E479" s="5">
        <v>46147</v>
      </c>
      <c r="F479" s="3" t="s">
        <v>270</v>
      </c>
      <c r="G479" s="3" t="s">
        <v>3108</v>
      </c>
      <c r="H479" s="3" t="str">
        <f>_xlfn.XLOOKUP(Table3[[#This Row],[Agent_Code]],Table4[Agent_Code],Table4[Agent_Name],,0)</f>
        <v>Rekha Gupta</v>
      </c>
      <c r="I479" s="12" t="s">
        <v>3094</v>
      </c>
      <c r="J479" s="3" t="str">
        <f>IF(OR(Table3[[#This Row],[Contact_Result]]="Commitment Received",Table3[[#This Row],[Contact_Result]]="Will Pay Next Week"),"Yes","")</f>
        <v>Yes</v>
      </c>
      <c r="K479" s="5">
        <v>46152</v>
      </c>
      <c r="L479" s="4">
        <v>16208</v>
      </c>
      <c r="M479" s="4">
        <v>0</v>
      </c>
      <c r="N479" s="3" t="s">
        <v>3094</v>
      </c>
    </row>
    <row r="480" spans="1:14" ht="29.4" customHeight="1" x14ac:dyDescent="0.45">
      <c r="A480" s="3" t="s">
        <v>677</v>
      </c>
      <c r="B480" s="3" t="s">
        <v>1148</v>
      </c>
      <c r="C480" s="3" t="str">
        <f>_xlfn.XLOOKUP(Table3[[#This Row],[Customer_ID]],Table1[Customer_ID],Table1[Customer_Name],,0)</f>
        <v>Rajesh Malviya</v>
      </c>
      <c r="D480" s="3" t="str">
        <f>_xlfn.XLOOKUP(Table3[[#This Row],[Customer_ID]],Table1[Customer_ID],Table1[Branch_Name],,0)</f>
        <v>Bhopal</v>
      </c>
      <c r="E480" s="5">
        <v>46147</v>
      </c>
      <c r="F480" s="3" t="s">
        <v>265</v>
      </c>
      <c r="G480" s="3" t="s">
        <v>3092</v>
      </c>
      <c r="H480" s="3" t="str">
        <f>_xlfn.XLOOKUP(Table3[[#This Row],[Agent_Code]],Table4[Agent_Code],Table4[Agent_Name],,0)</f>
        <v>Sunita Patel</v>
      </c>
      <c r="I480" s="12" t="s">
        <v>279</v>
      </c>
      <c r="J480" s="3" t="str">
        <f>IF(OR(Table3[[#This Row],[Contact_Result]]="Commitment Received",Table3[[#This Row],[Contact_Result]]="Will Pay Next Week"),"Yes","")</f>
        <v/>
      </c>
      <c r="K480" s="5"/>
      <c r="L480" s="4"/>
      <c r="M480" s="4">
        <v>4940</v>
      </c>
      <c r="N480" s="3" t="s">
        <v>279</v>
      </c>
    </row>
    <row r="481" spans="1:14" ht="29.4" customHeight="1" x14ac:dyDescent="0.45">
      <c r="A481" s="3" t="s">
        <v>264</v>
      </c>
      <c r="B481" s="3" t="s">
        <v>821</v>
      </c>
      <c r="C481" s="3" t="str">
        <f>_xlfn.XLOOKUP(Table3[[#This Row],[Customer_ID]],Table1[Customer_ID],Table1[Customer_Name],,0)</f>
        <v>Santosh Mishra</v>
      </c>
      <c r="D481" s="3" t="str">
        <f>_xlfn.XLOOKUP(Table3[[#This Row],[Customer_ID]],Table1[Customer_ID],Table1[Branch_Name],,0)</f>
        <v>Rewa</v>
      </c>
      <c r="E481" s="5">
        <v>46146</v>
      </c>
      <c r="F481" s="3" t="s">
        <v>270</v>
      </c>
      <c r="G481" s="3" t="s">
        <v>3109</v>
      </c>
      <c r="H481" s="3" t="str">
        <f>_xlfn.XLOOKUP(Table3[[#This Row],[Agent_Code]],Table4[Agent_Code],Table4[Agent_Name],,0)</f>
        <v>Pankaj Joshi</v>
      </c>
      <c r="I481" s="12" t="s">
        <v>3097</v>
      </c>
      <c r="J481" s="3" t="str">
        <f>IF(OR(Table3[[#This Row],[Contact_Result]]="Commitment Received",Table3[[#This Row],[Contact_Result]]="Will Pay Next Week"),"Yes","")</f>
        <v/>
      </c>
      <c r="K481" s="5"/>
      <c r="L481" s="4"/>
      <c r="M481" s="4">
        <v>0</v>
      </c>
      <c r="N481" s="3" t="s">
        <v>3098</v>
      </c>
    </row>
    <row r="482" spans="1:14" ht="29.4" customHeight="1" x14ac:dyDescent="0.45">
      <c r="A482" s="3" t="s">
        <v>289</v>
      </c>
      <c r="B482" s="3" t="s">
        <v>831</v>
      </c>
      <c r="C482" s="3" t="str">
        <f>_xlfn.XLOOKUP(Table3[[#This Row],[Customer_ID]],Table1[Customer_ID],Table1[Customer_Name],,0)</f>
        <v>Lata Gupta</v>
      </c>
      <c r="D482" s="3" t="str">
        <f>_xlfn.XLOOKUP(Table3[[#This Row],[Customer_ID]],Table1[Customer_ID],Table1[Branch_Name],,0)</f>
        <v>Gwalior</v>
      </c>
      <c r="E482" s="5">
        <v>46146</v>
      </c>
      <c r="F482" s="3" t="s">
        <v>270</v>
      </c>
      <c r="G482" s="3" t="s">
        <v>3107</v>
      </c>
      <c r="H482" s="3" t="str">
        <f>_xlfn.XLOOKUP(Table3[[#This Row],[Agent_Code]],Table4[Agent_Code],Table4[Agent_Name],,0)</f>
        <v>Naresh Mishra</v>
      </c>
      <c r="I482" s="12" t="s">
        <v>252</v>
      </c>
      <c r="J482" s="3" t="str">
        <f>IF(OR(Table3[[#This Row],[Contact_Result]]="Commitment Received",Table3[[#This Row],[Contact_Result]]="Will Pay Next Week"),"Yes","")</f>
        <v/>
      </c>
      <c r="K482" s="5"/>
      <c r="L482" s="4"/>
      <c r="M482" s="4">
        <v>0</v>
      </c>
      <c r="N482" s="3" t="s">
        <v>252</v>
      </c>
    </row>
    <row r="483" spans="1:14" ht="29.4" customHeight="1" x14ac:dyDescent="0.45">
      <c r="A483" s="3" t="s">
        <v>318</v>
      </c>
      <c r="B483" s="3" t="s">
        <v>848</v>
      </c>
      <c r="C483" s="3" t="str">
        <f>_xlfn.XLOOKUP(Table3[[#This Row],[Customer_ID]],Table1[Customer_ID],Table1[Customer_Name],,0)</f>
        <v>Savita Chauhan</v>
      </c>
      <c r="D483" s="3" t="str">
        <f>_xlfn.XLOOKUP(Table3[[#This Row],[Customer_ID]],Table1[Customer_ID],Table1[Branch_Name],,0)</f>
        <v>Jabalpur</v>
      </c>
      <c r="E483" s="5">
        <v>46146</v>
      </c>
      <c r="F483" s="3" t="s">
        <v>265</v>
      </c>
      <c r="G483" s="3" t="s">
        <v>3108</v>
      </c>
      <c r="H483" s="3" t="str">
        <f>_xlfn.XLOOKUP(Table3[[#This Row],[Agent_Code]],Table4[Agent_Code],Table4[Agent_Name],,0)</f>
        <v>Rekha Gupta</v>
      </c>
      <c r="I483" s="12" t="s">
        <v>279</v>
      </c>
      <c r="J483" s="3" t="str">
        <f>IF(OR(Table3[[#This Row],[Contact_Result]]="Commitment Received",Table3[[#This Row],[Contact_Result]]="Will Pay Next Week"),"Yes","")</f>
        <v/>
      </c>
      <c r="K483" s="5"/>
      <c r="L483" s="4"/>
      <c r="M483" s="4">
        <v>2579</v>
      </c>
      <c r="N483" s="3" t="s">
        <v>279</v>
      </c>
    </row>
    <row r="484" spans="1:14" ht="29.4" customHeight="1" x14ac:dyDescent="0.45">
      <c r="A484" s="3" t="s">
        <v>403</v>
      </c>
      <c r="B484" s="3" t="s">
        <v>933</v>
      </c>
      <c r="C484" s="3" t="str">
        <f>_xlfn.XLOOKUP(Table3[[#This Row],[Customer_ID]],Table1[Customer_ID],Table1[Customer_Name],,0)</f>
        <v>Amit Tiwari</v>
      </c>
      <c r="D484" s="3" t="str">
        <f>_xlfn.XLOOKUP(Table3[[#This Row],[Customer_ID]],Table1[Customer_ID],Table1[Branch_Name],,0)</f>
        <v>Rewa</v>
      </c>
      <c r="E484" s="5">
        <v>46146</v>
      </c>
      <c r="F484" s="3" t="s">
        <v>270</v>
      </c>
      <c r="G484" s="3" t="s">
        <v>3100</v>
      </c>
      <c r="H484" s="3" t="str">
        <f>_xlfn.XLOOKUP(Table3[[#This Row],[Agent_Code]],Table4[Agent_Code],Table4[Agent_Name],,0)</f>
        <v>Manoj Gupta</v>
      </c>
      <c r="I484" s="12" t="s">
        <v>252</v>
      </c>
      <c r="J484" s="3" t="str">
        <f>IF(OR(Table3[[#This Row],[Contact_Result]]="Commitment Received",Table3[[#This Row],[Contact_Result]]="Will Pay Next Week"),"Yes","")</f>
        <v/>
      </c>
      <c r="K484" s="5"/>
      <c r="L484" s="4"/>
      <c r="M484" s="4">
        <v>0</v>
      </c>
      <c r="N484" s="3" t="s">
        <v>252</v>
      </c>
    </row>
    <row r="485" spans="1:14" ht="29.4" customHeight="1" x14ac:dyDescent="0.45">
      <c r="A485" s="3" t="s">
        <v>456</v>
      </c>
      <c r="B485" s="3" t="s">
        <v>977</v>
      </c>
      <c r="C485" s="3" t="str">
        <f>_xlfn.XLOOKUP(Table3[[#This Row],[Customer_ID]],Table1[Customer_ID],Table1[Customer_Name],,0)</f>
        <v>Dinesh Gupta</v>
      </c>
      <c r="D485" s="3" t="str">
        <f>_xlfn.XLOOKUP(Table3[[#This Row],[Customer_ID]],Table1[Customer_ID],Table1[Branch_Name],,0)</f>
        <v>Jabalpur</v>
      </c>
      <c r="E485" s="5">
        <v>46146</v>
      </c>
      <c r="F485" s="3" t="s">
        <v>265</v>
      </c>
      <c r="G485" s="3" t="s">
        <v>3104</v>
      </c>
      <c r="H485" s="3" t="str">
        <f>_xlfn.XLOOKUP(Table3[[#This Row],[Agent_Code]],Table4[Agent_Code],Table4[Agent_Name],,0)</f>
        <v>Umesh Gupta</v>
      </c>
      <c r="I485" s="12" t="s">
        <v>279</v>
      </c>
      <c r="J485" s="3" t="str">
        <f>IF(OR(Table3[[#This Row],[Contact_Result]]="Commitment Received",Table3[[#This Row],[Contact_Result]]="Will Pay Next Week"),"Yes","")</f>
        <v/>
      </c>
      <c r="K485" s="5"/>
      <c r="L485" s="4"/>
      <c r="M485" s="4">
        <v>3796</v>
      </c>
      <c r="N485" s="3" t="s">
        <v>279</v>
      </c>
    </row>
    <row r="486" spans="1:14" ht="29.4" customHeight="1" x14ac:dyDescent="0.45">
      <c r="A486" s="3" t="s">
        <v>502</v>
      </c>
      <c r="B486" s="3" t="s">
        <v>1002</v>
      </c>
      <c r="C486" s="3" t="str">
        <f>_xlfn.XLOOKUP(Table3[[#This Row],[Customer_ID]],Table1[Customer_ID],Table1[Customer_Name],,0)</f>
        <v>Usha Soni</v>
      </c>
      <c r="D486" s="3" t="str">
        <f>_xlfn.XLOOKUP(Table3[[#This Row],[Customer_ID]],Table1[Customer_ID],Table1[Branch_Name],,0)</f>
        <v>Bhopal</v>
      </c>
      <c r="E486" s="5">
        <v>46146</v>
      </c>
      <c r="F486" s="3" t="s">
        <v>257</v>
      </c>
      <c r="G486" s="3" t="s">
        <v>3096</v>
      </c>
      <c r="H486" s="3" t="str">
        <f>_xlfn.XLOOKUP(Table3[[#This Row],[Agent_Code]],Table4[Agent_Code],Table4[Agent_Name],,0)</f>
        <v>Pushpa Gupta</v>
      </c>
      <c r="I486" s="12" t="s">
        <v>273</v>
      </c>
      <c r="J486" s="3" t="str">
        <f>IF(OR(Table3[[#This Row],[Contact_Result]]="Commitment Received",Table3[[#This Row],[Contact_Result]]="Will Pay Next Week"),"Yes","")</f>
        <v>Yes</v>
      </c>
      <c r="K486" s="5">
        <v>46151</v>
      </c>
      <c r="L486" s="4">
        <v>1737</v>
      </c>
      <c r="M486" s="4">
        <v>0</v>
      </c>
      <c r="N486" s="3" t="s">
        <v>273</v>
      </c>
    </row>
    <row r="487" spans="1:14" ht="29.4" customHeight="1" x14ac:dyDescent="0.45">
      <c r="A487" s="3" t="s">
        <v>530</v>
      </c>
      <c r="B487" s="3" t="s">
        <v>1019</v>
      </c>
      <c r="C487" s="3" t="str">
        <f>_xlfn.XLOOKUP(Table3[[#This Row],[Customer_ID]],Table1[Customer_ID],Table1[Customer_Name],,0)</f>
        <v>Deepak Tiwari</v>
      </c>
      <c r="D487" s="3" t="str">
        <f>_xlfn.XLOOKUP(Table3[[#This Row],[Customer_ID]],Table1[Customer_ID],Table1[Branch_Name],,0)</f>
        <v>Rewa</v>
      </c>
      <c r="E487" s="5">
        <v>46146</v>
      </c>
      <c r="F487" s="3" t="s">
        <v>270</v>
      </c>
      <c r="G487" s="3" t="s">
        <v>3114</v>
      </c>
      <c r="H487" s="3" t="str">
        <f>_xlfn.XLOOKUP(Table3[[#This Row],[Agent_Code]],Table4[Agent_Code],Table4[Agent_Name],,0)</f>
        <v>Mohit Mishra</v>
      </c>
      <c r="I487" s="12" t="s">
        <v>3094</v>
      </c>
      <c r="J487" s="3" t="str">
        <f>IF(OR(Table3[[#This Row],[Contact_Result]]="Commitment Received",Table3[[#This Row],[Contact_Result]]="Will Pay Next Week"),"Yes","")</f>
        <v>Yes</v>
      </c>
      <c r="K487" s="5">
        <v>46151</v>
      </c>
      <c r="L487" s="4">
        <v>13861</v>
      </c>
      <c r="M487" s="4">
        <v>0</v>
      </c>
      <c r="N487" s="3" t="s">
        <v>3094</v>
      </c>
    </row>
    <row r="488" spans="1:14" ht="29.4" customHeight="1" x14ac:dyDescent="0.45">
      <c r="A488" s="3" t="s">
        <v>569</v>
      </c>
      <c r="B488" s="3" t="s">
        <v>1055</v>
      </c>
      <c r="C488" s="3" t="str">
        <f>_xlfn.XLOOKUP(Table3[[#This Row],[Customer_ID]],Table1[Customer_ID],Table1[Customer_Name],,0)</f>
        <v>Pradeep Agarwal</v>
      </c>
      <c r="D488" s="3" t="str">
        <f>_xlfn.XLOOKUP(Table3[[#This Row],[Customer_ID]],Table1[Customer_ID],Table1[Branch_Name],,0)</f>
        <v>Bhopal</v>
      </c>
      <c r="E488" s="5">
        <v>46146</v>
      </c>
      <c r="F488" s="3" t="s">
        <v>257</v>
      </c>
      <c r="G488" s="3" t="s">
        <v>3092</v>
      </c>
      <c r="H488" s="3" t="str">
        <f>_xlfn.XLOOKUP(Table3[[#This Row],[Agent_Code]],Table4[Agent_Code],Table4[Agent_Name],,0)</f>
        <v>Sunita Patel</v>
      </c>
      <c r="I488" s="12" t="s">
        <v>273</v>
      </c>
      <c r="J488" s="3" t="str">
        <f>IF(OR(Table3[[#This Row],[Contact_Result]]="Commitment Received",Table3[[#This Row],[Contact_Result]]="Will Pay Next Week"),"Yes","")</f>
        <v>Yes</v>
      </c>
      <c r="K488" s="5">
        <v>46151</v>
      </c>
      <c r="L488" s="4">
        <v>25793</v>
      </c>
      <c r="M488" s="4">
        <v>0</v>
      </c>
      <c r="N488" s="3" t="s">
        <v>273</v>
      </c>
    </row>
    <row r="489" spans="1:14" ht="29.4" customHeight="1" x14ac:dyDescent="0.45">
      <c r="A489" s="3" t="s">
        <v>581</v>
      </c>
      <c r="B489" s="3" t="s">
        <v>1063</v>
      </c>
      <c r="C489" s="3" t="str">
        <f>_xlfn.XLOOKUP(Table3[[#This Row],[Customer_ID]],Table1[Customer_ID],Table1[Customer_Name],,0)</f>
        <v>Neha Sharma</v>
      </c>
      <c r="D489" s="3" t="str">
        <f>_xlfn.XLOOKUP(Table3[[#This Row],[Customer_ID]],Table1[Customer_ID],Table1[Branch_Name],,0)</f>
        <v>Jabalpur</v>
      </c>
      <c r="E489" s="5">
        <v>46146</v>
      </c>
      <c r="F489" s="3" t="s">
        <v>265</v>
      </c>
      <c r="G489" s="3" t="s">
        <v>3110</v>
      </c>
      <c r="H489" s="3" t="str">
        <f>_xlfn.XLOOKUP(Table3[[#This Row],[Agent_Code]],Table4[Agent_Code],Table4[Agent_Name],,0)</f>
        <v>Neha Malviya</v>
      </c>
      <c r="I489" s="12" t="s">
        <v>279</v>
      </c>
      <c r="J489" s="3" t="str">
        <f>IF(OR(Table3[[#This Row],[Contact_Result]]="Commitment Received",Table3[[#This Row],[Contact_Result]]="Will Pay Next Week"),"Yes","")</f>
        <v/>
      </c>
      <c r="K489" s="5"/>
      <c r="L489" s="4"/>
      <c r="M489" s="4">
        <v>10674</v>
      </c>
      <c r="N489" s="3" t="s">
        <v>279</v>
      </c>
    </row>
    <row r="490" spans="1:14" ht="29.4" customHeight="1" x14ac:dyDescent="0.45">
      <c r="A490" s="3" t="s">
        <v>628</v>
      </c>
      <c r="B490" s="3" t="s">
        <v>1114</v>
      </c>
      <c r="C490" s="3" t="str">
        <f>_xlfn.XLOOKUP(Table3[[#This Row],[Customer_ID]],Table1[Customer_ID],Table1[Customer_Name],,0)</f>
        <v>Pooja Chauhan</v>
      </c>
      <c r="D490" s="3" t="str">
        <f>_xlfn.XLOOKUP(Table3[[#This Row],[Customer_ID]],Table1[Customer_ID],Table1[Branch_Name],,0)</f>
        <v>Jabalpur</v>
      </c>
      <c r="E490" s="5">
        <v>46146</v>
      </c>
      <c r="F490" s="3" t="s">
        <v>270</v>
      </c>
      <c r="G490" s="3" t="s">
        <v>3107</v>
      </c>
      <c r="H490" s="3" t="str">
        <f>_xlfn.XLOOKUP(Table3[[#This Row],[Agent_Code]],Table4[Agent_Code],Table4[Agent_Name],,0)</f>
        <v>Naresh Mishra</v>
      </c>
      <c r="I490" s="12" t="s">
        <v>252</v>
      </c>
      <c r="J490" s="3" t="str">
        <f>IF(OR(Table3[[#This Row],[Contact_Result]]="Commitment Received",Table3[[#This Row],[Contact_Result]]="Will Pay Next Week"),"Yes","")</f>
        <v/>
      </c>
      <c r="K490" s="5"/>
      <c r="L490" s="4"/>
      <c r="M490" s="4">
        <v>0</v>
      </c>
      <c r="N490" s="3" t="s">
        <v>252</v>
      </c>
    </row>
    <row r="491" spans="1:14" ht="29.4" customHeight="1" x14ac:dyDescent="0.45">
      <c r="A491" s="3" t="s">
        <v>684</v>
      </c>
      <c r="B491" s="3" t="s">
        <v>1155</v>
      </c>
      <c r="C491" s="3" t="str">
        <f>_xlfn.XLOOKUP(Table3[[#This Row],[Customer_ID]],Table1[Customer_ID],Table1[Customer_Name],,0)</f>
        <v>Sunita Pandey</v>
      </c>
      <c r="D491" s="3" t="str">
        <f>_xlfn.XLOOKUP(Table3[[#This Row],[Customer_ID]],Table1[Customer_ID],Table1[Branch_Name],,0)</f>
        <v>Rewa</v>
      </c>
      <c r="E491" s="5">
        <v>46146</v>
      </c>
      <c r="F491" s="3" t="s">
        <v>270</v>
      </c>
      <c r="G491" s="3" t="s">
        <v>3105</v>
      </c>
      <c r="H491" s="3" t="str">
        <f>_xlfn.XLOOKUP(Table3[[#This Row],[Agent_Code]],Table4[Agent_Code],Table4[Agent_Name],,0)</f>
        <v>Pooja Shukla</v>
      </c>
      <c r="I491" s="12" t="s">
        <v>252</v>
      </c>
      <c r="J491" s="3" t="str">
        <f>IF(OR(Table3[[#This Row],[Contact_Result]]="Commitment Received",Table3[[#This Row],[Contact_Result]]="Will Pay Next Week"),"Yes","")</f>
        <v/>
      </c>
      <c r="K491" s="5"/>
      <c r="L491" s="4"/>
      <c r="M491" s="4">
        <v>0</v>
      </c>
      <c r="N491" s="3" t="s">
        <v>252</v>
      </c>
    </row>
    <row r="492" spans="1:14" ht="29.4" customHeight="1" x14ac:dyDescent="0.45">
      <c r="A492" s="3" t="s">
        <v>710</v>
      </c>
      <c r="B492" s="3" t="s">
        <v>1163</v>
      </c>
      <c r="C492" s="3" t="str">
        <f>_xlfn.XLOOKUP(Table3[[#This Row],[Customer_ID]],Table1[Customer_ID],Table1[Customer_Name],,0)</f>
        <v>Pradeep Patel</v>
      </c>
      <c r="D492" s="3" t="str">
        <f>_xlfn.XLOOKUP(Table3[[#This Row],[Customer_ID]],Table1[Customer_ID],Table1[Branch_Name],,0)</f>
        <v>Gwalior</v>
      </c>
      <c r="E492" s="5">
        <v>46146</v>
      </c>
      <c r="F492" s="3" t="s">
        <v>265</v>
      </c>
      <c r="G492" s="3" t="s">
        <v>3110</v>
      </c>
      <c r="H492" s="3" t="str">
        <f>_xlfn.XLOOKUP(Table3[[#This Row],[Agent_Code]],Table4[Agent_Code],Table4[Agent_Name],,0)</f>
        <v>Neha Malviya</v>
      </c>
      <c r="I492" s="12" t="s">
        <v>279</v>
      </c>
      <c r="J492" s="3" t="str">
        <f>IF(OR(Table3[[#This Row],[Contact_Result]]="Commitment Received",Table3[[#This Row],[Contact_Result]]="Will Pay Next Week"),"Yes","")</f>
        <v/>
      </c>
      <c r="K492" s="5"/>
      <c r="L492" s="4"/>
      <c r="M492" s="4">
        <v>4916</v>
      </c>
      <c r="N492" s="3" t="s">
        <v>279</v>
      </c>
    </row>
    <row r="493" spans="1:14" ht="29.4" customHeight="1" x14ac:dyDescent="0.45">
      <c r="A493" s="3" t="s">
        <v>797</v>
      </c>
      <c r="B493" s="3" t="s">
        <v>1225</v>
      </c>
      <c r="C493" s="3" t="str">
        <f>_xlfn.XLOOKUP(Table3[[#This Row],[Customer_ID]],Table1[Customer_ID],Table1[Customer_Name],,0)</f>
        <v>Nisha Singh</v>
      </c>
      <c r="D493" s="3" t="str">
        <f>_xlfn.XLOOKUP(Table3[[#This Row],[Customer_ID]],Table1[Customer_ID],Table1[Branch_Name],,0)</f>
        <v>Rewa</v>
      </c>
      <c r="E493" s="5">
        <v>46146</v>
      </c>
      <c r="F493" s="3" t="s">
        <v>270</v>
      </c>
      <c r="G493" s="3" t="s">
        <v>3113</v>
      </c>
      <c r="H493" s="3" t="str">
        <f>_xlfn.XLOOKUP(Table3[[#This Row],[Agent_Code]],Table4[Agent_Code],Table4[Agent_Name],,0)</f>
        <v>Umesh Soni</v>
      </c>
      <c r="I493" s="12" t="s">
        <v>3094</v>
      </c>
      <c r="J493" s="3" t="str">
        <f>IF(OR(Table3[[#This Row],[Contact_Result]]="Commitment Received",Table3[[#This Row],[Contact_Result]]="Will Pay Next Week"),"Yes","")</f>
        <v>Yes</v>
      </c>
      <c r="K493" s="5">
        <v>46151</v>
      </c>
      <c r="L493" s="4">
        <v>6389</v>
      </c>
      <c r="M493" s="4">
        <v>0</v>
      </c>
      <c r="N493" s="3" t="s">
        <v>3094</v>
      </c>
    </row>
    <row r="494" spans="1:14" ht="29.4" customHeight="1" x14ac:dyDescent="0.45">
      <c r="A494" s="3" t="s">
        <v>263</v>
      </c>
      <c r="B494" s="3" t="s">
        <v>820</v>
      </c>
      <c r="C494" s="3" t="str">
        <f>_xlfn.XLOOKUP(Table3[[#This Row],[Customer_ID]],Table1[Customer_ID],Table1[Customer_Name],,0)</f>
        <v>Mahesh Patel</v>
      </c>
      <c r="D494" s="3" t="str">
        <f>_xlfn.XLOOKUP(Table3[[#This Row],[Customer_ID]],Table1[Customer_ID],Table1[Branch_Name],,0)</f>
        <v>Gwalior</v>
      </c>
      <c r="E494" s="5">
        <v>46145</v>
      </c>
      <c r="F494" s="3" t="s">
        <v>270</v>
      </c>
      <c r="G494" s="3" t="s">
        <v>3093</v>
      </c>
      <c r="H494" s="3" t="str">
        <f>_xlfn.XLOOKUP(Table3[[#This Row],[Agent_Code]],Table4[Agent_Code],Table4[Agent_Name],,0)</f>
        <v>Manoj Dubey</v>
      </c>
      <c r="I494" s="12" t="s">
        <v>3094</v>
      </c>
      <c r="J494" s="3" t="str">
        <f>IF(OR(Table3[[#This Row],[Contact_Result]]="Commitment Received",Table3[[#This Row],[Contact_Result]]="Will Pay Next Week"),"Yes","")</f>
        <v>Yes</v>
      </c>
      <c r="K494" s="5">
        <v>46150</v>
      </c>
      <c r="L494" s="4">
        <v>767</v>
      </c>
      <c r="M494" s="4">
        <v>0</v>
      </c>
      <c r="N494" s="3" t="s">
        <v>3094</v>
      </c>
    </row>
    <row r="495" spans="1:14" ht="29.4" customHeight="1" x14ac:dyDescent="0.45">
      <c r="A495" s="3" t="s">
        <v>293</v>
      </c>
      <c r="B495" s="3" t="s">
        <v>832</v>
      </c>
      <c r="C495" s="3" t="str">
        <f>_xlfn.XLOOKUP(Table3[[#This Row],[Customer_ID]],Table1[Customer_ID],Table1[Customer_Name],,0)</f>
        <v>Kiran Sharma</v>
      </c>
      <c r="D495" s="3" t="str">
        <f>_xlfn.XLOOKUP(Table3[[#This Row],[Customer_ID]],Table1[Customer_ID],Table1[Branch_Name],,0)</f>
        <v>Bhopal</v>
      </c>
      <c r="E495" s="5">
        <v>46145</v>
      </c>
      <c r="F495" s="3" t="s">
        <v>270</v>
      </c>
      <c r="G495" s="3" t="s">
        <v>3095</v>
      </c>
      <c r="H495" s="3" t="str">
        <f>_xlfn.XLOOKUP(Table3[[#This Row],[Agent_Code]],Table4[Agent_Code],Table4[Agent_Name],,0)</f>
        <v>Ajay Yadav</v>
      </c>
      <c r="I495" s="12" t="s">
        <v>3097</v>
      </c>
      <c r="J495" s="3" t="str">
        <f>IF(OR(Table3[[#This Row],[Contact_Result]]="Commitment Received",Table3[[#This Row],[Contact_Result]]="Will Pay Next Week"),"Yes","")</f>
        <v/>
      </c>
      <c r="K495" s="5"/>
      <c r="L495" s="4"/>
      <c r="M495" s="4">
        <v>0</v>
      </c>
      <c r="N495" s="3" t="s">
        <v>3098</v>
      </c>
    </row>
    <row r="496" spans="1:14" ht="29.4" customHeight="1" x14ac:dyDescent="0.45">
      <c r="A496" s="3" t="s">
        <v>310</v>
      </c>
      <c r="B496" s="3" t="s">
        <v>842</v>
      </c>
      <c r="C496" s="3" t="str">
        <f>_xlfn.XLOOKUP(Table3[[#This Row],[Customer_ID]],Table1[Customer_ID],Table1[Customer_Name],,0)</f>
        <v>Nisha Rajput</v>
      </c>
      <c r="D496" s="3" t="str">
        <f>_xlfn.XLOOKUP(Table3[[#This Row],[Customer_ID]],Table1[Customer_ID],Table1[Branch_Name],,0)</f>
        <v>Gwalior</v>
      </c>
      <c r="E496" s="5">
        <v>46145</v>
      </c>
      <c r="F496" s="3" t="s">
        <v>270</v>
      </c>
      <c r="G496" s="3" t="s">
        <v>3102</v>
      </c>
      <c r="H496" s="3" t="str">
        <f>_xlfn.XLOOKUP(Table3[[#This Row],[Agent_Code]],Table4[Agent_Code],Table4[Agent_Name],,0)</f>
        <v>Suresh Malviya</v>
      </c>
      <c r="I496" s="12" t="s">
        <v>252</v>
      </c>
      <c r="J496" s="3" t="str">
        <f>IF(OR(Table3[[#This Row],[Contact_Result]]="Commitment Received",Table3[[#This Row],[Contact_Result]]="Will Pay Next Week"),"Yes","")</f>
        <v/>
      </c>
      <c r="K496" s="5"/>
      <c r="L496" s="4"/>
      <c r="M496" s="4">
        <v>0</v>
      </c>
      <c r="N496" s="3" t="s">
        <v>252</v>
      </c>
    </row>
    <row r="497" spans="1:14" ht="29.4" customHeight="1" x14ac:dyDescent="0.45">
      <c r="A497" s="3" t="s">
        <v>343</v>
      </c>
      <c r="B497" s="3" t="s">
        <v>863</v>
      </c>
      <c r="C497" s="3" t="str">
        <f>_xlfn.XLOOKUP(Table3[[#This Row],[Customer_ID]],Table1[Customer_ID],Table1[Customer_Name],,0)</f>
        <v>Vijay Patel</v>
      </c>
      <c r="D497" s="3" t="str">
        <f>_xlfn.XLOOKUP(Table3[[#This Row],[Customer_ID]],Table1[Customer_ID],Table1[Branch_Name],,0)</f>
        <v>Indore</v>
      </c>
      <c r="E497" s="5">
        <v>46145</v>
      </c>
      <c r="F497" s="3" t="s">
        <v>265</v>
      </c>
      <c r="G497" s="3" t="s">
        <v>3105</v>
      </c>
      <c r="H497" s="3" t="str">
        <f>_xlfn.XLOOKUP(Table3[[#This Row],[Agent_Code]],Table4[Agent_Code],Table4[Agent_Name],,0)</f>
        <v>Pooja Shukla</v>
      </c>
      <c r="I497" s="12" t="s">
        <v>279</v>
      </c>
      <c r="J497" s="3" t="str">
        <f>IF(OR(Table3[[#This Row],[Contact_Result]]="Commitment Received",Table3[[#This Row],[Contact_Result]]="Will Pay Next Week"),"Yes","")</f>
        <v/>
      </c>
      <c r="K497" s="5"/>
      <c r="L497" s="4"/>
      <c r="M497" s="4">
        <v>2318</v>
      </c>
      <c r="N497" s="3" t="s">
        <v>279</v>
      </c>
    </row>
    <row r="498" spans="1:14" ht="29.4" customHeight="1" x14ac:dyDescent="0.45">
      <c r="A498" s="3" t="s">
        <v>348</v>
      </c>
      <c r="B498" s="3" t="s">
        <v>872</v>
      </c>
      <c r="C498" s="3" t="str">
        <f>_xlfn.XLOOKUP(Table3[[#This Row],[Customer_ID]],Table1[Customer_ID],Table1[Customer_Name],,0)</f>
        <v>Mohit Joshi</v>
      </c>
      <c r="D498" s="3" t="str">
        <f>_xlfn.XLOOKUP(Table3[[#This Row],[Customer_ID]],Table1[Customer_ID],Table1[Branch_Name],,0)</f>
        <v>Rewa</v>
      </c>
      <c r="E498" s="5">
        <v>46145</v>
      </c>
      <c r="F498" s="3" t="s">
        <v>270</v>
      </c>
      <c r="G498" s="3" t="s">
        <v>3110</v>
      </c>
      <c r="H498" s="3" t="str">
        <f>_xlfn.XLOOKUP(Table3[[#This Row],[Agent_Code]],Table4[Agent_Code],Table4[Agent_Name],,0)</f>
        <v>Neha Malviya</v>
      </c>
      <c r="I498" s="12" t="s">
        <v>252</v>
      </c>
      <c r="J498" s="3" t="str">
        <f>IF(OR(Table3[[#This Row],[Contact_Result]]="Commitment Received",Table3[[#This Row],[Contact_Result]]="Will Pay Next Week"),"Yes","")</f>
        <v/>
      </c>
      <c r="K498" s="5"/>
      <c r="L498" s="4"/>
      <c r="M498" s="4">
        <v>0</v>
      </c>
      <c r="N498" s="3" t="s">
        <v>252</v>
      </c>
    </row>
    <row r="499" spans="1:14" ht="29.4" customHeight="1" x14ac:dyDescent="0.45">
      <c r="A499" s="3" t="s">
        <v>373</v>
      </c>
      <c r="B499" s="3" t="s">
        <v>904</v>
      </c>
      <c r="C499" s="3" t="str">
        <f>_xlfn.XLOOKUP(Table3[[#This Row],[Customer_ID]],Table1[Customer_ID],Table1[Customer_Name],,0)</f>
        <v>Amit Verma</v>
      </c>
      <c r="D499" s="3" t="str">
        <f>_xlfn.XLOOKUP(Table3[[#This Row],[Customer_ID]],Table1[Customer_ID],Table1[Branch_Name],,0)</f>
        <v>Gwalior</v>
      </c>
      <c r="E499" s="5">
        <v>46145</v>
      </c>
      <c r="F499" s="3" t="s">
        <v>270</v>
      </c>
      <c r="G499" s="3" t="s">
        <v>3103</v>
      </c>
      <c r="H499" s="3" t="str">
        <f>_xlfn.XLOOKUP(Table3[[#This Row],[Agent_Code]],Table4[Agent_Code],Table4[Agent_Name],,0)</f>
        <v>Pushpa Jain</v>
      </c>
      <c r="I499" s="12" t="s">
        <v>252</v>
      </c>
      <c r="J499" s="3" t="str">
        <f>IF(OR(Table3[[#This Row],[Contact_Result]]="Commitment Received",Table3[[#This Row],[Contact_Result]]="Will Pay Next Week"),"Yes","")</f>
        <v/>
      </c>
      <c r="K499" s="5"/>
      <c r="L499" s="4"/>
      <c r="M499" s="4">
        <v>0</v>
      </c>
      <c r="N499" s="3" t="s">
        <v>252</v>
      </c>
    </row>
    <row r="500" spans="1:14" ht="29.4" customHeight="1" x14ac:dyDescent="0.45">
      <c r="A500" s="3" t="s">
        <v>383</v>
      </c>
      <c r="B500" s="3" t="s">
        <v>918</v>
      </c>
      <c r="C500" s="3" t="str">
        <f>_xlfn.XLOOKUP(Table3[[#This Row],[Customer_ID]],Table1[Customer_ID],Table1[Customer_Name],,0)</f>
        <v>Vijay Pandey</v>
      </c>
      <c r="D500" s="3" t="str">
        <f>_xlfn.XLOOKUP(Table3[[#This Row],[Customer_ID]],Table1[Customer_ID],Table1[Branch_Name],,0)</f>
        <v>Bhopal</v>
      </c>
      <c r="E500" s="5">
        <v>46145</v>
      </c>
      <c r="F500" s="3" t="s">
        <v>270</v>
      </c>
      <c r="G500" s="3" t="s">
        <v>3109</v>
      </c>
      <c r="H500" s="3" t="str">
        <f>_xlfn.XLOOKUP(Table3[[#This Row],[Agent_Code]],Table4[Agent_Code],Table4[Agent_Name],,0)</f>
        <v>Pankaj Joshi</v>
      </c>
      <c r="I500" s="12" t="s">
        <v>3094</v>
      </c>
      <c r="J500" s="3" t="str">
        <f>IF(OR(Table3[[#This Row],[Contact_Result]]="Commitment Received",Table3[[#This Row],[Contact_Result]]="Will Pay Next Week"),"Yes","")</f>
        <v>Yes</v>
      </c>
      <c r="K500" s="5">
        <v>46150</v>
      </c>
      <c r="L500" s="4">
        <v>2726</v>
      </c>
      <c r="M500" s="4">
        <v>0</v>
      </c>
      <c r="N500" s="3" t="s">
        <v>3094</v>
      </c>
    </row>
    <row r="501" spans="1:14" ht="29.4" customHeight="1" x14ac:dyDescent="0.45">
      <c r="A501" s="3" t="s">
        <v>388</v>
      </c>
      <c r="B501" s="3" t="s">
        <v>921</v>
      </c>
      <c r="C501" s="3" t="str">
        <f>_xlfn.XLOOKUP(Table3[[#This Row],[Customer_ID]],Table1[Customer_ID],Table1[Customer_Name],,0)</f>
        <v>Ajay Chauhan</v>
      </c>
      <c r="D501" s="3" t="str">
        <f>_xlfn.XLOOKUP(Table3[[#This Row],[Customer_ID]],Table1[Customer_ID],Table1[Branch_Name],,0)</f>
        <v>Rewa</v>
      </c>
      <c r="E501" s="5">
        <v>46145</v>
      </c>
      <c r="F501" s="3" t="s">
        <v>265</v>
      </c>
      <c r="G501" s="3" t="s">
        <v>3109</v>
      </c>
      <c r="H501" s="3" t="str">
        <f>_xlfn.XLOOKUP(Table3[[#This Row],[Agent_Code]],Table4[Agent_Code],Table4[Agent_Name],,0)</f>
        <v>Pankaj Joshi</v>
      </c>
      <c r="I501" s="12" t="s">
        <v>3125</v>
      </c>
      <c r="J501" s="3" t="str">
        <f>IF(OR(Table3[[#This Row],[Contact_Result]]="Commitment Received",Table3[[#This Row],[Contact_Result]]="Will Pay Next Week"),"Yes","")</f>
        <v/>
      </c>
      <c r="K501" s="5">
        <v>46150</v>
      </c>
      <c r="L501" s="4">
        <v>39567</v>
      </c>
      <c r="M501" s="4">
        <v>0</v>
      </c>
      <c r="N501" s="3" t="s">
        <v>3115</v>
      </c>
    </row>
    <row r="502" spans="1:14" ht="29.4" customHeight="1" x14ac:dyDescent="0.45">
      <c r="A502" s="3" t="s">
        <v>410</v>
      </c>
      <c r="B502" s="3" t="s">
        <v>934</v>
      </c>
      <c r="C502" s="3" t="str">
        <f>_xlfn.XLOOKUP(Table3[[#This Row],[Customer_ID]],Table1[Customer_ID],Table1[Customer_Name],,0)</f>
        <v>Naresh Sharma</v>
      </c>
      <c r="D502" s="3" t="str">
        <f>_xlfn.XLOOKUP(Table3[[#This Row],[Customer_ID]],Table1[Customer_ID],Table1[Branch_Name],,0)</f>
        <v>Gwalior</v>
      </c>
      <c r="E502" s="5">
        <v>46145</v>
      </c>
      <c r="F502" s="3" t="s">
        <v>265</v>
      </c>
      <c r="G502" s="3" t="s">
        <v>3110</v>
      </c>
      <c r="H502" s="3" t="str">
        <f>_xlfn.XLOOKUP(Table3[[#This Row],[Agent_Code]],Table4[Agent_Code],Table4[Agent_Name],,0)</f>
        <v>Neha Malviya</v>
      </c>
      <c r="I502" s="12" t="s">
        <v>279</v>
      </c>
      <c r="J502" s="3" t="str">
        <f>IF(OR(Table3[[#This Row],[Contact_Result]]="Commitment Received",Table3[[#This Row],[Contact_Result]]="Will Pay Next Week"),"Yes","")</f>
        <v/>
      </c>
      <c r="K502" s="5"/>
      <c r="L502" s="4"/>
      <c r="M502" s="4">
        <v>382</v>
      </c>
      <c r="N502" s="3" t="s">
        <v>279</v>
      </c>
    </row>
    <row r="503" spans="1:14" ht="29.4" customHeight="1" x14ac:dyDescent="0.45">
      <c r="A503" s="3" t="s">
        <v>417</v>
      </c>
      <c r="B503" s="3" t="s">
        <v>947</v>
      </c>
      <c r="C503" s="3" t="str">
        <f>_xlfn.XLOOKUP(Table3[[#This Row],[Customer_ID]],Table1[Customer_ID],Table1[Customer_Name],,0)</f>
        <v>Priya Jain</v>
      </c>
      <c r="D503" s="3" t="str">
        <f>_xlfn.XLOOKUP(Table3[[#This Row],[Customer_ID]],Table1[Customer_ID],Table1[Branch_Name],,0)</f>
        <v>Bhopal</v>
      </c>
      <c r="E503" s="5">
        <v>46145</v>
      </c>
      <c r="F503" s="3" t="s">
        <v>270</v>
      </c>
      <c r="G503" s="3" t="s">
        <v>3110</v>
      </c>
      <c r="H503" s="3" t="str">
        <f>_xlfn.XLOOKUP(Table3[[#This Row],[Agent_Code]],Table4[Agent_Code],Table4[Agent_Name],,0)</f>
        <v>Neha Malviya</v>
      </c>
      <c r="I503" s="12" t="s">
        <v>3097</v>
      </c>
      <c r="J503" s="3" t="str">
        <f>IF(OR(Table3[[#This Row],[Contact_Result]]="Commitment Received",Table3[[#This Row],[Contact_Result]]="Will Pay Next Week"),"Yes","")</f>
        <v/>
      </c>
      <c r="K503" s="5"/>
      <c r="L503" s="4"/>
      <c r="M503" s="4">
        <v>0</v>
      </c>
      <c r="N503" s="3" t="s">
        <v>3098</v>
      </c>
    </row>
    <row r="504" spans="1:14" ht="29.4" customHeight="1" x14ac:dyDescent="0.45">
      <c r="A504" s="3" t="s">
        <v>498</v>
      </c>
      <c r="B504" s="3" t="s">
        <v>999</v>
      </c>
      <c r="C504" s="3" t="str">
        <f>_xlfn.XLOOKUP(Table3[[#This Row],[Customer_ID]],Table1[Customer_ID],Table1[Customer_Name],,0)</f>
        <v>Sanjay Rajput</v>
      </c>
      <c r="D504" s="3" t="str">
        <f>_xlfn.XLOOKUP(Table3[[#This Row],[Customer_ID]],Table1[Customer_ID],Table1[Branch_Name],,0)</f>
        <v>Jabalpur</v>
      </c>
      <c r="E504" s="5">
        <v>46145</v>
      </c>
      <c r="F504" s="3" t="s">
        <v>270</v>
      </c>
      <c r="G504" s="3" t="s">
        <v>3093</v>
      </c>
      <c r="H504" s="3" t="str">
        <f>_xlfn.XLOOKUP(Table3[[#This Row],[Agent_Code]],Table4[Agent_Code],Table4[Agent_Name],,0)</f>
        <v>Manoj Dubey</v>
      </c>
      <c r="I504" s="12" t="s">
        <v>3094</v>
      </c>
      <c r="J504" s="3" t="str">
        <f>IF(OR(Table3[[#This Row],[Contact_Result]]="Commitment Received",Table3[[#This Row],[Contact_Result]]="Will Pay Next Week"),"Yes","")</f>
        <v>Yes</v>
      </c>
      <c r="K504" s="5">
        <v>46150</v>
      </c>
      <c r="L504" s="4">
        <v>17625</v>
      </c>
      <c r="M504" s="4">
        <v>0</v>
      </c>
      <c r="N504" s="3" t="s">
        <v>3094</v>
      </c>
    </row>
    <row r="505" spans="1:14" ht="29.4" customHeight="1" x14ac:dyDescent="0.45">
      <c r="A505" s="3" t="s">
        <v>525</v>
      </c>
      <c r="B505" s="3" t="s">
        <v>1018</v>
      </c>
      <c r="C505" s="3" t="str">
        <f>_xlfn.XLOOKUP(Table3[[#This Row],[Customer_ID]],Table1[Customer_ID],Table1[Customer_Name],,0)</f>
        <v>Pankaj Joshi</v>
      </c>
      <c r="D505" s="3" t="str">
        <f>_xlfn.XLOOKUP(Table3[[#This Row],[Customer_ID]],Table1[Customer_ID],Table1[Branch_Name],,0)</f>
        <v>Gwalior</v>
      </c>
      <c r="E505" s="5">
        <v>46145</v>
      </c>
      <c r="F505" s="3" t="s">
        <v>257</v>
      </c>
      <c r="G505" s="3" t="s">
        <v>3102</v>
      </c>
      <c r="H505" s="3" t="str">
        <f>_xlfn.XLOOKUP(Table3[[#This Row],[Agent_Code]],Table4[Agent_Code],Table4[Agent_Name],,0)</f>
        <v>Suresh Malviya</v>
      </c>
      <c r="I505" s="12" t="s">
        <v>273</v>
      </c>
      <c r="J505" s="3" t="str">
        <f>IF(OR(Table3[[#This Row],[Contact_Result]]="Commitment Received",Table3[[#This Row],[Contact_Result]]="Will Pay Next Week"),"Yes","")</f>
        <v>Yes</v>
      </c>
      <c r="K505" s="5">
        <v>46150</v>
      </c>
      <c r="L505" s="4">
        <v>2399</v>
      </c>
      <c r="M505" s="4">
        <v>0</v>
      </c>
      <c r="N505" s="3" t="s">
        <v>273</v>
      </c>
    </row>
    <row r="506" spans="1:14" ht="29.4" customHeight="1" x14ac:dyDescent="0.45">
      <c r="A506" s="3" t="s">
        <v>537</v>
      </c>
      <c r="B506" s="3" t="s">
        <v>1031</v>
      </c>
      <c r="C506" s="3" t="str">
        <f>_xlfn.XLOOKUP(Table3[[#This Row],[Customer_ID]],Table1[Customer_ID],Table1[Customer_Name],,0)</f>
        <v>Suresh Thakur</v>
      </c>
      <c r="D506" s="3" t="str">
        <f>_xlfn.XLOOKUP(Table3[[#This Row],[Customer_ID]],Table1[Customer_ID],Table1[Branch_Name],,0)</f>
        <v>Bhopal</v>
      </c>
      <c r="E506" s="5">
        <v>46145</v>
      </c>
      <c r="F506" s="3" t="s">
        <v>265</v>
      </c>
      <c r="G506" s="3" t="s">
        <v>3092</v>
      </c>
      <c r="H506" s="3" t="str">
        <f>_xlfn.XLOOKUP(Table3[[#This Row],[Agent_Code]],Table4[Agent_Code],Table4[Agent_Name],,0)</f>
        <v>Sunita Patel</v>
      </c>
      <c r="I506" s="12" t="s">
        <v>279</v>
      </c>
      <c r="J506" s="3" t="str">
        <f>IF(OR(Table3[[#This Row],[Contact_Result]]="Commitment Received",Table3[[#This Row],[Contact_Result]]="Will Pay Next Week"),"Yes","")</f>
        <v/>
      </c>
      <c r="K506" s="5"/>
      <c r="L506" s="4"/>
      <c r="M506" s="4">
        <v>11787</v>
      </c>
      <c r="N506" s="3" t="s">
        <v>279</v>
      </c>
    </row>
    <row r="507" spans="1:14" ht="29.4" customHeight="1" x14ac:dyDescent="0.45">
      <c r="A507" s="3" t="s">
        <v>549</v>
      </c>
      <c r="B507" s="3" t="s">
        <v>1041</v>
      </c>
      <c r="C507" s="3" t="str">
        <f>_xlfn.XLOOKUP(Table3[[#This Row],[Customer_ID]],Table1[Customer_ID],Table1[Customer_Name],,0)</f>
        <v>Manoj Thakur</v>
      </c>
      <c r="D507" s="3" t="str">
        <f>_xlfn.XLOOKUP(Table3[[#This Row],[Customer_ID]],Table1[Customer_ID],Table1[Branch_Name],,0)</f>
        <v>Bhopal</v>
      </c>
      <c r="E507" s="5">
        <v>46145</v>
      </c>
      <c r="F507" s="3" t="s">
        <v>270</v>
      </c>
      <c r="G507" s="3" t="s">
        <v>3107</v>
      </c>
      <c r="H507" s="3" t="str">
        <f>_xlfn.XLOOKUP(Table3[[#This Row],[Agent_Code]],Table4[Agent_Code],Table4[Agent_Name],,0)</f>
        <v>Naresh Mishra</v>
      </c>
      <c r="I507" s="12" t="s">
        <v>252</v>
      </c>
      <c r="J507" s="3" t="str">
        <f>IF(OR(Table3[[#This Row],[Contact_Result]]="Commitment Received",Table3[[#This Row],[Contact_Result]]="Will Pay Next Week"),"Yes","")</f>
        <v/>
      </c>
      <c r="K507" s="5"/>
      <c r="L507" s="4"/>
      <c r="M507" s="4">
        <v>0</v>
      </c>
      <c r="N507" s="3" t="s">
        <v>252</v>
      </c>
    </row>
    <row r="508" spans="1:14" ht="29.4" customHeight="1" x14ac:dyDescent="0.45">
      <c r="A508" s="3" t="s">
        <v>659</v>
      </c>
      <c r="B508" s="3" t="s">
        <v>1137</v>
      </c>
      <c r="C508" s="3" t="str">
        <f>_xlfn.XLOOKUP(Table3[[#This Row],[Customer_ID]],Table1[Customer_ID],Table1[Customer_Name],,0)</f>
        <v>Umesh Shukla</v>
      </c>
      <c r="D508" s="3" t="str">
        <f>_xlfn.XLOOKUP(Table3[[#This Row],[Customer_ID]],Table1[Customer_ID],Table1[Branch_Name],,0)</f>
        <v>Bhopal</v>
      </c>
      <c r="E508" s="5">
        <v>46145</v>
      </c>
      <c r="F508" s="3" t="s">
        <v>270</v>
      </c>
      <c r="G508" s="3" t="s">
        <v>3106</v>
      </c>
      <c r="H508" s="3" t="str">
        <f>_xlfn.XLOOKUP(Table3[[#This Row],[Agent_Code]],Table4[Agent_Code],Table4[Agent_Name],,0)</f>
        <v>Kavita Tiwari</v>
      </c>
      <c r="I508" s="12" t="s">
        <v>3094</v>
      </c>
      <c r="J508" s="3" t="str">
        <f>IF(OR(Table3[[#This Row],[Contact_Result]]="Commitment Received",Table3[[#This Row],[Contact_Result]]="Will Pay Next Week"),"Yes","")</f>
        <v>Yes</v>
      </c>
      <c r="K508" s="5">
        <v>46150</v>
      </c>
      <c r="L508" s="4">
        <v>17525</v>
      </c>
      <c r="M508" s="4">
        <v>0</v>
      </c>
      <c r="N508" s="3" t="s">
        <v>3094</v>
      </c>
    </row>
    <row r="509" spans="1:14" ht="29.4" customHeight="1" x14ac:dyDescent="0.45">
      <c r="A509" s="3" t="s">
        <v>662</v>
      </c>
      <c r="B509" s="3" t="s">
        <v>1138</v>
      </c>
      <c r="C509" s="3" t="str">
        <f>_xlfn.XLOOKUP(Table3[[#This Row],[Customer_ID]],Table1[Customer_ID],Table1[Customer_Name],,0)</f>
        <v>Amit Joshi</v>
      </c>
      <c r="D509" s="3" t="str">
        <f>_xlfn.XLOOKUP(Table3[[#This Row],[Customer_ID]],Table1[Customer_ID],Table1[Branch_Name],,0)</f>
        <v>Jabalpur</v>
      </c>
      <c r="E509" s="5">
        <v>46145</v>
      </c>
      <c r="F509" s="3" t="s">
        <v>257</v>
      </c>
      <c r="G509" s="3" t="s">
        <v>3111</v>
      </c>
      <c r="H509" s="3" t="str">
        <f>_xlfn.XLOOKUP(Table3[[#This Row],[Agent_Code]],Table4[Agent_Code],Table4[Agent_Name],,0)</f>
        <v>Lalit Dwivedi</v>
      </c>
      <c r="I509" s="12" t="s">
        <v>273</v>
      </c>
      <c r="J509" s="3" t="str">
        <f>IF(OR(Table3[[#This Row],[Contact_Result]]="Commitment Received",Table3[[#This Row],[Contact_Result]]="Will Pay Next Week"),"Yes","")</f>
        <v>Yes</v>
      </c>
      <c r="K509" s="5">
        <v>46150</v>
      </c>
      <c r="L509" s="4">
        <v>16372</v>
      </c>
      <c r="M509" s="4">
        <v>0</v>
      </c>
      <c r="N509" s="3" t="s">
        <v>273</v>
      </c>
    </row>
    <row r="510" spans="1:14" ht="29.4" customHeight="1" x14ac:dyDescent="0.45">
      <c r="A510" s="3" t="s">
        <v>667</v>
      </c>
      <c r="B510" s="3" t="s">
        <v>1142</v>
      </c>
      <c r="C510" s="3" t="str">
        <f>_xlfn.XLOOKUP(Table3[[#This Row],[Customer_ID]],Table1[Customer_ID],Table1[Customer_Name],,0)</f>
        <v>Neha Malviya</v>
      </c>
      <c r="D510" s="3" t="str">
        <f>_xlfn.XLOOKUP(Table3[[#This Row],[Customer_ID]],Table1[Customer_ID],Table1[Branch_Name],,0)</f>
        <v>Bhopal</v>
      </c>
      <c r="E510" s="5">
        <v>46145</v>
      </c>
      <c r="F510" s="3" t="s">
        <v>257</v>
      </c>
      <c r="G510" s="3" t="s">
        <v>3107</v>
      </c>
      <c r="H510" s="3" t="str">
        <f>_xlfn.XLOOKUP(Table3[[#This Row],[Agent_Code]],Table4[Agent_Code],Table4[Agent_Name],,0)</f>
        <v>Naresh Mishra</v>
      </c>
      <c r="I510" s="12" t="s">
        <v>273</v>
      </c>
      <c r="J510" s="3" t="str">
        <f>IF(OR(Table3[[#This Row],[Contact_Result]]="Commitment Received",Table3[[#This Row],[Contact_Result]]="Will Pay Next Week"),"Yes","")</f>
        <v>Yes</v>
      </c>
      <c r="K510" s="5">
        <v>46150</v>
      </c>
      <c r="L510" s="4">
        <v>6013</v>
      </c>
      <c r="M510" s="4">
        <v>0</v>
      </c>
      <c r="N510" s="3" t="s">
        <v>273</v>
      </c>
    </row>
    <row r="511" spans="1:14" ht="29.4" customHeight="1" x14ac:dyDescent="0.45">
      <c r="A511" s="3" t="s">
        <v>676</v>
      </c>
      <c r="B511" s="3" t="s">
        <v>1148</v>
      </c>
      <c r="C511" s="3" t="str">
        <f>_xlfn.XLOOKUP(Table3[[#This Row],[Customer_ID]],Table1[Customer_ID],Table1[Customer_Name],,0)</f>
        <v>Rajesh Malviya</v>
      </c>
      <c r="D511" s="3" t="str">
        <f>_xlfn.XLOOKUP(Table3[[#This Row],[Customer_ID]],Table1[Customer_ID],Table1[Branch_Name],,0)</f>
        <v>Bhopal</v>
      </c>
      <c r="E511" s="5">
        <v>46145</v>
      </c>
      <c r="F511" s="3" t="s">
        <v>270</v>
      </c>
      <c r="G511" s="3" t="s">
        <v>3095</v>
      </c>
      <c r="H511" s="3" t="str">
        <f>_xlfn.XLOOKUP(Table3[[#This Row],[Agent_Code]],Table4[Agent_Code],Table4[Agent_Name],,0)</f>
        <v>Ajay Yadav</v>
      </c>
      <c r="I511" s="12" t="s">
        <v>3094</v>
      </c>
      <c r="J511" s="3" t="str">
        <f>IF(OR(Table3[[#This Row],[Contact_Result]]="Commitment Received",Table3[[#This Row],[Contact_Result]]="Will Pay Next Week"),"Yes","")</f>
        <v>Yes</v>
      </c>
      <c r="K511" s="5">
        <v>46150</v>
      </c>
      <c r="L511" s="4">
        <v>13097</v>
      </c>
      <c r="M511" s="4">
        <v>0</v>
      </c>
      <c r="N511" s="3" t="s">
        <v>3094</v>
      </c>
    </row>
    <row r="512" spans="1:14" ht="29.4" customHeight="1" x14ac:dyDescent="0.45">
      <c r="A512" s="3" t="s">
        <v>711</v>
      </c>
      <c r="B512" s="3" t="s">
        <v>1164</v>
      </c>
      <c r="C512" s="3" t="str">
        <f>_xlfn.XLOOKUP(Table3[[#This Row],[Customer_ID]],Table1[Customer_ID],Table1[Customer_Name],,0)</f>
        <v>Anil Mishra</v>
      </c>
      <c r="D512" s="3" t="str">
        <f>_xlfn.XLOOKUP(Table3[[#This Row],[Customer_ID]],Table1[Customer_ID],Table1[Branch_Name],,0)</f>
        <v>Rewa</v>
      </c>
      <c r="E512" s="5">
        <v>46145</v>
      </c>
      <c r="F512" s="3" t="s">
        <v>270</v>
      </c>
      <c r="G512" s="3" t="s">
        <v>3100</v>
      </c>
      <c r="H512" s="3" t="str">
        <f>_xlfn.XLOOKUP(Table3[[#This Row],[Agent_Code]],Table4[Agent_Code],Table4[Agent_Name],,0)</f>
        <v>Manoj Gupta</v>
      </c>
      <c r="I512" s="12" t="s">
        <v>252</v>
      </c>
      <c r="J512" s="3" t="str">
        <f>IF(OR(Table3[[#This Row],[Contact_Result]]="Commitment Received",Table3[[#This Row],[Contact_Result]]="Will Pay Next Week"),"Yes","")</f>
        <v/>
      </c>
      <c r="K512" s="5"/>
      <c r="L512" s="4"/>
      <c r="M512" s="4">
        <v>0</v>
      </c>
      <c r="N512" s="3" t="s">
        <v>252</v>
      </c>
    </row>
    <row r="513" spans="1:14" ht="29.4" customHeight="1" x14ac:dyDescent="0.45">
      <c r="A513" s="3" t="s">
        <v>780</v>
      </c>
      <c r="B513" s="3" t="s">
        <v>1219</v>
      </c>
      <c r="C513" s="3" t="str">
        <f>_xlfn.XLOOKUP(Table3[[#This Row],[Customer_ID]],Table1[Customer_ID],Table1[Customer_Name],,0)</f>
        <v>Kiran Singh</v>
      </c>
      <c r="D513" s="3" t="str">
        <f>_xlfn.XLOOKUP(Table3[[#This Row],[Customer_ID]],Table1[Customer_ID],Table1[Branch_Name],,0)</f>
        <v>Gwalior</v>
      </c>
      <c r="E513" s="5">
        <v>46145</v>
      </c>
      <c r="F513" s="3" t="s">
        <v>270</v>
      </c>
      <c r="G513" s="3" t="s">
        <v>3111</v>
      </c>
      <c r="H513" s="3" t="str">
        <f>_xlfn.XLOOKUP(Table3[[#This Row],[Agent_Code]],Table4[Agent_Code],Table4[Agent_Name],,0)</f>
        <v>Lalit Dwivedi</v>
      </c>
      <c r="I513" s="12" t="s">
        <v>252</v>
      </c>
      <c r="J513" s="3" t="str">
        <f>IF(OR(Table3[[#This Row],[Contact_Result]]="Commitment Received",Table3[[#This Row],[Contact_Result]]="Will Pay Next Week"),"Yes","")</f>
        <v/>
      </c>
      <c r="K513" s="5"/>
      <c r="L513" s="4"/>
      <c r="M513" s="4">
        <v>0</v>
      </c>
      <c r="N513" s="3" t="s">
        <v>252</v>
      </c>
    </row>
    <row r="514" spans="1:14" ht="29.4" customHeight="1" x14ac:dyDescent="0.45">
      <c r="A514" s="3" t="s">
        <v>791</v>
      </c>
      <c r="B514" s="3" t="s">
        <v>1223</v>
      </c>
      <c r="C514" s="3" t="str">
        <f>_xlfn.XLOOKUP(Table3[[#This Row],[Customer_ID]],Table1[Customer_ID],Table1[Customer_Name],,0)</f>
        <v>Anil Joshi</v>
      </c>
      <c r="D514" s="3" t="str">
        <f>_xlfn.XLOOKUP(Table3[[#This Row],[Customer_ID]],Table1[Customer_ID],Table1[Branch_Name],,0)</f>
        <v>Rewa</v>
      </c>
      <c r="E514" s="5">
        <v>46145</v>
      </c>
      <c r="F514" s="3" t="s">
        <v>270</v>
      </c>
      <c r="G514" s="3" t="s">
        <v>3102</v>
      </c>
      <c r="H514" s="3" t="str">
        <f>_xlfn.XLOOKUP(Table3[[#This Row],[Agent_Code]],Table4[Agent_Code],Table4[Agent_Name],,0)</f>
        <v>Suresh Malviya</v>
      </c>
      <c r="I514" s="12" t="s">
        <v>252</v>
      </c>
      <c r="J514" s="3" t="str">
        <f>IF(OR(Table3[[#This Row],[Contact_Result]]="Commitment Received",Table3[[#This Row],[Contact_Result]]="Will Pay Next Week"),"Yes","")</f>
        <v/>
      </c>
      <c r="K514" s="5"/>
      <c r="L514" s="4"/>
      <c r="M514" s="4">
        <v>0</v>
      </c>
      <c r="N514" s="3" t="s">
        <v>252</v>
      </c>
    </row>
    <row r="515" spans="1:14" ht="29.4" customHeight="1" x14ac:dyDescent="0.45">
      <c r="A515" s="3" t="s">
        <v>261</v>
      </c>
      <c r="B515" s="3" t="s">
        <v>820</v>
      </c>
      <c r="C515" s="3" t="str">
        <f>_xlfn.XLOOKUP(Table3[[#This Row],[Customer_ID]],Table1[Customer_ID],Table1[Customer_Name],,0)</f>
        <v>Mahesh Patel</v>
      </c>
      <c r="D515" s="3" t="str">
        <f>_xlfn.XLOOKUP(Table3[[#This Row],[Customer_ID]],Table1[Customer_ID],Table1[Branch_Name],,0)</f>
        <v>Gwalior</v>
      </c>
      <c r="E515" s="5">
        <v>46144</v>
      </c>
      <c r="F515" s="3" t="s">
        <v>270</v>
      </c>
      <c r="G515" s="3" t="s">
        <v>3096</v>
      </c>
      <c r="H515" s="3" t="str">
        <f>_xlfn.XLOOKUP(Table3[[#This Row],[Agent_Code]],Table4[Agent_Code],Table4[Agent_Name],,0)</f>
        <v>Pushpa Gupta</v>
      </c>
      <c r="I515" s="12" t="s">
        <v>252</v>
      </c>
      <c r="J515" s="3" t="str">
        <f>IF(OR(Table3[[#This Row],[Contact_Result]]="Commitment Received",Table3[[#This Row],[Contact_Result]]="Will Pay Next Week"),"Yes","")</f>
        <v/>
      </c>
      <c r="K515" s="5"/>
      <c r="L515" s="4"/>
      <c r="M515" s="4">
        <v>0</v>
      </c>
      <c r="N515" s="3" t="s">
        <v>252</v>
      </c>
    </row>
    <row r="516" spans="1:14" ht="29.4" customHeight="1" x14ac:dyDescent="0.45">
      <c r="A516" s="3" t="s">
        <v>268</v>
      </c>
      <c r="B516" s="3" t="s">
        <v>823</v>
      </c>
      <c r="C516" s="3" t="str">
        <f>_xlfn.XLOOKUP(Table3[[#This Row],[Customer_ID]],Table1[Customer_ID],Table1[Customer_Name],,0)</f>
        <v>Dinesh Sharma</v>
      </c>
      <c r="D516" s="3" t="str">
        <f>_xlfn.XLOOKUP(Table3[[#This Row],[Customer_ID]],Table1[Customer_ID],Table1[Branch_Name],,0)</f>
        <v>Bhopal</v>
      </c>
      <c r="E516" s="5">
        <v>46144</v>
      </c>
      <c r="F516" s="3" t="s">
        <v>270</v>
      </c>
      <c r="G516" s="3" t="s">
        <v>3093</v>
      </c>
      <c r="H516" s="3" t="str">
        <f>_xlfn.XLOOKUP(Table3[[#This Row],[Agent_Code]],Table4[Agent_Code],Table4[Agent_Name],,0)</f>
        <v>Manoj Dubey</v>
      </c>
      <c r="I516" s="12" t="s">
        <v>252</v>
      </c>
      <c r="J516" s="3" t="str">
        <f>IF(OR(Table3[[#This Row],[Contact_Result]]="Commitment Received",Table3[[#This Row],[Contact_Result]]="Will Pay Next Week"),"Yes","")</f>
        <v/>
      </c>
      <c r="K516" s="5"/>
      <c r="L516" s="4"/>
      <c r="M516" s="4">
        <v>0</v>
      </c>
      <c r="N516" s="3" t="s">
        <v>252</v>
      </c>
    </row>
    <row r="517" spans="1:14" ht="29.4" customHeight="1" x14ac:dyDescent="0.45">
      <c r="A517" s="3" t="s">
        <v>384</v>
      </c>
      <c r="B517" s="3" t="s">
        <v>918</v>
      </c>
      <c r="C517" s="3" t="str">
        <f>_xlfn.XLOOKUP(Table3[[#This Row],[Customer_ID]],Table1[Customer_ID],Table1[Customer_Name],,0)</f>
        <v>Vijay Pandey</v>
      </c>
      <c r="D517" s="3" t="str">
        <f>_xlfn.XLOOKUP(Table3[[#This Row],[Customer_ID]],Table1[Customer_ID],Table1[Branch_Name],,0)</f>
        <v>Bhopal</v>
      </c>
      <c r="E517" s="5">
        <v>46144</v>
      </c>
      <c r="F517" s="3" t="s">
        <v>265</v>
      </c>
      <c r="G517" s="3" t="s">
        <v>3102</v>
      </c>
      <c r="H517" s="3" t="str">
        <f>_xlfn.XLOOKUP(Table3[[#This Row],[Agent_Code]],Table4[Agent_Code],Table4[Agent_Name],,0)</f>
        <v>Suresh Malviya</v>
      </c>
      <c r="I517" s="12" t="s">
        <v>279</v>
      </c>
      <c r="J517" s="3" t="str">
        <f>IF(OR(Table3[[#This Row],[Contact_Result]]="Commitment Received",Table3[[#This Row],[Contact_Result]]="Will Pay Next Week"),"Yes","")</f>
        <v/>
      </c>
      <c r="K517" s="5"/>
      <c r="L517" s="4"/>
      <c r="M517" s="4">
        <v>845</v>
      </c>
      <c r="N517" s="3" t="s">
        <v>279</v>
      </c>
    </row>
    <row r="518" spans="1:14" ht="29.4" customHeight="1" x14ac:dyDescent="0.45">
      <c r="A518" s="3" t="s">
        <v>397</v>
      </c>
      <c r="B518" s="3" t="s">
        <v>927</v>
      </c>
      <c r="C518" s="3" t="str">
        <f>_xlfn.XLOOKUP(Table3[[#This Row],[Customer_ID]],Table1[Customer_ID],Table1[Customer_Name],,0)</f>
        <v>Santosh Malviya</v>
      </c>
      <c r="D518" s="3" t="str">
        <f>_xlfn.XLOOKUP(Table3[[#This Row],[Customer_ID]],Table1[Customer_ID],Table1[Branch_Name],,0)</f>
        <v>Indore</v>
      </c>
      <c r="E518" s="5">
        <v>46144</v>
      </c>
      <c r="F518" s="3" t="s">
        <v>270</v>
      </c>
      <c r="G518" s="3" t="s">
        <v>3102</v>
      </c>
      <c r="H518" s="3" t="str">
        <f>_xlfn.XLOOKUP(Table3[[#This Row],[Agent_Code]],Table4[Agent_Code],Table4[Agent_Name],,0)</f>
        <v>Suresh Malviya</v>
      </c>
      <c r="I518" s="12" t="s">
        <v>252</v>
      </c>
      <c r="J518" s="3" t="str">
        <f>IF(OR(Table3[[#This Row],[Contact_Result]]="Commitment Received",Table3[[#This Row],[Contact_Result]]="Will Pay Next Week"),"Yes","")</f>
        <v/>
      </c>
      <c r="K518" s="5"/>
      <c r="L518" s="4"/>
      <c r="M518" s="4">
        <v>0</v>
      </c>
      <c r="N518" s="3" t="s">
        <v>252</v>
      </c>
    </row>
    <row r="519" spans="1:14" ht="29.4" customHeight="1" x14ac:dyDescent="0.45">
      <c r="A519" s="3" t="s">
        <v>520</v>
      </c>
      <c r="B519" s="3" t="s">
        <v>1015</v>
      </c>
      <c r="C519" s="3" t="str">
        <f>_xlfn.XLOOKUP(Table3[[#This Row],[Customer_ID]],Table1[Customer_ID],Table1[Customer_Name],,0)</f>
        <v>Vikas Malviya</v>
      </c>
      <c r="D519" s="3" t="str">
        <f>_xlfn.XLOOKUP(Table3[[#This Row],[Customer_ID]],Table1[Customer_ID],Table1[Branch_Name],,0)</f>
        <v>Indore</v>
      </c>
      <c r="E519" s="5">
        <v>46144</v>
      </c>
      <c r="F519" s="3" t="s">
        <v>270</v>
      </c>
      <c r="G519" s="3" t="s">
        <v>3112</v>
      </c>
      <c r="H519" s="3" t="str">
        <f>_xlfn.XLOOKUP(Table3[[#This Row],[Agent_Code]],Table4[Agent_Code],Table4[Agent_Name],,0)</f>
        <v>Vijay Tiwari</v>
      </c>
      <c r="I519" s="12" t="s">
        <v>252</v>
      </c>
      <c r="J519" s="3" t="str">
        <f>IF(OR(Table3[[#This Row],[Contact_Result]]="Commitment Received",Table3[[#This Row],[Contact_Result]]="Will Pay Next Week"),"Yes","")</f>
        <v/>
      </c>
      <c r="K519" s="5"/>
      <c r="L519" s="4"/>
      <c r="M519" s="4">
        <v>0</v>
      </c>
      <c r="N519" s="3" t="s">
        <v>252</v>
      </c>
    </row>
    <row r="520" spans="1:14" ht="29.4" customHeight="1" x14ac:dyDescent="0.45">
      <c r="A520" s="3" t="s">
        <v>566</v>
      </c>
      <c r="B520" s="3" t="s">
        <v>1053</v>
      </c>
      <c r="C520" s="3" t="str">
        <f>_xlfn.XLOOKUP(Table3[[#This Row],[Customer_ID]],Table1[Customer_ID],Table1[Customer_Name],,0)</f>
        <v>Ajay Malviya</v>
      </c>
      <c r="D520" s="3" t="str">
        <f>_xlfn.XLOOKUP(Table3[[#This Row],[Customer_ID]],Table1[Customer_ID],Table1[Branch_Name],,0)</f>
        <v>Gwalior</v>
      </c>
      <c r="E520" s="5">
        <v>46144</v>
      </c>
      <c r="F520" s="3" t="s">
        <v>270</v>
      </c>
      <c r="G520" s="3" t="s">
        <v>3101</v>
      </c>
      <c r="H520" s="3" t="str">
        <f>_xlfn.XLOOKUP(Table3[[#This Row],[Agent_Code]],Table4[Agent_Code],Table4[Agent_Name],,0)</f>
        <v>Pankaj Verma</v>
      </c>
      <c r="I520" s="12" t="s">
        <v>3094</v>
      </c>
      <c r="J520" s="3" t="str">
        <f>IF(OR(Table3[[#This Row],[Contact_Result]]="Commitment Received",Table3[[#This Row],[Contact_Result]]="Will Pay Next Week"),"Yes","")</f>
        <v>Yes</v>
      </c>
      <c r="K520" s="5">
        <v>46149</v>
      </c>
      <c r="L520" s="4">
        <v>336</v>
      </c>
      <c r="M520" s="4">
        <v>0</v>
      </c>
      <c r="N520" s="3" t="s">
        <v>3094</v>
      </c>
    </row>
    <row r="521" spans="1:14" ht="29.4" customHeight="1" x14ac:dyDescent="0.45">
      <c r="A521" s="3" t="s">
        <v>579</v>
      </c>
      <c r="B521" s="3" t="s">
        <v>1063</v>
      </c>
      <c r="C521" s="3" t="str">
        <f>_xlfn.XLOOKUP(Table3[[#This Row],[Customer_ID]],Table1[Customer_ID],Table1[Customer_Name],,0)</f>
        <v>Neha Sharma</v>
      </c>
      <c r="D521" s="3" t="str">
        <f>_xlfn.XLOOKUP(Table3[[#This Row],[Customer_ID]],Table1[Customer_ID],Table1[Branch_Name],,0)</f>
        <v>Jabalpur</v>
      </c>
      <c r="E521" s="5">
        <v>46144</v>
      </c>
      <c r="F521" s="3" t="s">
        <v>257</v>
      </c>
      <c r="G521" s="3" t="s">
        <v>3108</v>
      </c>
      <c r="H521" s="3" t="str">
        <f>_xlfn.XLOOKUP(Table3[[#This Row],[Agent_Code]],Table4[Agent_Code],Table4[Agent_Name],,0)</f>
        <v>Rekha Gupta</v>
      </c>
      <c r="I521" s="12" t="s">
        <v>273</v>
      </c>
      <c r="J521" s="3" t="str">
        <f>IF(OR(Table3[[#This Row],[Contact_Result]]="Commitment Received",Table3[[#This Row],[Contact_Result]]="Will Pay Next Week"),"Yes","")</f>
        <v>Yes</v>
      </c>
      <c r="K521" s="5">
        <v>46149</v>
      </c>
      <c r="L521" s="4">
        <v>13394</v>
      </c>
      <c r="M521" s="4">
        <v>0</v>
      </c>
      <c r="N521" s="3" t="s">
        <v>273</v>
      </c>
    </row>
    <row r="522" spans="1:14" ht="29.4" customHeight="1" x14ac:dyDescent="0.45">
      <c r="A522" s="3" t="s">
        <v>601</v>
      </c>
      <c r="B522" s="3" t="s">
        <v>1095</v>
      </c>
      <c r="C522" s="3" t="str">
        <f>_xlfn.XLOOKUP(Table3[[#This Row],[Customer_ID]],Table1[Customer_ID],Table1[Customer_Name],,0)</f>
        <v>Pradeep Soni</v>
      </c>
      <c r="D522" s="3" t="str">
        <f>_xlfn.XLOOKUP(Table3[[#This Row],[Customer_ID]],Table1[Customer_ID],Table1[Branch_Name],,0)</f>
        <v>Gwalior</v>
      </c>
      <c r="E522" s="5">
        <v>46144</v>
      </c>
      <c r="F522" s="3" t="s">
        <v>270</v>
      </c>
      <c r="G522" s="3" t="s">
        <v>3104</v>
      </c>
      <c r="H522" s="3" t="str">
        <f>_xlfn.XLOOKUP(Table3[[#This Row],[Agent_Code]],Table4[Agent_Code],Table4[Agent_Name],,0)</f>
        <v>Umesh Gupta</v>
      </c>
      <c r="I522" s="12" t="s">
        <v>3097</v>
      </c>
      <c r="J522" s="3" t="str">
        <f>IF(OR(Table3[[#This Row],[Contact_Result]]="Commitment Received",Table3[[#This Row],[Contact_Result]]="Will Pay Next Week"),"Yes","")</f>
        <v/>
      </c>
      <c r="K522" s="5"/>
      <c r="L522" s="4"/>
      <c r="M522" s="4">
        <v>0</v>
      </c>
      <c r="N522" s="3" t="s">
        <v>3098</v>
      </c>
    </row>
    <row r="523" spans="1:14" ht="29.4" customHeight="1" x14ac:dyDescent="0.45">
      <c r="A523" s="3" t="s">
        <v>639</v>
      </c>
      <c r="B523" s="3" t="s">
        <v>1118</v>
      </c>
      <c r="C523" s="3" t="str">
        <f>_xlfn.XLOOKUP(Table3[[#This Row],[Customer_ID]],Table1[Customer_ID],Table1[Customer_Name],,0)</f>
        <v>Vikas Malviya</v>
      </c>
      <c r="D523" s="3" t="str">
        <f>_xlfn.XLOOKUP(Table3[[#This Row],[Customer_ID]],Table1[Customer_ID],Table1[Branch_Name],,0)</f>
        <v>Indore</v>
      </c>
      <c r="E523" s="5">
        <v>46144</v>
      </c>
      <c r="F523" s="3" t="s">
        <v>270</v>
      </c>
      <c r="G523" s="3" t="s">
        <v>3105</v>
      </c>
      <c r="H523" s="3" t="str">
        <f>_xlfn.XLOOKUP(Table3[[#This Row],[Agent_Code]],Table4[Agent_Code],Table4[Agent_Name],,0)</f>
        <v>Pooja Shukla</v>
      </c>
      <c r="I523" s="12" t="s">
        <v>252</v>
      </c>
      <c r="J523" s="3" t="str">
        <f>IF(OR(Table3[[#This Row],[Contact_Result]]="Commitment Received",Table3[[#This Row],[Contact_Result]]="Will Pay Next Week"),"Yes","")</f>
        <v/>
      </c>
      <c r="K523" s="5"/>
      <c r="L523" s="4"/>
      <c r="M523" s="4">
        <v>0</v>
      </c>
      <c r="N523" s="3" t="s">
        <v>252</v>
      </c>
    </row>
    <row r="524" spans="1:14" ht="29.4" customHeight="1" x14ac:dyDescent="0.45">
      <c r="A524" s="3" t="s">
        <v>643</v>
      </c>
      <c r="B524" s="3" t="s">
        <v>1121</v>
      </c>
      <c r="C524" s="3" t="str">
        <f>_xlfn.XLOOKUP(Table3[[#This Row],[Customer_ID]],Table1[Customer_ID],Table1[Customer_Name],,0)</f>
        <v>Naresh Joshi</v>
      </c>
      <c r="D524" s="3" t="str">
        <f>_xlfn.XLOOKUP(Table3[[#This Row],[Customer_ID]],Table1[Customer_ID],Table1[Branch_Name],,0)</f>
        <v>Rewa</v>
      </c>
      <c r="E524" s="5">
        <v>46144</v>
      </c>
      <c r="F524" s="3" t="s">
        <v>270</v>
      </c>
      <c r="G524" s="3" t="s">
        <v>3095</v>
      </c>
      <c r="H524" s="3" t="str">
        <f>_xlfn.XLOOKUP(Table3[[#This Row],[Agent_Code]],Table4[Agent_Code],Table4[Agent_Name],,0)</f>
        <v>Ajay Yadav</v>
      </c>
      <c r="I524" s="12" t="s">
        <v>3097</v>
      </c>
      <c r="J524" s="3" t="str">
        <f>IF(OR(Table3[[#This Row],[Contact_Result]]="Commitment Received",Table3[[#This Row],[Contact_Result]]="Will Pay Next Week"),"Yes","")</f>
        <v/>
      </c>
      <c r="K524" s="5"/>
      <c r="L524" s="4"/>
      <c r="M524" s="4">
        <v>0</v>
      </c>
      <c r="N524" s="3" t="s">
        <v>3098</v>
      </c>
    </row>
    <row r="525" spans="1:14" ht="29.4" customHeight="1" x14ac:dyDescent="0.45">
      <c r="A525" s="3" t="s">
        <v>686</v>
      </c>
      <c r="B525" s="3" t="s">
        <v>1155</v>
      </c>
      <c r="C525" s="3" t="str">
        <f>_xlfn.XLOOKUP(Table3[[#This Row],[Customer_ID]],Table1[Customer_ID],Table1[Customer_Name],,0)</f>
        <v>Sunita Pandey</v>
      </c>
      <c r="D525" s="3" t="str">
        <f>_xlfn.XLOOKUP(Table3[[#This Row],[Customer_ID]],Table1[Customer_ID],Table1[Branch_Name],,0)</f>
        <v>Rewa</v>
      </c>
      <c r="E525" s="5">
        <v>46144</v>
      </c>
      <c r="F525" s="3" t="s">
        <v>270</v>
      </c>
      <c r="G525" s="3" t="s">
        <v>3096</v>
      </c>
      <c r="H525" s="3" t="str">
        <f>_xlfn.XLOOKUP(Table3[[#This Row],[Agent_Code]],Table4[Agent_Code],Table4[Agent_Name],,0)</f>
        <v>Pushpa Gupta</v>
      </c>
      <c r="I525" s="12" t="s">
        <v>3094</v>
      </c>
      <c r="J525" s="3" t="str">
        <f>IF(OR(Table3[[#This Row],[Contact_Result]]="Commitment Received",Table3[[#This Row],[Contact_Result]]="Will Pay Next Week"),"Yes","")</f>
        <v>Yes</v>
      </c>
      <c r="K525" s="5">
        <v>46149</v>
      </c>
      <c r="L525" s="4">
        <v>12244</v>
      </c>
      <c r="M525" s="4">
        <v>0</v>
      </c>
      <c r="N525" s="3" t="s">
        <v>3094</v>
      </c>
    </row>
    <row r="526" spans="1:14" ht="29.4" customHeight="1" x14ac:dyDescent="0.45">
      <c r="A526" s="3" t="s">
        <v>691</v>
      </c>
      <c r="B526" s="3" t="s">
        <v>1157</v>
      </c>
      <c r="C526" s="3" t="str">
        <f>_xlfn.XLOOKUP(Table3[[#This Row],[Customer_ID]],Table1[Customer_ID],Table1[Customer_Name],,0)</f>
        <v>Pooja Dubey</v>
      </c>
      <c r="D526" s="3" t="str">
        <f>_xlfn.XLOOKUP(Table3[[#This Row],[Customer_ID]],Table1[Customer_ID],Table1[Branch_Name],,0)</f>
        <v>Rewa</v>
      </c>
      <c r="E526" s="5">
        <v>46144</v>
      </c>
      <c r="F526" s="3" t="s">
        <v>257</v>
      </c>
      <c r="G526" s="3" t="s">
        <v>3113</v>
      </c>
      <c r="H526" s="3" t="str">
        <f>_xlfn.XLOOKUP(Table3[[#This Row],[Agent_Code]],Table4[Agent_Code],Table4[Agent_Name],,0)</f>
        <v>Umesh Soni</v>
      </c>
      <c r="I526" s="12" t="s">
        <v>273</v>
      </c>
      <c r="J526" s="3" t="str">
        <f>IF(OR(Table3[[#This Row],[Contact_Result]]="Commitment Received",Table3[[#This Row],[Contact_Result]]="Will Pay Next Week"),"Yes","")</f>
        <v>Yes</v>
      </c>
      <c r="K526" s="5">
        <v>46149</v>
      </c>
      <c r="L526" s="4">
        <v>1562</v>
      </c>
      <c r="M526" s="4">
        <v>0</v>
      </c>
      <c r="N526" s="3" t="s">
        <v>273</v>
      </c>
    </row>
    <row r="527" spans="1:14" ht="29.4" customHeight="1" x14ac:dyDescent="0.45">
      <c r="A527" s="3" t="s">
        <v>745</v>
      </c>
      <c r="B527" s="3" t="s">
        <v>1194</v>
      </c>
      <c r="C527" s="3" t="str">
        <f>_xlfn.XLOOKUP(Table3[[#This Row],[Customer_ID]],Table1[Customer_ID],Table1[Customer_Name],,0)</f>
        <v>Renu Joshi</v>
      </c>
      <c r="D527" s="3" t="str">
        <f>_xlfn.XLOOKUP(Table3[[#This Row],[Customer_ID]],Table1[Customer_ID],Table1[Branch_Name],,0)</f>
        <v>Indore</v>
      </c>
      <c r="E527" s="5">
        <v>46144</v>
      </c>
      <c r="F527" s="3" t="s">
        <v>270</v>
      </c>
      <c r="G527" s="3" t="s">
        <v>3109</v>
      </c>
      <c r="H527" s="3" t="str">
        <f>_xlfn.XLOOKUP(Table3[[#This Row],[Agent_Code]],Table4[Agent_Code],Table4[Agent_Name],,0)</f>
        <v>Pankaj Joshi</v>
      </c>
      <c r="I527" s="12" t="s">
        <v>3094</v>
      </c>
      <c r="J527" s="3" t="str">
        <f>IF(OR(Table3[[#This Row],[Contact_Result]]="Commitment Received",Table3[[#This Row],[Contact_Result]]="Will Pay Next Week"),"Yes","")</f>
        <v>Yes</v>
      </c>
      <c r="K527" s="5">
        <v>46149</v>
      </c>
      <c r="L527" s="4">
        <v>1534</v>
      </c>
      <c r="M527" s="4">
        <v>0</v>
      </c>
      <c r="N527" s="3" t="s">
        <v>3094</v>
      </c>
    </row>
    <row r="528" spans="1:14" ht="29.4" customHeight="1" x14ac:dyDescent="0.45">
      <c r="A528" s="3" t="s">
        <v>755</v>
      </c>
      <c r="B528" s="3" t="s">
        <v>1200</v>
      </c>
      <c r="C528" s="3" t="str">
        <f>_xlfn.XLOOKUP(Table3[[#This Row],[Customer_ID]],Table1[Customer_ID],Table1[Customer_Name],,0)</f>
        <v>Geeta Malviya</v>
      </c>
      <c r="D528" s="3" t="str">
        <f>_xlfn.XLOOKUP(Table3[[#This Row],[Customer_ID]],Table1[Customer_ID],Table1[Branch_Name],,0)</f>
        <v>Rewa</v>
      </c>
      <c r="E528" s="5">
        <v>46144</v>
      </c>
      <c r="F528" s="3" t="s">
        <v>270</v>
      </c>
      <c r="G528" s="3" t="s">
        <v>3114</v>
      </c>
      <c r="H528" s="3" t="str">
        <f>_xlfn.XLOOKUP(Table3[[#This Row],[Agent_Code]],Table4[Agent_Code],Table4[Agent_Name],,0)</f>
        <v>Mohit Mishra</v>
      </c>
      <c r="I528" s="12" t="s">
        <v>3094</v>
      </c>
      <c r="J528" s="3" t="str">
        <f>IF(OR(Table3[[#This Row],[Contact_Result]]="Commitment Received",Table3[[#This Row],[Contact_Result]]="Will Pay Next Week"),"Yes","")</f>
        <v>Yes</v>
      </c>
      <c r="K528" s="5">
        <v>46149</v>
      </c>
      <c r="L528" s="4">
        <v>13016</v>
      </c>
      <c r="M528" s="4">
        <v>0</v>
      </c>
      <c r="N528" s="3" t="s">
        <v>3094</v>
      </c>
    </row>
    <row r="529" spans="1:14" ht="29.4" customHeight="1" x14ac:dyDescent="0.45">
      <c r="A529" s="3" t="s">
        <v>795</v>
      </c>
      <c r="B529" s="3" t="s">
        <v>1225</v>
      </c>
      <c r="C529" s="3" t="str">
        <f>_xlfn.XLOOKUP(Table3[[#This Row],[Customer_ID]],Table1[Customer_ID],Table1[Customer_Name],,0)</f>
        <v>Nisha Singh</v>
      </c>
      <c r="D529" s="3" t="str">
        <f>_xlfn.XLOOKUP(Table3[[#This Row],[Customer_ID]],Table1[Customer_ID],Table1[Branch_Name],,0)</f>
        <v>Rewa</v>
      </c>
      <c r="E529" s="5">
        <v>46144</v>
      </c>
      <c r="F529" s="3" t="s">
        <v>270</v>
      </c>
      <c r="G529" s="3" t="s">
        <v>3103</v>
      </c>
      <c r="H529" s="3" t="str">
        <f>_xlfn.XLOOKUP(Table3[[#This Row],[Agent_Code]],Table4[Agent_Code],Table4[Agent_Name],,0)</f>
        <v>Pushpa Jain</v>
      </c>
      <c r="I529" s="12" t="s">
        <v>252</v>
      </c>
      <c r="J529" s="3" t="str">
        <f>IF(OR(Table3[[#This Row],[Contact_Result]]="Commitment Received",Table3[[#This Row],[Contact_Result]]="Will Pay Next Week"),"Yes","")</f>
        <v/>
      </c>
      <c r="K529" s="5"/>
      <c r="L529" s="4"/>
      <c r="M529" s="4">
        <v>0</v>
      </c>
      <c r="N529" s="3" t="s">
        <v>252</v>
      </c>
    </row>
    <row r="530" spans="1:14" ht="29.4" customHeight="1" x14ac:dyDescent="0.45">
      <c r="A530" s="3" t="s">
        <v>300</v>
      </c>
      <c r="B530" s="3" t="s">
        <v>838</v>
      </c>
      <c r="C530" s="3" t="str">
        <f>_xlfn.XLOOKUP(Table3[[#This Row],[Customer_ID]],Table1[Customer_ID],Table1[Customer_Name],,0)</f>
        <v>Pushpa Yadav</v>
      </c>
      <c r="D530" s="3" t="str">
        <f>_xlfn.XLOOKUP(Table3[[#This Row],[Customer_ID]],Table1[Customer_ID],Table1[Branch_Name],,0)</f>
        <v>Bhopal</v>
      </c>
      <c r="E530" s="5">
        <v>46143</v>
      </c>
      <c r="F530" s="3" t="s">
        <v>257</v>
      </c>
      <c r="G530" s="3" t="s">
        <v>3111</v>
      </c>
      <c r="H530" s="3" t="str">
        <f>_xlfn.XLOOKUP(Table3[[#This Row],[Agent_Code]],Table4[Agent_Code],Table4[Agent_Name],,0)</f>
        <v>Lalit Dwivedi</v>
      </c>
      <c r="I530" s="12" t="s">
        <v>273</v>
      </c>
      <c r="J530" s="3" t="str">
        <f>IF(OR(Table3[[#This Row],[Contact_Result]]="Commitment Received",Table3[[#This Row],[Contact_Result]]="Will Pay Next Week"),"Yes","")</f>
        <v>Yes</v>
      </c>
      <c r="K530" s="5">
        <v>46148</v>
      </c>
      <c r="L530" s="4">
        <v>4530</v>
      </c>
      <c r="M530" s="4">
        <v>0</v>
      </c>
      <c r="N530" s="3" t="s">
        <v>273</v>
      </c>
    </row>
    <row r="531" spans="1:14" ht="29.4" customHeight="1" x14ac:dyDescent="0.45">
      <c r="A531" s="3" t="s">
        <v>355</v>
      </c>
      <c r="B531" s="3" t="s">
        <v>873</v>
      </c>
      <c r="C531" s="3" t="str">
        <f>_xlfn.XLOOKUP(Table3[[#This Row],[Customer_ID]],Table1[Customer_ID],Table1[Customer_Name],,0)</f>
        <v>Sanjay Soni</v>
      </c>
      <c r="D531" s="3" t="str">
        <f>_xlfn.XLOOKUP(Table3[[#This Row],[Customer_ID]],Table1[Customer_ID],Table1[Branch_Name],,0)</f>
        <v>Rewa</v>
      </c>
      <c r="E531" s="5">
        <v>46143</v>
      </c>
      <c r="F531" s="3" t="s">
        <v>265</v>
      </c>
      <c r="G531" s="3" t="s">
        <v>3114</v>
      </c>
      <c r="H531" s="3" t="str">
        <f>_xlfn.XLOOKUP(Table3[[#This Row],[Agent_Code]],Table4[Agent_Code],Table4[Agent_Name],,0)</f>
        <v>Mohit Mishra</v>
      </c>
      <c r="I531" s="12" t="s">
        <v>279</v>
      </c>
      <c r="J531" s="3" t="str">
        <f>IF(OR(Table3[[#This Row],[Contact_Result]]="Commitment Received",Table3[[#This Row],[Contact_Result]]="Will Pay Next Week"),"Yes","")</f>
        <v/>
      </c>
      <c r="K531" s="5"/>
      <c r="L531" s="4"/>
      <c r="M531" s="4">
        <v>2929</v>
      </c>
      <c r="N531" s="3" t="s">
        <v>279</v>
      </c>
    </row>
    <row r="532" spans="1:14" ht="29.4" customHeight="1" x14ac:dyDescent="0.45">
      <c r="A532" s="3" t="s">
        <v>361</v>
      </c>
      <c r="B532" s="3" t="s">
        <v>890</v>
      </c>
      <c r="C532" s="3" t="str">
        <f>_xlfn.XLOOKUP(Table3[[#This Row],[Customer_ID]],Table1[Customer_ID],Table1[Customer_Name],,0)</f>
        <v>Geeta Gupta</v>
      </c>
      <c r="D532" s="3" t="str">
        <f>_xlfn.XLOOKUP(Table3[[#This Row],[Customer_ID]],Table1[Customer_ID],Table1[Branch_Name],,0)</f>
        <v>Gwalior</v>
      </c>
      <c r="E532" s="5">
        <v>46143</v>
      </c>
      <c r="F532" s="3" t="s">
        <v>257</v>
      </c>
      <c r="G532" s="3" t="s">
        <v>3091</v>
      </c>
      <c r="H532" s="3" t="str">
        <f>_xlfn.XLOOKUP(Table3[[#This Row],[Agent_Code]],Table4[Agent_Code],Table4[Agent_Name],,0)</f>
        <v>Amit Thakur</v>
      </c>
      <c r="I532" s="12" t="s">
        <v>273</v>
      </c>
      <c r="J532" s="3" t="str">
        <f>IF(OR(Table3[[#This Row],[Contact_Result]]="Commitment Received",Table3[[#This Row],[Contact_Result]]="Will Pay Next Week"),"Yes","")</f>
        <v>Yes</v>
      </c>
      <c r="K532" s="5">
        <v>46148</v>
      </c>
      <c r="L532" s="4">
        <v>3710</v>
      </c>
      <c r="M532" s="4">
        <v>0</v>
      </c>
      <c r="N532" s="3" t="s">
        <v>273</v>
      </c>
    </row>
    <row r="533" spans="1:14" ht="29.4" customHeight="1" x14ac:dyDescent="0.45">
      <c r="A533" s="3" t="s">
        <v>394</v>
      </c>
      <c r="B533" s="3" t="s">
        <v>923</v>
      </c>
      <c r="C533" s="3" t="str">
        <f>_xlfn.XLOOKUP(Table3[[#This Row],[Customer_ID]],Table1[Customer_ID],Table1[Customer_Name],,0)</f>
        <v>Mahesh Patel</v>
      </c>
      <c r="D533" s="3" t="str">
        <f>_xlfn.XLOOKUP(Table3[[#This Row],[Customer_ID]],Table1[Customer_ID],Table1[Branch_Name],,0)</f>
        <v>Gwalior</v>
      </c>
      <c r="E533" s="5">
        <v>46143</v>
      </c>
      <c r="F533" s="3" t="s">
        <v>257</v>
      </c>
      <c r="G533" s="3" t="s">
        <v>3104</v>
      </c>
      <c r="H533" s="3" t="str">
        <f>_xlfn.XLOOKUP(Table3[[#This Row],[Agent_Code]],Table4[Agent_Code],Table4[Agent_Name],,0)</f>
        <v>Umesh Gupta</v>
      </c>
      <c r="I533" s="12" t="s">
        <v>273</v>
      </c>
      <c r="J533" s="3" t="str">
        <f>IF(OR(Table3[[#This Row],[Contact_Result]]="Commitment Received",Table3[[#This Row],[Contact_Result]]="Will Pay Next Week"),"Yes","")</f>
        <v>Yes</v>
      </c>
      <c r="K533" s="5">
        <v>46148</v>
      </c>
      <c r="L533" s="4">
        <v>2299</v>
      </c>
      <c r="M533" s="4">
        <v>0</v>
      </c>
      <c r="N533" s="3" t="s">
        <v>273</v>
      </c>
    </row>
    <row r="534" spans="1:14" ht="29.4" customHeight="1" x14ac:dyDescent="0.45">
      <c r="A534" s="3" t="s">
        <v>401</v>
      </c>
      <c r="B534" s="3" t="s">
        <v>931</v>
      </c>
      <c r="C534" s="3" t="str">
        <f>_xlfn.XLOOKUP(Table3[[#This Row],[Customer_ID]],Table1[Customer_ID],Table1[Customer_Name],,0)</f>
        <v>Mahesh Chauhan</v>
      </c>
      <c r="D534" s="3" t="str">
        <f>_xlfn.XLOOKUP(Table3[[#This Row],[Customer_ID]],Table1[Customer_ID],Table1[Branch_Name],,0)</f>
        <v>Rewa</v>
      </c>
      <c r="E534" s="5">
        <v>46143</v>
      </c>
      <c r="F534" s="3" t="s">
        <v>270</v>
      </c>
      <c r="G534" s="3" t="s">
        <v>3093</v>
      </c>
      <c r="H534" s="3" t="str">
        <f>_xlfn.XLOOKUP(Table3[[#This Row],[Agent_Code]],Table4[Agent_Code],Table4[Agent_Name],,0)</f>
        <v>Manoj Dubey</v>
      </c>
      <c r="I534" s="12" t="s">
        <v>3097</v>
      </c>
      <c r="J534" s="3" t="str">
        <f>IF(OR(Table3[[#This Row],[Contact_Result]]="Commitment Received",Table3[[#This Row],[Contact_Result]]="Will Pay Next Week"),"Yes","")</f>
        <v/>
      </c>
      <c r="K534" s="5"/>
      <c r="L534" s="4"/>
      <c r="M534" s="4">
        <v>0</v>
      </c>
      <c r="N534" s="3" t="s">
        <v>3098</v>
      </c>
    </row>
    <row r="535" spans="1:14" ht="29.4" customHeight="1" x14ac:dyDescent="0.45">
      <c r="A535" s="3" t="s">
        <v>408</v>
      </c>
      <c r="B535" s="3" t="s">
        <v>934</v>
      </c>
      <c r="C535" s="3" t="str">
        <f>_xlfn.XLOOKUP(Table3[[#This Row],[Customer_ID]],Table1[Customer_ID],Table1[Customer_Name],,0)</f>
        <v>Naresh Sharma</v>
      </c>
      <c r="D535" s="3" t="str">
        <f>_xlfn.XLOOKUP(Table3[[#This Row],[Customer_ID]],Table1[Customer_ID],Table1[Branch_Name],,0)</f>
        <v>Gwalior</v>
      </c>
      <c r="E535" s="5">
        <v>46143</v>
      </c>
      <c r="F535" s="3" t="s">
        <v>257</v>
      </c>
      <c r="G535" s="3" t="s">
        <v>3096</v>
      </c>
      <c r="H535" s="3" t="str">
        <f>_xlfn.XLOOKUP(Table3[[#This Row],[Agent_Code]],Table4[Agent_Code],Table4[Agent_Name],,0)</f>
        <v>Pushpa Gupta</v>
      </c>
      <c r="I535" s="12" t="s">
        <v>273</v>
      </c>
      <c r="J535" s="3" t="str">
        <f>IF(OR(Table3[[#This Row],[Contact_Result]]="Commitment Received",Table3[[#This Row],[Contact_Result]]="Will Pay Next Week"),"Yes","")</f>
        <v>Yes</v>
      </c>
      <c r="K535" s="5">
        <v>46148</v>
      </c>
      <c r="L535" s="4">
        <v>1930</v>
      </c>
      <c r="M535" s="4">
        <v>0</v>
      </c>
      <c r="N535" s="3" t="s">
        <v>273</v>
      </c>
    </row>
    <row r="536" spans="1:14" ht="29.4" customHeight="1" x14ac:dyDescent="0.45">
      <c r="A536" s="3" t="s">
        <v>427</v>
      </c>
      <c r="B536" s="3" t="s">
        <v>954</v>
      </c>
      <c r="C536" s="3" t="str">
        <f>_xlfn.XLOOKUP(Table3[[#This Row],[Customer_ID]],Table1[Customer_ID],Table1[Customer_Name],,0)</f>
        <v>Mahesh Patel</v>
      </c>
      <c r="D536" s="3" t="str">
        <f>_xlfn.XLOOKUP(Table3[[#This Row],[Customer_ID]],Table1[Customer_ID],Table1[Branch_Name],,0)</f>
        <v>Bhopal</v>
      </c>
      <c r="E536" s="5">
        <v>46143</v>
      </c>
      <c r="F536" s="3" t="s">
        <v>257</v>
      </c>
      <c r="G536" s="3" t="s">
        <v>3092</v>
      </c>
      <c r="H536" s="3" t="str">
        <f>_xlfn.XLOOKUP(Table3[[#This Row],[Agent_Code]],Table4[Agent_Code],Table4[Agent_Name],,0)</f>
        <v>Sunita Patel</v>
      </c>
      <c r="I536" s="12" t="s">
        <v>273</v>
      </c>
      <c r="J536" s="3" t="str">
        <f>IF(OR(Table3[[#This Row],[Contact_Result]]="Commitment Received",Table3[[#This Row],[Contact_Result]]="Will Pay Next Week"),"Yes","")</f>
        <v>Yes</v>
      </c>
      <c r="K536" s="5">
        <v>46148</v>
      </c>
      <c r="L536" s="4">
        <v>11448</v>
      </c>
      <c r="M536" s="4">
        <v>0</v>
      </c>
      <c r="N536" s="3" t="s">
        <v>273</v>
      </c>
    </row>
    <row r="537" spans="1:14" ht="29.4" customHeight="1" x14ac:dyDescent="0.45">
      <c r="A537" s="3" t="s">
        <v>430</v>
      </c>
      <c r="B537" s="3" t="s">
        <v>955</v>
      </c>
      <c r="C537" s="3" t="str">
        <f>_xlfn.XLOOKUP(Table3[[#This Row],[Customer_ID]],Table1[Customer_ID],Table1[Customer_Name],,0)</f>
        <v>Mahesh Pandey</v>
      </c>
      <c r="D537" s="3" t="str">
        <f>_xlfn.XLOOKUP(Table3[[#This Row],[Customer_ID]],Table1[Customer_ID],Table1[Branch_Name],,0)</f>
        <v>Indore</v>
      </c>
      <c r="E537" s="5">
        <v>46143</v>
      </c>
      <c r="F537" s="3" t="s">
        <v>270</v>
      </c>
      <c r="G537" s="3" t="s">
        <v>3093</v>
      </c>
      <c r="H537" s="3" t="str">
        <f>_xlfn.XLOOKUP(Table3[[#This Row],[Agent_Code]],Table4[Agent_Code],Table4[Agent_Name],,0)</f>
        <v>Manoj Dubey</v>
      </c>
      <c r="I537" s="12" t="s">
        <v>3097</v>
      </c>
      <c r="J537" s="3" t="str">
        <f>IF(OR(Table3[[#This Row],[Contact_Result]]="Commitment Received",Table3[[#This Row],[Contact_Result]]="Will Pay Next Week"),"Yes","")</f>
        <v/>
      </c>
      <c r="K537" s="5"/>
      <c r="L537" s="4"/>
      <c r="M537" s="4">
        <v>0</v>
      </c>
      <c r="N537" s="3" t="s">
        <v>3098</v>
      </c>
    </row>
    <row r="538" spans="1:14" ht="29.4" customHeight="1" x14ac:dyDescent="0.45">
      <c r="A538" s="3" t="s">
        <v>446</v>
      </c>
      <c r="B538" s="3" t="s">
        <v>969</v>
      </c>
      <c r="C538" s="3" t="str">
        <f>_xlfn.XLOOKUP(Table3[[#This Row],[Customer_ID]],Table1[Customer_ID],Table1[Customer_Name],,0)</f>
        <v>Asha Malviya</v>
      </c>
      <c r="D538" s="3" t="str">
        <f>_xlfn.XLOOKUP(Table3[[#This Row],[Customer_ID]],Table1[Customer_ID],Table1[Branch_Name],,0)</f>
        <v>Gwalior</v>
      </c>
      <c r="E538" s="5">
        <v>46143</v>
      </c>
      <c r="F538" s="3" t="s">
        <v>270</v>
      </c>
      <c r="G538" s="3" t="s">
        <v>3106</v>
      </c>
      <c r="H538" s="3" t="str">
        <f>_xlfn.XLOOKUP(Table3[[#This Row],[Agent_Code]],Table4[Agent_Code],Table4[Agent_Name],,0)</f>
        <v>Kavita Tiwari</v>
      </c>
      <c r="I538" s="12" t="s">
        <v>3094</v>
      </c>
      <c r="J538" s="3" t="str">
        <f>IF(OR(Table3[[#This Row],[Contact_Result]]="Commitment Received",Table3[[#This Row],[Contact_Result]]="Will Pay Next Week"),"Yes","")</f>
        <v>Yes</v>
      </c>
      <c r="K538" s="5">
        <v>46148</v>
      </c>
      <c r="L538" s="4">
        <v>3152</v>
      </c>
      <c r="M538" s="4">
        <v>0</v>
      </c>
      <c r="N538" s="3" t="s">
        <v>3094</v>
      </c>
    </row>
    <row r="539" spans="1:14" ht="29.4" customHeight="1" x14ac:dyDescent="0.45">
      <c r="A539" s="3" t="s">
        <v>452</v>
      </c>
      <c r="B539" s="3" t="s">
        <v>976</v>
      </c>
      <c r="C539" s="3" t="str">
        <f>_xlfn.XLOOKUP(Table3[[#This Row],[Customer_ID]],Table1[Customer_ID],Table1[Customer_Name],,0)</f>
        <v>Ajay Sharma</v>
      </c>
      <c r="D539" s="3" t="str">
        <f>_xlfn.XLOOKUP(Table3[[#This Row],[Customer_ID]],Table1[Customer_ID],Table1[Branch_Name],,0)</f>
        <v>Bhopal</v>
      </c>
      <c r="E539" s="5">
        <v>46143</v>
      </c>
      <c r="F539" s="3" t="s">
        <v>265</v>
      </c>
      <c r="G539" s="3" t="s">
        <v>3102</v>
      </c>
      <c r="H539" s="3" t="str">
        <f>_xlfn.XLOOKUP(Table3[[#This Row],[Agent_Code]],Table4[Agent_Code],Table4[Agent_Name],,0)</f>
        <v>Suresh Malviya</v>
      </c>
      <c r="I539" s="12" t="s">
        <v>279</v>
      </c>
      <c r="J539" s="3" t="str">
        <f>IF(OR(Table3[[#This Row],[Contact_Result]]="Commitment Received",Table3[[#This Row],[Contact_Result]]="Will Pay Next Week"),"Yes","")</f>
        <v/>
      </c>
      <c r="K539" s="5"/>
      <c r="L539" s="4"/>
      <c r="M539" s="4">
        <v>4912</v>
      </c>
      <c r="N539" s="3" t="s">
        <v>279</v>
      </c>
    </row>
    <row r="540" spans="1:14" ht="29.4" customHeight="1" x14ac:dyDescent="0.45">
      <c r="A540" s="3" t="s">
        <v>509</v>
      </c>
      <c r="B540" s="3" t="s">
        <v>1006</v>
      </c>
      <c r="C540" s="3" t="str">
        <f>_xlfn.XLOOKUP(Table3[[#This Row],[Customer_ID]],Table1[Customer_ID],Table1[Customer_Name],,0)</f>
        <v>Ramesh Rajput</v>
      </c>
      <c r="D540" s="3" t="str">
        <f>_xlfn.XLOOKUP(Table3[[#This Row],[Customer_ID]],Table1[Customer_ID],Table1[Branch_Name],,0)</f>
        <v>Indore</v>
      </c>
      <c r="E540" s="5">
        <v>46143</v>
      </c>
      <c r="F540" s="3" t="s">
        <v>270</v>
      </c>
      <c r="G540" s="3" t="s">
        <v>3103</v>
      </c>
      <c r="H540" s="3" t="str">
        <f>_xlfn.XLOOKUP(Table3[[#This Row],[Agent_Code]],Table4[Agent_Code],Table4[Agent_Name],,0)</f>
        <v>Pushpa Jain</v>
      </c>
      <c r="I540" s="12" t="s">
        <v>3094</v>
      </c>
      <c r="J540" s="3" t="str">
        <f>IF(OR(Table3[[#This Row],[Contact_Result]]="Commitment Received",Table3[[#This Row],[Contact_Result]]="Will Pay Next Week"),"Yes","")</f>
        <v>Yes</v>
      </c>
      <c r="K540" s="5">
        <v>46148</v>
      </c>
      <c r="L540" s="4">
        <v>17791</v>
      </c>
      <c r="M540" s="4">
        <v>0</v>
      </c>
      <c r="N540" s="3" t="s">
        <v>3094</v>
      </c>
    </row>
    <row r="541" spans="1:14" ht="29.4" customHeight="1" x14ac:dyDescent="0.45">
      <c r="A541" s="3" t="s">
        <v>534</v>
      </c>
      <c r="B541" s="3" t="s">
        <v>1031</v>
      </c>
      <c r="C541" s="3" t="str">
        <f>_xlfn.XLOOKUP(Table3[[#This Row],[Customer_ID]],Table1[Customer_ID],Table1[Customer_Name],,0)</f>
        <v>Suresh Thakur</v>
      </c>
      <c r="D541" s="3" t="str">
        <f>_xlfn.XLOOKUP(Table3[[#This Row],[Customer_ID]],Table1[Customer_ID],Table1[Branch_Name],,0)</f>
        <v>Bhopal</v>
      </c>
      <c r="E541" s="5">
        <v>46143</v>
      </c>
      <c r="F541" s="3" t="s">
        <v>270</v>
      </c>
      <c r="G541" s="3" t="s">
        <v>3100</v>
      </c>
      <c r="H541" s="3" t="str">
        <f>_xlfn.XLOOKUP(Table3[[#This Row],[Agent_Code]],Table4[Agent_Code],Table4[Agent_Name],,0)</f>
        <v>Manoj Gupta</v>
      </c>
      <c r="I541" s="12" t="s">
        <v>252</v>
      </c>
      <c r="J541" s="3" t="str">
        <f>IF(OR(Table3[[#This Row],[Contact_Result]]="Commitment Received",Table3[[#This Row],[Contact_Result]]="Will Pay Next Week"),"Yes","")</f>
        <v/>
      </c>
      <c r="K541" s="5"/>
      <c r="L541" s="4"/>
      <c r="M541" s="4">
        <v>0</v>
      </c>
      <c r="N541" s="3" t="s">
        <v>252</v>
      </c>
    </row>
    <row r="542" spans="1:14" ht="29.4" customHeight="1" x14ac:dyDescent="0.45">
      <c r="A542" s="3" t="s">
        <v>548</v>
      </c>
      <c r="B542" s="3" t="s">
        <v>1036</v>
      </c>
      <c r="C542" s="3" t="str">
        <f>_xlfn.XLOOKUP(Table3[[#This Row],[Customer_ID]],Table1[Customer_ID],Table1[Customer_Name],,0)</f>
        <v>Naresh Dwivedi</v>
      </c>
      <c r="D542" s="3" t="str">
        <f>_xlfn.XLOOKUP(Table3[[#This Row],[Customer_ID]],Table1[Customer_ID],Table1[Branch_Name],,0)</f>
        <v>Rewa</v>
      </c>
      <c r="E542" s="5">
        <v>46143</v>
      </c>
      <c r="F542" s="3" t="s">
        <v>265</v>
      </c>
      <c r="G542" s="3" t="s">
        <v>3106</v>
      </c>
      <c r="H542" s="3" t="str">
        <f>_xlfn.XLOOKUP(Table3[[#This Row],[Agent_Code]],Table4[Agent_Code],Table4[Agent_Name],,0)</f>
        <v>Kavita Tiwari</v>
      </c>
      <c r="I542" s="12" t="s">
        <v>279</v>
      </c>
      <c r="J542" s="3" t="str">
        <f>IF(OR(Table3[[#This Row],[Contact_Result]]="Commitment Received",Table3[[#This Row],[Contact_Result]]="Will Pay Next Week"),"Yes","")</f>
        <v/>
      </c>
      <c r="K542" s="5"/>
      <c r="L542" s="4"/>
      <c r="M542" s="4">
        <v>18161</v>
      </c>
      <c r="N542" s="3" t="s">
        <v>279</v>
      </c>
    </row>
    <row r="543" spans="1:14" ht="29.4" customHeight="1" x14ac:dyDescent="0.45">
      <c r="A543" s="3" t="s">
        <v>607</v>
      </c>
      <c r="B543" s="3" t="s">
        <v>1097</v>
      </c>
      <c r="C543" s="3" t="str">
        <f>_xlfn.XLOOKUP(Table3[[#This Row],[Customer_ID]],Table1[Customer_ID],Table1[Customer_Name],,0)</f>
        <v>Deepak Tiwari</v>
      </c>
      <c r="D543" s="3" t="str">
        <f>_xlfn.XLOOKUP(Table3[[#This Row],[Customer_ID]],Table1[Customer_ID],Table1[Branch_Name],,0)</f>
        <v>Indore</v>
      </c>
      <c r="E543" s="5">
        <v>46143</v>
      </c>
      <c r="F543" s="3" t="s">
        <v>270</v>
      </c>
      <c r="G543" s="3" t="s">
        <v>3114</v>
      </c>
      <c r="H543" s="3" t="str">
        <f>_xlfn.XLOOKUP(Table3[[#This Row],[Agent_Code]],Table4[Agent_Code],Table4[Agent_Name],,0)</f>
        <v>Mohit Mishra</v>
      </c>
      <c r="I543" s="12" t="s">
        <v>252</v>
      </c>
      <c r="J543" s="3" t="str">
        <f>IF(OR(Table3[[#This Row],[Contact_Result]]="Commitment Received",Table3[[#This Row],[Contact_Result]]="Will Pay Next Week"),"Yes","")</f>
        <v/>
      </c>
      <c r="K543" s="5"/>
      <c r="L543" s="4"/>
      <c r="M543" s="4">
        <v>0</v>
      </c>
      <c r="N543" s="3" t="s">
        <v>252</v>
      </c>
    </row>
    <row r="544" spans="1:14" ht="29.4" customHeight="1" x14ac:dyDescent="0.45">
      <c r="A544" s="3" t="s">
        <v>653</v>
      </c>
      <c r="B544" s="3" t="s">
        <v>1133</v>
      </c>
      <c r="C544" s="3" t="str">
        <f>_xlfn.XLOOKUP(Table3[[#This Row],[Customer_ID]],Table1[Customer_ID],Table1[Customer_Name],,0)</f>
        <v>Nisha Verma</v>
      </c>
      <c r="D544" s="3" t="str">
        <f>_xlfn.XLOOKUP(Table3[[#This Row],[Customer_ID]],Table1[Customer_ID],Table1[Branch_Name],,0)</f>
        <v>Rewa</v>
      </c>
      <c r="E544" s="5">
        <v>46143</v>
      </c>
      <c r="F544" s="3" t="s">
        <v>270</v>
      </c>
      <c r="G544" s="3" t="s">
        <v>3102</v>
      </c>
      <c r="H544" s="3" t="str">
        <f>_xlfn.XLOOKUP(Table3[[#This Row],[Agent_Code]],Table4[Agent_Code],Table4[Agent_Name],,0)</f>
        <v>Suresh Malviya</v>
      </c>
      <c r="I544" s="12" t="s">
        <v>3097</v>
      </c>
      <c r="J544" s="3" t="str">
        <f>IF(OR(Table3[[#This Row],[Contact_Result]]="Commitment Received",Table3[[#This Row],[Contact_Result]]="Will Pay Next Week"),"Yes","")</f>
        <v/>
      </c>
      <c r="K544" s="5"/>
      <c r="L544" s="4"/>
      <c r="M544" s="4">
        <v>0</v>
      </c>
      <c r="N544" s="3" t="s">
        <v>3098</v>
      </c>
    </row>
    <row r="545" spans="1:14" ht="29.4" customHeight="1" x14ac:dyDescent="0.45">
      <c r="A545" s="3" t="s">
        <v>694</v>
      </c>
      <c r="B545" s="3" t="s">
        <v>1159</v>
      </c>
      <c r="C545" s="3" t="str">
        <f>_xlfn.XLOOKUP(Table3[[#This Row],[Customer_ID]],Table1[Customer_ID],Table1[Customer_Name],,0)</f>
        <v>Sunita Singh</v>
      </c>
      <c r="D545" s="3" t="str">
        <f>_xlfn.XLOOKUP(Table3[[#This Row],[Customer_ID]],Table1[Customer_ID],Table1[Branch_Name],,0)</f>
        <v>Indore</v>
      </c>
      <c r="E545" s="5">
        <v>46143</v>
      </c>
      <c r="F545" s="3" t="s">
        <v>257</v>
      </c>
      <c r="G545" s="3" t="s">
        <v>3100</v>
      </c>
      <c r="H545" s="3" t="str">
        <f>_xlfn.XLOOKUP(Table3[[#This Row],[Agent_Code]],Table4[Agent_Code],Table4[Agent_Name],,0)</f>
        <v>Manoj Gupta</v>
      </c>
      <c r="I545" s="12" t="s">
        <v>273</v>
      </c>
      <c r="J545" s="3" t="str">
        <f>IF(OR(Table3[[#This Row],[Contact_Result]]="Commitment Received",Table3[[#This Row],[Contact_Result]]="Will Pay Next Week"),"Yes","")</f>
        <v>Yes</v>
      </c>
      <c r="K545" s="5">
        <v>46148</v>
      </c>
      <c r="L545" s="4">
        <v>77291</v>
      </c>
      <c r="M545" s="4">
        <v>0</v>
      </c>
      <c r="N545" s="3" t="s">
        <v>273</v>
      </c>
    </row>
    <row r="546" spans="1:14" ht="29.4" customHeight="1" x14ac:dyDescent="0.45">
      <c r="A546" s="3" t="s">
        <v>733</v>
      </c>
      <c r="B546" s="3" t="s">
        <v>1184</v>
      </c>
      <c r="C546" s="3" t="str">
        <f>_xlfn.XLOOKUP(Table3[[#This Row],[Customer_ID]],Table1[Customer_ID],Table1[Customer_Name],,0)</f>
        <v>Dinesh Rajput</v>
      </c>
      <c r="D546" s="3" t="str">
        <f>_xlfn.XLOOKUP(Table3[[#This Row],[Customer_ID]],Table1[Customer_ID],Table1[Branch_Name],,0)</f>
        <v>Rewa</v>
      </c>
      <c r="E546" s="5">
        <v>46143</v>
      </c>
      <c r="F546" s="3" t="s">
        <v>270</v>
      </c>
      <c r="G546" s="3" t="s">
        <v>3091</v>
      </c>
      <c r="H546" s="3" t="str">
        <f>_xlfn.XLOOKUP(Table3[[#This Row],[Agent_Code]],Table4[Agent_Code],Table4[Agent_Name],,0)</f>
        <v>Amit Thakur</v>
      </c>
      <c r="I546" s="12" t="s">
        <v>3094</v>
      </c>
      <c r="J546" s="3" t="str">
        <f>IF(OR(Table3[[#This Row],[Contact_Result]]="Commitment Received",Table3[[#This Row],[Contact_Result]]="Will Pay Next Week"),"Yes","")</f>
        <v>Yes</v>
      </c>
      <c r="K546" s="5">
        <v>46148</v>
      </c>
      <c r="L546" s="4">
        <v>50264</v>
      </c>
      <c r="M546" s="4">
        <v>0</v>
      </c>
      <c r="N546" s="3" t="s">
        <v>3094</v>
      </c>
    </row>
    <row r="547" spans="1:14" ht="29.4" customHeight="1" x14ac:dyDescent="0.45">
      <c r="A547" s="3" t="s">
        <v>767</v>
      </c>
      <c r="B547" s="3" t="s">
        <v>1205</v>
      </c>
      <c r="C547" s="3" t="str">
        <f>_xlfn.XLOOKUP(Table3[[#This Row],[Customer_ID]],Table1[Customer_ID],Table1[Customer_Name],,0)</f>
        <v>Renu Soni</v>
      </c>
      <c r="D547" s="3" t="str">
        <f>_xlfn.XLOOKUP(Table3[[#This Row],[Customer_ID]],Table1[Customer_ID],Table1[Branch_Name],,0)</f>
        <v>Gwalior</v>
      </c>
      <c r="E547" s="5">
        <v>46143</v>
      </c>
      <c r="F547" s="3" t="s">
        <v>270</v>
      </c>
      <c r="G547" s="3" t="s">
        <v>3109</v>
      </c>
      <c r="H547" s="3" t="str">
        <f>_xlfn.XLOOKUP(Table3[[#This Row],[Agent_Code]],Table4[Agent_Code],Table4[Agent_Name],,0)</f>
        <v>Pankaj Joshi</v>
      </c>
      <c r="I547" s="12" t="s">
        <v>3094</v>
      </c>
      <c r="J547" s="3" t="str">
        <f>IF(OR(Table3[[#This Row],[Contact_Result]]="Commitment Received",Table3[[#This Row],[Contact_Result]]="Will Pay Next Week"),"Yes","")</f>
        <v>Yes</v>
      </c>
      <c r="K547" s="5">
        <v>46148</v>
      </c>
      <c r="L547" s="4">
        <v>4335</v>
      </c>
      <c r="M547" s="4">
        <v>0</v>
      </c>
      <c r="N547" s="3" t="s">
        <v>3094</v>
      </c>
    </row>
    <row r="548" spans="1:14" ht="29.4" customHeight="1" x14ac:dyDescent="0.45">
      <c r="A548" s="3" t="s">
        <v>787</v>
      </c>
      <c r="B548" s="3" t="s">
        <v>1222</v>
      </c>
      <c r="C548" s="3" t="str">
        <f>_xlfn.XLOOKUP(Table3[[#This Row],[Customer_ID]],Table1[Customer_ID],Table1[Customer_Name],,0)</f>
        <v>Priya Jain</v>
      </c>
      <c r="D548" s="3" t="str">
        <f>_xlfn.XLOOKUP(Table3[[#This Row],[Customer_ID]],Table1[Customer_ID],Table1[Branch_Name],,0)</f>
        <v>Gwalior</v>
      </c>
      <c r="E548" s="5">
        <v>46143</v>
      </c>
      <c r="F548" s="3" t="s">
        <v>270</v>
      </c>
      <c r="G548" s="3" t="s">
        <v>3102</v>
      </c>
      <c r="H548" s="3" t="str">
        <f>_xlfn.XLOOKUP(Table3[[#This Row],[Agent_Code]],Table4[Agent_Code],Table4[Agent_Name],,0)</f>
        <v>Suresh Malviya</v>
      </c>
      <c r="I548" s="12" t="s">
        <v>252</v>
      </c>
      <c r="J548" s="3" t="str">
        <f>IF(OR(Table3[[#This Row],[Contact_Result]]="Commitment Received",Table3[[#This Row],[Contact_Result]]="Will Pay Next Week"),"Yes","")</f>
        <v/>
      </c>
      <c r="K548" s="5"/>
      <c r="L548" s="4"/>
      <c r="M548" s="4">
        <v>0</v>
      </c>
      <c r="N548" s="3" t="s">
        <v>252</v>
      </c>
    </row>
    <row r="549" spans="1:14" x14ac:dyDescent="0.3">
      <c r="C549" s="1"/>
    </row>
    <row r="550" spans="1:14" x14ac:dyDescent="0.3">
      <c r="C550" s="1"/>
    </row>
    <row r="551" spans="1:14" x14ac:dyDescent="0.3">
      <c r="C551" s="1"/>
    </row>
    <row r="552" spans="1:14" x14ac:dyDescent="0.3">
      <c r="C552" s="1"/>
    </row>
    <row r="553" spans="1:14" x14ac:dyDescent="0.3">
      <c r="C553" s="1"/>
    </row>
    <row r="554" spans="1:14" x14ac:dyDescent="0.3">
      <c r="C554" s="1"/>
    </row>
    <row r="555" spans="1:14" x14ac:dyDescent="0.3">
      <c r="C555" s="1"/>
    </row>
    <row r="556" spans="1:14" x14ac:dyDescent="0.3">
      <c r="C556" s="1"/>
    </row>
    <row r="557" spans="1:14" x14ac:dyDescent="0.3">
      <c r="C557" s="1"/>
    </row>
    <row r="558" spans="1:14" x14ac:dyDescent="0.3">
      <c r="C558" s="1"/>
    </row>
    <row r="559" spans="1:14" x14ac:dyDescent="0.3">
      <c r="C559" s="1"/>
    </row>
    <row r="560" spans="1:14" x14ac:dyDescent="0.3">
      <c r="C560" s="1"/>
    </row>
    <row r="561" spans="3:12" x14ac:dyDescent="0.3">
      <c r="C561" s="1"/>
    </row>
    <row r="562" spans="3:12" x14ac:dyDescent="0.3">
      <c r="C562" s="1"/>
    </row>
    <row r="563" spans="3:12" x14ac:dyDescent="0.3">
      <c r="C563" s="1"/>
    </row>
    <row r="564" spans="3:12" x14ac:dyDescent="0.3">
      <c r="C564" s="1"/>
    </row>
    <row r="565" spans="3:12" x14ac:dyDescent="0.3">
      <c r="C565" s="1"/>
    </row>
    <row r="566" spans="3:12" x14ac:dyDescent="0.3">
      <c r="C566" s="1"/>
      <c r="L566" s="1"/>
    </row>
    <row r="567" spans="3:12" x14ac:dyDescent="0.3">
      <c r="C567" s="1"/>
    </row>
    <row r="568" spans="3:12" x14ac:dyDescent="0.3">
      <c r="C568" s="1"/>
    </row>
    <row r="569" spans="3:12" x14ac:dyDescent="0.3">
      <c r="C569" s="1"/>
    </row>
    <row r="570" spans="3:12" x14ac:dyDescent="0.3">
      <c r="C570" s="1"/>
    </row>
    <row r="571" spans="3:12" x14ac:dyDescent="0.3">
      <c r="C571" s="1"/>
    </row>
    <row r="572" spans="3:12" x14ac:dyDescent="0.3">
      <c r="C572" s="1"/>
    </row>
    <row r="573" spans="3:12" x14ac:dyDescent="0.3">
      <c r="C573" s="1"/>
    </row>
    <row r="574" spans="3:12" x14ac:dyDescent="0.3">
      <c r="C574" s="1"/>
    </row>
    <row r="575" spans="3:12" x14ac:dyDescent="0.3">
      <c r="C575" s="1"/>
    </row>
    <row r="576" spans="3:12" x14ac:dyDescent="0.3">
      <c r="C576" s="1"/>
    </row>
    <row r="577" spans="3:12" x14ac:dyDescent="0.3">
      <c r="C577" s="1"/>
    </row>
    <row r="578" spans="3:12" x14ac:dyDescent="0.3">
      <c r="C578" s="1"/>
    </row>
    <row r="579" spans="3:12" x14ac:dyDescent="0.3">
      <c r="C579" s="1"/>
    </row>
    <row r="580" spans="3:12" x14ac:dyDescent="0.3">
      <c r="C580" s="1"/>
    </row>
    <row r="581" spans="3:12" x14ac:dyDescent="0.3">
      <c r="C581" s="1"/>
    </row>
    <row r="582" spans="3:12" x14ac:dyDescent="0.3">
      <c r="C582" s="1"/>
      <c r="L582" s="1"/>
    </row>
    <row r="583" spans="3:12" x14ac:dyDescent="0.3">
      <c r="C583" s="1"/>
    </row>
    <row r="584" spans="3:12" x14ac:dyDescent="0.3">
      <c r="C584" s="1"/>
    </row>
    <row r="585" spans="3:12" x14ac:dyDescent="0.3">
      <c r="C585" s="1"/>
    </row>
    <row r="586" spans="3:12" x14ac:dyDescent="0.3">
      <c r="C586" s="1"/>
    </row>
    <row r="587" spans="3:12" x14ac:dyDescent="0.3">
      <c r="C587" s="1"/>
    </row>
    <row r="588" spans="3:12" x14ac:dyDescent="0.3">
      <c r="C588" s="1"/>
    </row>
    <row r="589" spans="3:12" x14ac:dyDescent="0.3">
      <c r="C589" s="1"/>
    </row>
    <row r="590" spans="3:12" x14ac:dyDescent="0.3">
      <c r="C590" s="1"/>
    </row>
    <row r="591" spans="3:12" x14ac:dyDescent="0.3">
      <c r="C591" s="1"/>
    </row>
    <row r="592" spans="3:12" x14ac:dyDescent="0.3">
      <c r="C592" s="1"/>
    </row>
    <row r="593" spans="3:12" x14ac:dyDescent="0.3">
      <c r="C593" s="1"/>
      <c r="L593" s="1"/>
    </row>
    <row r="594" spans="3:12" x14ac:dyDescent="0.3">
      <c r="C594" s="1"/>
    </row>
    <row r="595" spans="3:12" x14ac:dyDescent="0.3">
      <c r="C595" s="1"/>
    </row>
    <row r="596" spans="3:12" x14ac:dyDescent="0.3">
      <c r="C596" s="1"/>
    </row>
    <row r="597" spans="3:12" x14ac:dyDescent="0.3">
      <c r="C597" s="1"/>
    </row>
    <row r="598" spans="3:12" x14ac:dyDescent="0.3">
      <c r="C598" s="1"/>
    </row>
    <row r="599" spans="3:12" x14ac:dyDescent="0.3">
      <c r="C599" s="1"/>
    </row>
    <row r="600" spans="3:12" x14ac:dyDescent="0.3">
      <c r="C600" s="1"/>
    </row>
    <row r="601" spans="3:12" x14ac:dyDescent="0.3">
      <c r="C601" s="1"/>
    </row>
    <row r="602" spans="3:12" x14ac:dyDescent="0.3">
      <c r="C602" s="1"/>
    </row>
    <row r="603" spans="3:12" x14ac:dyDescent="0.3">
      <c r="C603" s="1"/>
    </row>
    <row r="604" spans="3:12" x14ac:dyDescent="0.3">
      <c r="C604" s="1"/>
    </row>
    <row r="605" spans="3:12" x14ac:dyDescent="0.3">
      <c r="C605" s="1"/>
    </row>
    <row r="606" spans="3:12" x14ac:dyDescent="0.3">
      <c r="C606" s="1"/>
    </row>
    <row r="607" spans="3:12" x14ac:dyDescent="0.3">
      <c r="C607" s="1"/>
    </row>
    <row r="608" spans="3:12" x14ac:dyDescent="0.3">
      <c r="C608" s="1"/>
    </row>
    <row r="609" spans="3:12" x14ac:dyDescent="0.3">
      <c r="C609" s="1"/>
    </row>
    <row r="610" spans="3:12" x14ac:dyDescent="0.3">
      <c r="C610" s="1"/>
    </row>
    <row r="611" spans="3:12" x14ac:dyDescent="0.3">
      <c r="C611" s="1"/>
    </row>
    <row r="612" spans="3:12" x14ac:dyDescent="0.3">
      <c r="C612" s="1"/>
    </row>
    <row r="613" spans="3:12" x14ac:dyDescent="0.3">
      <c r="C613" s="1"/>
    </row>
    <row r="614" spans="3:12" x14ac:dyDescent="0.3">
      <c r="C614" s="1"/>
    </row>
    <row r="615" spans="3:12" x14ac:dyDescent="0.3">
      <c r="C615" s="1"/>
    </row>
    <row r="616" spans="3:12" x14ac:dyDescent="0.3">
      <c r="C616" s="1"/>
    </row>
    <row r="617" spans="3:12" x14ac:dyDescent="0.3">
      <c r="C617" s="1"/>
      <c r="L617" s="1"/>
    </row>
    <row r="618" spans="3:12" x14ac:dyDescent="0.3">
      <c r="C618" s="1"/>
    </row>
    <row r="619" spans="3:12" x14ac:dyDescent="0.3">
      <c r="C619" s="1"/>
    </row>
    <row r="620" spans="3:12" x14ac:dyDescent="0.3">
      <c r="C620" s="1"/>
    </row>
    <row r="621" spans="3:12" x14ac:dyDescent="0.3">
      <c r="C621" s="1"/>
    </row>
    <row r="622" spans="3:12" x14ac:dyDescent="0.3">
      <c r="C622" s="1"/>
    </row>
    <row r="623" spans="3:12" x14ac:dyDescent="0.3">
      <c r="C623" s="1"/>
    </row>
    <row r="624" spans="3:12" x14ac:dyDescent="0.3">
      <c r="C624" s="1"/>
    </row>
    <row r="625" spans="3:12" x14ac:dyDescent="0.3">
      <c r="C625" s="1"/>
    </row>
    <row r="626" spans="3:12" x14ac:dyDescent="0.3">
      <c r="C626" s="1"/>
    </row>
    <row r="627" spans="3:12" x14ac:dyDescent="0.3">
      <c r="C627" s="1"/>
    </row>
    <row r="628" spans="3:12" x14ac:dyDescent="0.3">
      <c r="C628" s="1"/>
    </row>
    <row r="629" spans="3:12" x14ac:dyDescent="0.3">
      <c r="C629" s="1"/>
    </row>
    <row r="630" spans="3:12" x14ac:dyDescent="0.3">
      <c r="C630" s="1"/>
    </row>
    <row r="631" spans="3:12" x14ac:dyDescent="0.3">
      <c r="C631" s="1"/>
    </row>
    <row r="632" spans="3:12" x14ac:dyDescent="0.3">
      <c r="C632" s="1"/>
    </row>
    <row r="633" spans="3:12" x14ac:dyDescent="0.3">
      <c r="C633" s="1"/>
    </row>
    <row r="634" spans="3:12" x14ac:dyDescent="0.3">
      <c r="C634" s="1"/>
    </row>
    <row r="635" spans="3:12" x14ac:dyDescent="0.3">
      <c r="C635" s="1"/>
      <c r="L635" s="1"/>
    </row>
    <row r="636" spans="3:12" x14ac:dyDescent="0.3">
      <c r="C636" s="1"/>
    </row>
    <row r="637" spans="3:12" x14ac:dyDescent="0.3">
      <c r="C637" s="1"/>
    </row>
    <row r="638" spans="3:12" x14ac:dyDescent="0.3">
      <c r="C638" s="1"/>
    </row>
    <row r="639" spans="3:12" x14ac:dyDescent="0.3">
      <c r="C639" s="1"/>
    </row>
    <row r="640" spans="3:12" x14ac:dyDescent="0.3">
      <c r="C640" s="1"/>
    </row>
    <row r="641" spans="3:12" x14ac:dyDescent="0.3">
      <c r="C641" s="1"/>
    </row>
    <row r="642" spans="3:12" x14ac:dyDescent="0.3">
      <c r="C642" s="1"/>
    </row>
    <row r="643" spans="3:12" x14ac:dyDescent="0.3">
      <c r="C643" s="1"/>
    </row>
    <row r="644" spans="3:12" x14ac:dyDescent="0.3">
      <c r="C644" s="1"/>
    </row>
    <row r="645" spans="3:12" x14ac:dyDescent="0.3">
      <c r="C645" s="1"/>
    </row>
    <row r="646" spans="3:12" x14ac:dyDescent="0.3">
      <c r="C646" s="1"/>
    </row>
    <row r="647" spans="3:12" x14ac:dyDescent="0.3">
      <c r="C647" s="1"/>
    </row>
    <row r="648" spans="3:12" x14ac:dyDescent="0.3">
      <c r="C648" s="1"/>
    </row>
    <row r="649" spans="3:12" x14ac:dyDescent="0.3">
      <c r="C649" s="1"/>
    </row>
    <row r="650" spans="3:12" x14ac:dyDescent="0.3">
      <c r="C650" s="1"/>
    </row>
    <row r="651" spans="3:12" x14ac:dyDescent="0.3">
      <c r="C651" s="1"/>
    </row>
    <row r="652" spans="3:12" x14ac:dyDescent="0.3">
      <c r="C652" s="1"/>
      <c r="L652" s="1"/>
    </row>
    <row r="653" spans="3:12" x14ac:dyDescent="0.3">
      <c r="C653" s="1"/>
    </row>
    <row r="654" spans="3:12" x14ac:dyDescent="0.3">
      <c r="C654" s="1"/>
    </row>
    <row r="655" spans="3:12" x14ac:dyDescent="0.3">
      <c r="C655" s="1"/>
    </row>
    <row r="656" spans="3:12" x14ac:dyDescent="0.3">
      <c r="C656" s="1"/>
    </row>
    <row r="657" spans="3:3" x14ac:dyDescent="0.3">
      <c r="C657" s="1"/>
    </row>
    <row r="658" spans="3:3" x14ac:dyDescent="0.3">
      <c r="C658" s="1"/>
    </row>
    <row r="659" spans="3:3" x14ac:dyDescent="0.3">
      <c r="C659" s="1"/>
    </row>
    <row r="660" spans="3:3" x14ac:dyDescent="0.3">
      <c r="C660" s="1"/>
    </row>
    <row r="661" spans="3:3" x14ac:dyDescent="0.3">
      <c r="C661" s="1"/>
    </row>
    <row r="662" spans="3:3" x14ac:dyDescent="0.3">
      <c r="C662" s="1"/>
    </row>
    <row r="663" spans="3:3" x14ac:dyDescent="0.3">
      <c r="C663" s="1"/>
    </row>
    <row r="664" spans="3:3" x14ac:dyDescent="0.3">
      <c r="C664" s="1"/>
    </row>
    <row r="665" spans="3:3" x14ac:dyDescent="0.3">
      <c r="C665" s="1"/>
    </row>
    <row r="666" spans="3:3" x14ac:dyDescent="0.3">
      <c r="C666" s="1"/>
    </row>
    <row r="667" spans="3:3" x14ac:dyDescent="0.3">
      <c r="C667" s="1"/>
    </row>
    <row r="668" spans="3:3" x14ac:dyDescent="0.3">
      <c r="C668" s="1"/>
    </row>
    <row r="669" spans="3:3" x14ac:dyDescent="0.3">
      <c r="C669" s="1"/>
    </row>
    <row r="670" spans="3:3" x14ac:dyDescent="0.3">
      <c r="C670" s="1"/>
    </row>
    <row r="671" spans="3:3" x14ac:dyDescent="0.3">
      <c r="C671" s="1"/>
    </row>
    <row r="672" spans="3:3" x14ac:dyDescent="0.3">
      <c r="C672" s="1"/>
    </row>
    <row r="673" spans="3:3" x14ac:dyDescent="0.3">
      <c r="C673" s="1"/>
    </row>
    <row r="674" spans="3:3" x14ac:dyDescent="0.3">
      <c r="C674" s="1"/>
    </row>
    <row r="675" spans="3:3" x14ac:dyDescent="0.3">
      <c r="C675" s="1"/>
    </row>
    <row r="676" spans="3:3" x14ac:dyDescent="0.3">
      <c r="C676" s="1"/>
    </row>
    <row r="677" spans="3:3" x14ac:dyDescent="0.3">
      <c r="C677" s="1"/>
    </row>
    <row r="678" spans="3:3" x14ac:dyDescent="0.3">
      <c r="C678" s="1"/>
    </row>
    <row r="679" spans="3:3" x14ac:dyDescent="0.3">
      <c r="C679" s="1"/>
    </row>
    <row r="680" spans="3:3" x14ac:dyDescent="0.3">
      <c r="C680" s="1"/>
    </row>
    <row r="681" spans="3:3" x14ac:dyDescent="0.3">
      <c r="C681" s="1"/>
    </row>
    <row r="682" spans="3:3" x14ac:dyDescent="0.3">
      <c r="C682" s="1"/>
    </row>
    <row r="683" spans="3:3" x14ac:dyDescent="0.3">
      <c r="C683" s="1"/>
    </row>
    <row r="684" spans="3:3" x14ac:dyDescent="0.3">
      <c r="C684" s="1"/>
    </row>
    <row r="685" spans="3:3" x14ac:dyDescent="0.3">
      <c r="C685" s="1"/>
    </row>
    <row r="686" spans="3:3" x14ac:dyDescent="0.3">
      <c r="C686" s="1"/>
    </row>
    <row r="687" spans="3:3" x14ac:dyDescent="0.3">
      <c r="C687" s="1"/>
    </row>
    <row r="688" spans="3:3" x14ac:dyDescent="0.3">
      <c r="C688" s="1"/>
    </row>
    <row r="689" spans="3:12" x14ac:dyDescent="0.3">
      <c r="C689" s="1"/>
    </row>
    <row r="690" spans="3:12" x14ac:dyDescent="0.3">
      <c r="C690" s="1"/>
    </row>
    <row r="691" spans="3:12" x14ac:dyDescent="0.3">
      <c r="C691" s="1"/>
    </row>
    <row r="692" spans="3:12" x14ac:dyDescent="0.3">
      <c r="C692" s="1"/>
    </row>
    <row r="693" spans="3:12" x14ac:dyDescent="0.3">
      <c r="C693" s="1"/>
    </row>
    <row r="694" spans="3:12" x14ac:dyDescent="0.3">
      <c r="C694" s="1"/>
    </row>
    <row r="695" spans="3:12" x14ac:dyDescent="0.3">
      <c r="C695" s="1"/>
    </row>
    <row r="696" spans="3:12" x14ac:dyDescent="0.3">
      <c r="C696" s="1"/>
    </row>
    <row r="697" spans="3:12" x14ac:dyDescent="0.3">
      <c r="C697" s="1"/>
      <c r="L697" s="1"/>
    </row>
    <row r="698" spans="3:12" x14ac:dyDescent="0.3">
      <c r="C698" s="1"/>
    </row>
    <row r="699" spans="3:12" x14ac:dyDescent="0.3">
      <c r="C699" s="1"/>
    </row>
    <row r="700" spans="3:12" x14ac:dyDescent="0.3">
      <c r="C700" s="1"/>
    </row>
    <row r="701" spans="3:12" x14ac:dyDescent="0.3">
      <c r="C701" s="1"/>
      <c r="L701" s="1"/>
    </row>
    <row r="702" spans="3:12" x14ac:dyDescent="0.3">
      <c r="C702" s="1"/>
    </row>
    <row r="703" spans="3:12" x14ac:dyDescent="0.3">
      <c r="C703" s="1"/>
    </row>
    <row r="704" spans="3:12" x14ac:dyDescent="0.3">
      <c r="C704" s="1"/>
    </row>
    <row r="705" spans="3:12" x14ac:dyDescent="0.3">
      <c r="C705" s="1"/>
    </row>
    <row r="706" spans="3:12" x14ac:dyDescent="0.3">
      <c r="C706" s="1"/>
    </row>
    <row r="707" spans="3:12" x14ac:dyDescent="0.3">
      <c r="C707" s="1"/>
    </row>
    <row r="708" spans="3:12" x14ac:dyDescent="0.3">
      <c r="C708" s="1"/>
      <c r="L708" s="1"/>
    </row>
    <row r="709" spans="3:12" x14ac:dyDescent="0.3">
      <c r="C709" s="1"/>
    </row>
    <row r="710" spans="3:12" x14ac:dyDescent="0.3">
      <c r="C710" s="1"/>
    </row>
    <row r="711" spans="3:12" x14ac:dyDescent="0.3">
      <c r="C711" s="1"/>
    </row>
    <row r="712" spans="3:12" x14ac:dyDescent="0.3">
      <c r="C712" s="1"/>
    </row>
    <row r="713" spans="3:12" x14ac:dyDescent="0.3">
      <c r="C713" s="1"/>
    </row>
    <row r="714" spans="3:12" x14ac:dyDescent="0.3">
      <c r="C714" s="1"/>
    </row>
    <row r="715" spans="3:12" x14ac:dyDescent="0.3">
      <c r="C715" s="1"/>
    </row>
    <row r="716" spans="3:12" x14ac:dyDescent="0.3">
      <c r="C716" s="1"/>
    </row>
    <row r="717" spans="3:12" x14ac:dyDescent="0.3">
      <c r="C717" s="1"/>
    </row>
    <row r="718" spans="3:12" x14ac:dyDescent="0.3">
      <c r="C718" s="1"/>
    </row>
    <row r="719" spans="3:12" x14ac:dyDescent="0.3">
      <c r="C719" s="1"/>
    </row>
    <row r="720" spans="3:12" x14ac:dyDescent="0.3">
      <c r="C720" s="1"/>
    </row>
    <row r="721" spans="3:3" x14ac:dyDescent="0.3">
      <c r="C721" s="1"/>
    </row>
    <row r="722" spans="3:3" x14ac:dyDescent="0.3">
      <c r="C722" s="1"/>
    </row>
    <row r="723" spans="3:3" x14ac:dyDescent="0.3">
      <c r="C723" s="1"/>
    </row>
    <row r="724" spans="3:3" x14ac:dyDescent="0.3">
      <c r="C724" s="1"/>
    </row>
    <row r="725" spans="3:3" x14ac:dyDescent="0.3">
      <c r="C725" s="1"/>
    </row>
    <row r="726" spans="3:3" x14ac:dyDescent="0.3">
      <c r="C726" s="1"/>
    </row>
    <row r="727" spans="3:3" x14ac:dyDescent="0.3">
      <c r="C727" s="1"/>
    </row>
    <row r="728" spans="3:3" x14ac:dyDescent="0.3">
      <c r="C728" s="1"/>
    </row>
    <row r="729" spans="3:3" x14ac:dyDescent="0.3">
      <c r="C729" s="1"/>
    </row>
    <row r="730" spans="3:3" x14ac:dyDescent="0.3">
      <c r="C730" s="1"/>
    </row>
    <row r="731" spans="3:3" x14ac:dyDescent="0.3">
      <c r="C731" s="1"/>
    </row>
    <row r="732" spans="3:3" x14ac:dyDescent="0.3">
      <c r="C732" s="1"/>
    </row>
    <row r="733" spans="3:3" x14ac:dyDescent="0.3">
      <c r="C733" s="1"/>
    </row>
    <row r="734" spans="3:3" x14ac:dyDescent="0.3">
      <c r="C734" s="1"/>
    </row>
    <row r="735" spans="3:3" x14ac:dyDescent="0.3">
      <c r="C735" s="1"/>
    </row>
    <row r="736" spans="3:3" x14ac:dyDescent="0.3">
      <c r="C736" s="1"/>
    </row>
    <row r="737" spans="3:12" x14ac:dyDescent="0.3">
      <c r="C737" s="1"/>
    </row>
    <row r="738" spans="3:12" x14ac:dyDescent="0.3">
      <c r="C738" s="1"/>
    </row>
    <row r="739" spans="3:12" x14ac:dyDescent="0.3">
      <c r="C739" s="1"/>
    </row>
    <row r="740" spans="3:12" x14ac:dyDescent="0.3">
      <c r="C740" s="1"/>
    </row>
    <row r="741" spans="3:12" x14ac:dyDescent="0.3">
      <c r="C741" s="1"/>
    </row>
    <row r="742" spans="3:12" x14ac:dyDescent="0.3">
      <c r="C742" s="1"/>
    </row>
    <row r="743" spans="3:12" x14ac:dyDescent="0.3">
      <c r="C743" s="1"/>
    </row>
    <row r="744" spans="3:12" x14ac:dyDescent="0.3">
      <c r="C744" s="1"/>
    </row>
    <row r="745" spans="3:12" x14ac:dyDescent="0.3">
      <c r="C745" s="1"/>
    </row>
    <row r="746" spans="3:12" x14ac:dyDescent="0.3">
      <c r="C746" s="1"/>
    </row>
    <row r="747" spans="3:12" x14ac:dyDescent="0.3">
      <c r="C747" s="1"/>
      <c r="L747" s="1"/>
    </row>
    <row r="748" spans="3:12" x14ac:dyDescent="0.3">
      <c r="C748" s="1"/>
    </row>
    <row r="749" spans="3:12" x14ac:dyDescent="0.3">
      <c r="C749" s="1"/>
    </row>
    <row r="750" spans="3:12" x14ac:dyDescent="0.3">
      <c r="C750" s="1"/>
    </row>
    <row r="751" spans="3:12" x14ac:dyDescent="0.3">
      <c r="C751" s="1"/>
    </row>
    <row r="752" spans="3:12" x14ac:dyDescent="0.3">
      <c r="C752" s="1"/>
      <c r="L752" s="1"/>
    </row>
    <row r="753" spans="3:12" x14ac:dyDescent="0.3">
      <c r="C753" s="1"/>
    </row>
    <row r="754" spans="3:12" x14ac:dyDescent="0.3">
      <c r="C754" s="1"/>
    </row>
    <row r="755" spans="3:12" x14ac:dyDescent="0.3">
      <c r="C755" s="1"/>
    </row>
    <row r="756" spans="3:12" x14ac:dyDescent="0.3">
      <c r="C756" s="1"/>
    </row>
    <row r="757" spans="3:12" x14ac:dyDescent="0.3">
      <c r="C757" s="1"/>
    </row>
    <row r="758" spans="3:12" x14ac:dyDescent="0.3">
      <c r="C758" s="1"/>
    </row>
    <row r="759" spans="3:12" x14ac:dyDescent="0.3">
      <c r="C759" s="1"/>
      <c r="L759" s="1"/>
    </row>
    <row r="760" spans="3:12" x14ac:dyDescent="0.3">
      <c r="C760" s="1"/>
    </row>
    <row r="761" spans="3:12" x14ac:dyDescent="0.3">
      <c r="C761" s="1"/>
    </row>
    <row r="762" spans="3:12" x14ac:dyDescent="0.3">
      <c r="C762" s="1"/>
    </row>
    <row r="763" spans="3:12" x14ac:dyDescent="0.3">
      <c r="C763" s="1"/>
    </row>
    <row r="764" spans="3:12" x14ac:dyDescent="0.3">
      <c r="C764" s="1"/>
    </row>
    <row r="765" spans="3:12" x14ac:dyDescent="0.3">
      <c r="C765" s="1"/>
      <c r="L765" s="1"/>
    </row>
    <row r="766" spans="3:12" x14ac:dyDescent="0.3">
      <c r="C766" s="1"/>
    </row>
    <row r="767" spans="3:12" x14ac:dyDescent="0.3">
      <c r="C767" s="1"/>
    </row>
    <row r="768" spans="3:12" x14ac:dyDescent="0.3">
      <c r="C768" s="1"/>
    </row>
    <row r="769" spans="3:3" x14ac:dyDescent="0.3">
      <c r="C769" s="1"/>
    </row>
    <row r="770" spans="3:3" x14ac:dyDescent="0.3">
      <c r="C770" s="1"/>
    </row>
    <row r="771" spans="3:3" x14ac:dyDescent="0.3">
      <c r="C771" s="1"/>
    </row>
    <row r="772" spans="3:3" x14ac:dyDescent="0.3">
      <c r="C772" s="1"/>
    </row>
    <row r="773" spans="3:3" x14ac:dyDescent="0.3">
      <c r="C773" s="1"/>
    </row>
    <row r="774" spans="3:3" x14ac:dyDescent="0.3">
      <c r="C774" s="1"/>
    </row>
    <row r="775" spans="3:3" x14ac:dyDescent="0.3">
      <c r="C775" s="1"/>
    </row>
    <row r="776" spans="3:3" x14ac:dyDescent="0.3">
      <c r="C776" s="1"/>
    </row>
    <row r="777" spans="3:3" x14ac:dyDescent="0.3">
      <c r="C777" s="1"/>
    </row>
    <row r="778" spans="3:3" x14ac:dyDescent="0.3">
      <c r="C778" s="1"/>
    </row>
    <row r="779" spans="3:3" x14ac:dyDescent="0.3">
      <c r="C779" s="1"/>
    </row>
    <row r="780" spans="3:3" x14ac:dyDescent="0.3">
      <c r="C780" s="1"/>
    </row>
    <row r="781" spans="3:3" x14ac:dyDescent="0.3">
      <c r="C781" s="1"/>
    </row>
    <row r="782" spans="3:3" x14ac:dyDescent="0.3">
      <c r="C782" s="1"/>
    </row>
    <row r="783" spans="3:3" x14ac:dyDescent="0.3">
      <c r="C783" s="1"/>
    </row>
    <row r="784" spans="3:3" x14ac:dyDescent="0.3">
      <c r="C784" s="1"/>
    </row>
    <row r="785" spans="3:12" x14ac:dyDescent="0.3">
      <c r="C785" s="1"/>
    </row>
    <row r="786" spans="3:12" x14ac:dyDescent="0.3">
      <c r="C786" s="1"/>
    </row>
    <row r="787" spans="3:12" x14ac:dyDescent="0.3">
      <c r="C787" s="1"/>
      <c r="L787" s="1"/>
    </row>
    <row r="788" spans="3:12" x14ac:dyDescent="0.3">
      <c r="C788" s="1"/>
    </row>
    <row r="789" spans="3:12" x14ac:dyDescent="0.3">
      <c r="C789" s="1"/>
    </row>
    <row r="790" spans="3:12" x14ac:dyDescent="0.3">
      <c r="C790" s="1"/>
    </row>
    <row r="791" spans="3:12" x14ac:dyDescent="0.3">
      <c r="C791" s="1"/>
    </row>
    <row r="792" spans="3:12" x14ac:dyDescent="0.3">
      <c r="C792" s="1"/>
    </row>
    <row r="793" spans="3:12" x14ac:dyDescent="0.3">
      <c r="C793" s="1"/>
    </row>
    <row r="794" spans="3:12" x14ac:dyDescent="0.3">
      <c r="C794" s="1"/>
    </row>
    <row r="795" spans="3:12" x14ac:dyDescent="0.3">
      <c r="C795" s="1"/>
    </row>
    <row r="796" spans="3:12" x14ac:dyDescent="0.3">
      <c r="C796" s="1"/>
    </row>
    <row r="797" spans="3:12" x14ac:dyDescent="0.3">
      <c r="C797" s="1"/>
    </row>
    <row r="798" spans="3:12" x14ac:dyDescent="0.3">
      <c r="C798" s="1"/>
    </row>
    <row r="799" spans="3:12" x14ac:dyDescent="0.3">
      <c r="C799" s="1"/>
    </row>
    <row r="800" spans="3:12" x14ac:dyDescent="0.3">
      <c r="C800" s="1"/>
    </row>
    <row r="801" spans="3:12" x14ac:dyDescent="0.3">
      <c r="C801" s="1"/>
    </row>
    <row r="802" spans="3:12" x14ac:dyDescent="0.3">
      <c r="C802" s="1"/>
    </row>
    <row r="803" spans="3:12" x14ac:dyDescent="0.3">
      <c r="C803" s="1"/>
    </row>
    <row r="804" spans="3:12" x14ac:dyDescent="0.3">
      <c r="C804" s="1"/>
    </row>
    <row r="805" spans="3:12" x14ac:dyDescent="0.3">
      <c r="C805" s="1"/>
    </row>
    <row r="806" spans="3:12" x14ac:dyDescent="0.3">
      <c r="C806" s="1"/>
    </row>
    <row r="807" spans="3:12" x14ac:dyDescent="0.3">
      <c r="C807" s="1"/>
    </row>
    <row r="808" spans="3:12" x14ac:dyDescent="0.3">
      <c r="C808" s="1"/>
    </row>
    <row r="809" spans="3:12" x14ac:dyDescent="0.3">
      <c r="C809" s="1"/>
    </row>
    <row r="810" spans="3:12" x14ac:dyDescent="0.3">
      <c r="C810" s="1"/>
    </row>
    <row r="811" spans="3:12" x14ac:dyDescent="0.3">
      <c r="C811" s="1"/>
    </row>
    <row r="812" spans="3:12" x14ac:dyDescent="0.3">
      <c r="C812" s="1"/>
    </row>
    <row r="813" spans="3:12" x14ac:dyDescent="0.3">
      <c r="C813" s="1"/>
    </row>
    <row r="814" spans="3:12" x14ac:dyDescent="0.3">
      <c r="C814" s="1"/>
    </row>
    <row r="815" spans="3:12" x14ac:dyDescent="0.3">
      <c r="C815" s="1"/>
      <c r="L815" s="1"/>
    </row>
    <row r="816" spans="3:12" x14ac:dyDescent="0.3">
      <c r="C816" s="1"/>
    </row>
    <row r="817" spans="3:3" x14ac:dyDescent="0.3">
      <c r="C817" s="1"/>
    </row>
    <row r="818" spans="3:3" x14ac:dyDescent="0.3">
      <c r="C818" s="1"/>
    </row>
    <row r="819" spans="3:3" x14ac:dyDescent="0.3">
      <c r="C819" s="1"/>
    </row>
    <row r="820" spans="3:3" x14ac:dyDescent="0.3">
      <c r="C820" s="1"/>
    </row>
    <row r="821" spans="3:3" x14ac:dyDescent="0.3">
      <c r="C821" s="1"/>
    </row>
    <row r="822" spans="3:3" x14ac:dyDescent="0.3">
      <c r="C822" s="1"/>
    </row>
    <row r="823" spans="3:3" x14ac:dyDescent="0.3">
      <c r="C823" s="1"/>
    </row>
    <row r="824" spans="3:3" x14ac:dyDescent="0.3">
      <c r="C824" s="1"/>
    </row>
    <row r="825" spans="3:3" x14ac:dyDescent="0.3">
      <c r="C825" s="1"/>
    </row>
    <row r="826" spans="3:3" x14ac:dyDescent="0.3">
      <c r="C826" s="1"/>
    </row>
    <row r="827" spans="3:3" x14ac:dyDescent="0.3">
      <c r="C827" s="1"/>
    </row>
    <row r="828" spans="3:3" x14ac:dyDescent="0.3">
      <c r="C828" s="1"/>
    </row>
    <row r="829" spans="3:3" x14ac:dyDescent="0.3">
      <c r="C829" s="1"/>
    </row>
    <row r="830" spans="3:3" x14ac:dyDescent="0.3">
      <c r="C830" s="1"/>
    </row>
    <row r="831" spans="3:3" x14ac:dyDescent="0.3">
      <c r="C831" s="1"/>
    </row>
    <row r="832" spans="3:3" x14ac:dyDescent="0.3">
      <c r="C832" s="1"/>
    </row>
    <row r="833" spans="3:3" x14ac:dyDescent="0.3">
      <c r="C833" s="1"/>
    </row>
    <row r="834" spans="3:3" x14ac:dyDescent="0.3">
      <c r="C834" s="1"/>
    </row>
    <row r="835" spans="3:3" x14ac:dyDescent="0.3">
      <c r="C835" s="1"/>
    </row>
    <row r="836" spans="3:3" x14ac:dyDescent="0.3">
      <c r="C836" s="1"/>
    </row>
    <row r="837" spans="3:3" x14ac:dyDescent="0.3">
      <c r="C837" s="1"/>
    </row>
    <row r="838" spans="3:3" x14ac:dyDescent="0.3">
      <c r="C838" s="1"/>
    </row>
    <row r="839" spans="3:3" x14ac:dyDescent="0.3">
      <c r="C839" s="1"/>
    </row>
    <row r="840" spans="3:3" x14ac:dyDescent="0.3">
      <c r="C840" s="1"/>
    </row>
    <row r="841" spans="3:3" x14ac:dyDescent="0.3">
      <c r="C841" s="1"/>
    </row>
    <row r="842" spans="3:3" x14ac:dyDescent="0.3">
      <c r="C842" s="1"/>
    </row>
    <row r="843" spans="3:3" x14ac:dyDescent="0.3">
      <c r="C843" s="1"/>
    </row>
    <row r="844" spans="3:3" x14ac:dyDescent="0.3">
      <c r="C844" s="1"/>
    </row>
    <row r="845" spans="3:3" x14ac:dyDescent="0.3">
      <c r="C845" s="1"/>
    </row>
    <row r="846" spans="3:3" x14ac:dyDescent="0.3">
      <c r="C846" s="1"/>
    </row>
    <row r="847" spans="3:3" x14ac:dyDescent="0.3">
      <c r="C847" s="1"/>
    </row>
    <row r="848" spans="3:3" x14ac:dyDescent="0.3">
      <c r="C848" s="1"/>
    </row>
    <row r="849" spans="3:12" x14ac:dyDescent="0.3">
      <c r="C849" s="1"/>
    </row>
    <row r="850" spans="3:12" x14ac:dyDescent="0.3">
      <c r="C850" s="1"/>
    </row>
    <row r="851" spans="3:12" x14ac:dyDescent="0.3">
      <c r="C851" s="1"/>
    </row>
    <row r="852" spans="3:12" x14ac:dyDescent="0.3">
      <c r="C852" s="1"/>
    </row>
    <row r="853" spans="3:12" x14ac:dyDescent="0.3">
      <c r="C853" s="1"/>
      <c r="L853" s="1"/>
    </row>
    <row r="854" spans="3:12" x14ac:dyDescent="0.3">
      <c r="C854" s="1"/>
    </row>
    <row r="855" spans="3:12" x14ac:dyDescent="0.3">
      <c r="C855" s="1"/>
    </row>
    <row r="856" spans="3:12" x14ac:dyDescent="0.3">
      <c r="C856" s="1"/>
    </row>
    <row r="857" spans="3:12" x14ac:dyDescent="0.3">
      <c r="C857" s="1"/>
    </row>
    <row r="858" spans="3:12" x14ac:dyDescent="0.3">
      <c r="C858" s="1"/>
    </row>
    <row r="859" spans="3:12" x14ac:dyDescent="0.3">
      <c r="C859" s="1"/>
    </row>
    <row r="860" spans="3:12" x14ac:dyDescent="0.3">
      <c r="C860" s="1"/>
      <c r="L860" s="1"/>
    </row>
    <row r="861" spans="3:12" x14ac:dyDescent="0.3">
      <c r="C861" s="1"/>
    </row>
    <row r="862" spans="3:12" x14ac:dyDescent="0.3">
      <c r="C862" s="1"/>
    </row>
    <row r="863" spans="3:12" x14ac:dyDescent="0.3">
      <c r="C863" s="1"/>
    </row>
    <row r="864" spans="3:12" x14ac:dyDescent="0.3">
      <c r="C864" s="1"/>
    </row>
  </sheetData>
  <mergeCells count="1">
    <mergeCell ref="A1:N1"/>
  </mergeCells>
  <conditionalFormatting sqref="I3:I548">
    <cfRule type="cellIs" dxfId="9" priority="3" operator="equal">
      <formula>"Callback Requested"</formula>
    </cfRule>
    <cfRule type="cellIs" dxfId="8" priority="4" operator="equal">
      <formula>"Payment Reminder"</formula>
    </cfRule>
    <cfRule type="cellIs" dxfId="7" priority="5" operator="equal">
      <formula>"Will Pay Next Week"</formula>
    </cfRule>
    <cfRule type="cellIs" dxfId="6" priority="6" operator="equal">
      <formula>"Call Disconnected"</formula>
    </cfRule>
    <cfRule type="cellIs" dxfId="5" priority="7" operator="equal">
      <formula>"Commitment Received"</formula>
    </cfRule>
    <cfRule type="cellIs" dxfId="4" priority="8" operator="equal">
      <formula>"Not Reachable"</formula>
    </cfRule>
    <cfRule type="cellIs" dxfId="3" priority="9" operator="equal">
      <formula>"Refused To Pay"</formula>
    </cfRule>
    <cfRule type="cellIs" dxfId="2" priority="10" operator="equal">
      <formula>"Commitment Broken"</formula>
    </cfRule>
    <cfRule type="cellIs" dxfId="1" priority="11" operator="equal">
      <formula>"Part Payment Done"</formula>
    </cfRule>
    <cfRule type="cellIs" dxfId="0" priority="12" operator="equal">
      <formula>"Payment Received"</formula>
    </cfRule>
  </conditionalFormatting>
  <conditionalFormatting sqref="M3:M548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{BF43C091-A400-43A7-B85A-677D189CBFA5}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43C091-A400-43A7-B85A-677D189CBF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M3:M548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0EF540-7C68-438D-AE7B-3EC9A4E6EB09}">
          <x14:formula1>
            <xm:f>Sheet1!$D$3:$D$5</xm:f>
          </x14:formula1>
          <xm:sqref>F3:F548</xm:sqref>
        </x14:dataValidation>
        <x14:dataValidation type="list" allowBlank="1" showInputMessage="1" showErrorMessage="1" xr:uid="{3B98BCAC-ABD5-49C0-9C38-FA3FF8FE6E39}">
          <x14:formula1>
            <xm:f>agent_master!$A$3:$A$22</xm:f>
          </x14:formula1>
          <xm:sqref>G3:G548</xm:sqref>
        </x14:dataValidation>
        <x14:dataValidation type="list" allowBlank="1" showInputMessage="1" showErrorMessage="1" xr:uid="{3FDEBD32-8346-4620-A8F5-9F70322AE66F}">
          <x14:formula1>
            <xm:f>Sheet2!$E$3:$E$11</xm:f>
          </x14:formula1>
          <xm:sqref>I3:I548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389B-E695-432D-AFB5-CBB86F8009F0}">
  <dimension ref="E3:I15"/>
  <sheetViews>
    <sheetView zoomScale="134" workbookViewId="0">
      <selection activeCell="G15" sqref="G15"/>
    </sheetView>
  </sheetViews>
  <sheetFormatPr defaultRowHeight="15" x14ac:dyDescent="0.25"/>
  <cols>
    <col min="5" max="5" width="18.90625" bestFit="1" customWidth="1"/>
    <col min="8" max="8" width="11.08984375" bestFit="1" customWidth="1"/>
  </cols>
  <sheetData>
    <row r="3" spans="5:9" x14ac:dyDescent="0.25">
      <c r="E3" t="s">
        <v>252</v>
      </c>
      <c r="F3" t="s">
        <v>3123</v>
      </c>
    </row>
    <row r="4" spans="5:9" x14ac:dyDescent="0.25">
      <c r="E4" t="s">
        <v>3121</v>
      </c>
      <c r="F4" t="s">
        <v>3123</v>
      </c>
      <c r="H4" t="s">
        <v>255</v>
      </c>
    </row>
    <row r="5" spans="5:9" x14ac:dyDescent="0.25">
      <c r="E5" t="s">
        <v>273</v>
      </c>
      <c r="F5" t="s">
        <v>3123</v>
      </c>
      <c r="H5" t="s">
        <v>3126</v>
      </c>
    </row>
    <row r="6" spans="5:9" x14ac:dyDescent="0.25">
      <c r="E6" t="s">
        <v>3094</v>
      </c>
      <c r="F6" t="s">
        <v>3123</v>
      </c>
    </row>
    <row r="7" spans="5:9" x14ac:dyDescent="0.25">
      <c r="E7" t="s">
        <v>279</v>
      </c>
      <c r="F7" t="s">
        <v>3123</v>
      </c>
      <c r="I7" t="s">
        <v>20</v>
      </c>
    </row>
    <row r="8" spans="5:9" x14ac:dyDescent="0.25">
      <c r="E8" t="s">
        <v>3099</v>
      </c>
      <c r="F8" t="s">
        <v>3123</v>
      </c>
      <c r="I8" t="s">
        <v>24</v>
      </c>
    </row>
    <row r="9" spans="5:9" x14ac:dyDescent="0.25">
      <c r="E9" t="s">
        <v>3122</v>
      </c>
      <c r="F9" t="s">
        <v>3123</v>
      </c>
      <c r="I9" t="s">
        <v>15</v>
      </c>
    </row>
    <row r="10" spans="5:9" x14ac:dyDescent="0.25">
      <c r="E10" t="s">
        <v>3097</v>
      </c>
      <c r="F10" t="s">
        <v>3123</v>
      </c>
      <c r="I10" t="s">
        <v>28</v>
      </c>
    </row>
    <row r="11" spans="5:9" x14ac:dyDescent="0.25">
      <c r="E11" t="s">
        <v>3125</v>
      </c>
      <c r="I11" t="s">
        <v>33</v>
      </c>
    </row>
    <row r="13" spans="5:9" x14ac:dyDescent="0.25">
      <c r="G13" t="s">
        <v>240</v>
      </c>
    </row>
    <row r="14" spans="5:9" x14ac:dyDescent="0.25">
      <c r="G14" t="s">
        <v>3127</v>
      </c>
    </row>
    <row r="15" spans="5:9" x14ac:dyDescent="0.25">
      <c r="G15" t="s">
        <v>3128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FCF1-08BF-48CC-8C58-93AF4C6108F8}">
  <dimension ref="D3:F5"/>
  <sheetViews>
    <sheetView workbookViewId="0">
      <selection activeCell="G19" sqref="G19"/>
    </sheetView>
  </sheetViews>
  <sheetFormatPr defaultRowHeight="15" x14ac:dyDescent="0.25"/>
  <cols>
    <col min="4" max="4" width="17" bestFit="1" customWidth="1"/>
  </cols>
  <sheetData>
    <row r="3" spans="4:6" x14ac:dyDescent="0.25">
      <c r="D3" t="s">
        <v>270</v>
      </c>
    </row>
    <row r="4" spans="4:6" x14ac:dyDescent="0.25">
      <c r="D4" t="s">
        <v>265</v>
      </c>
    </row>
    <row r="5" spans="4:6" x14ac:dyDescent="0.25">
      <c r="D5" t="s">
        <v>3117</v>
      </c>
      <c r="F5" t="s">
        <v>251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63B1-74A2-443C-9418-033EB886C15C}">
  <dimension ref="A1:W33"/>
  <sheetViews>
    <sheetView showGridLines="0" zoomScale="67" zoomScaleNormal="75" workbookViewId="0">
      <selection activeCell="R9" sqref="R9"/>
    </sheetView>
  </sheetViews>
  <sheetFormatPr defaultRowHeight="15" x14ac:dyDescent="0.25"/>
  <cols>
    <col min="1" max="1" width="0.81640625" customWidth="1"/>
    <col min="2" max="2" width="13.7265625" customWidth="1"/>
    <col min="3" max="3" width="7.1796875" customWidth="1"/>
    <col min="4" max="4" width="2.7265625" customWidth="1"/>
    <col min="5" max="5" width="13.6328125" customWidth="1"/>
    <col min="6" max="6" width="12.08984375" customWidth="1"/>
    <col min="7" max="7" width="2.81640625" customWidth="1"/>
    <col min="8" max="8" width="13.54296875" customWidth="1"/>
    <col min="9" max="9" width="15.6328125" customWidth="1"/>
    <col min="10" max="10" width="2.453125" customWidth="1"/>
    <col min="11" max="11" width="16.6328125" bestFit="1" customWidth="1"/>
    <col min="12" max="12" width="11.6328125" customWidth="1"/>
    <col min="13" max="13" width="3" customWidth="1"/>
    <col min="14" max="14" width="20.453125" customWidth="1"/>
    <col min="15" max="15" width="8.54296875" customWidth="1"/>
    <col min="16" max="16" width="2.26953125" customWidth="1"/>
    <col min="17" max="17" width="1.26953125" hidden="1" customWidth="1"/>
    <col min="18" max="18" width="29.54296875" bestFit="1" customWidth="1"/>
    <col min="19" max="19" width="20.6328125" customWidth="1"/>
    <col min="20" max="20" width="24" customWidth="1"/>
    <col min="21" max="21" width="29.453125" customWidth="1"/>
  </cols>
  <sheetData>
    <row r="1" spans="1:23" ht="15" customHeight="1" x14ac:dyDescent="0.25">
      <c r="A1" s="33" t="s">
        <v>3143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1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4" spans="1:23" ht="9.6" customHeight="1" x14ac:dyDescent="0.25"/>
    <row r="5" spans="1:23" ht="16.8" x14ac:dyDescent="0.3">
      <c r="B5" s="46" t="s">
        <v>3131</v>
      </c>
      <c r="C5" s="49"/>
      <c r="E5" s="46" t="s">
        <v>3129</v>
      </c>
      <c r="F5" s="49"/>
      <c r="H5" s="46" t="s">
        <v>3130</v>
      </c>
      <c r="I5" s="46"/>
      <c r="K5" s="46" t="s">
        <v>3132</v>
      </c>
      <c r="L5" s="46"/>
      <c r="N5" s="46" t="s">
        <v>3133</v>
      </c>
      <c r="O5" s="46"/>
      <c r="R5" s="18" t="s">
        <v>238</v>
      </c>
      <c r="S5" s="19" t="s">
        <v>3131</v>
      </c>
      <c r="T5" s="19" t="s">
        <v>3129</v>
      </c>
      <c r="U5" s="19" t="s">
        <v>3130</v>
      </c>
    </row>
    <row r="6" spans="1:23" ht="21" x14ac:dyDescent="0.4">
      <c r="B6" s="50">
        <f>COUNTA(customer_master!A3:A424)</f>
        <v>422</v>
      </c>
      <c r="C6" s="50"/>
      <c r="E6" s="51">
        <f>SUM(customer_master!Y3:Y424)</f>
        <v>220744164</v>
      </c>
      <c r="F6" s="51"/>
      <c r="H6" s="52">
        <f>SUM(loan_status_tracker!J3:J424)</f>
        <v>1841417.8963203693</v>
      </c>
      <c r="I6" s="52"/>
      <c r="K6" s="48">
        <f ca="1">COUNTIF(loan_status_tracker!M3:M424,"&lt;&gt;Current")</f>
        <v>126</v>
      </c>
      <c r="L6" s="48"/>
      <c r="N6" s="47">
        <f>H6/E6</f>
        <v>8.3418644595304875E-3</v>
      </c>
      <c r="O6" s="47"/>
      <c r="R6" s="22" t="s">
        <v>3134</v>
      </c>
      <c r="S6" s="22">
        <v>92</v>
      </c>
      <c r="T6" s="23">
        <v>41058183</v>
      </c>
      <c r="U6" s="23">
        <v>1262995.5004848079</v>
      </c>
    </row>
    <row r="7" spans="1:23" ht="21" x14ac:dyDescent="0.4">
      <c r="B7" s="50"/>
      <c r="C7" s="50"/>
      <c r="E7" s="51"/>
      <c r="F7" s="51"/>
      <c r="H7" s="52"/>
      <c r="I7" s="52"/>
      <c r="K7" s="48"/>
      <c r="L7" s="48"/>
      <c r="N7" s="47"/>
      <c r="O7" s="47"/>
      <c r="R7" s="22" t="s">
        <v>3135</v>
      </c>
      <c r="S7" s="22">
        <v>34</v>
      </c>
      <c r="T7" s="23">
        <v>21130021</v>
      </c>
      <c r="U7" s="23">
        <v>578415.85727626074</v>
      </c>
    </row>
    <row r="8" spans="1:23" ht="21" x14ac:dyDescent="0.4">
      <c r="B8" s="50"/>
      <c r="C8" s="50"/>
      <c r="E8" s="51"/>
      <c r="F8" s="51"/>
      <c r="H8" s="52"/>
      <c r="I8" s="52"/>
      <c r="K8" s="48"/>
      <c r="L8" s="48"/>
      <c r="N8" s="47"/>
      <c r="O8" s="47"/>
      <c r="R8" s="22" t="s">
        <v>3136</v>
      </c>
      <c r="S8" s="22">
        <v>296</v>
      </c>
      <c r="T8" s="23">
        <v>158555960</v>
      </c>
      <c r="U8" s="23">
        <v>6.5385593007158604</v>
      </c>
    </row>
    <row r="9" spans="1:23" ht="21" x14ac:dyDescent="0.4">
      <c r="R9" s="22" t="s">
        <v>3137</v>
      </c>
      <c r="S9" s="22">
        <v>422</v>
      </c>
      <c r="T9" s="23">
        <v>220744164</v>
      </c>
      <c r="U9" s="23">
        <v>1841417.8963203698</v>
      </c>
    </row>
    <row r="10" spans="1:23" ht="16.8" x14ac:dyDescent="0.3">
      <c r="Q10" s="20"/>
    </row>
    <row r="11" spans="1:23" ht="21" x14ac:dyDescent="0.4">
      <c r="R11" s="21" t="s">
        <v>3142</v>
      </c>
    </row>
    <row r="12" spans="1:23" ht="16.8" x14ac:dyDescent="0.3">
      <c r="R12" s="18" t="s">
        <v>3141</v>
      </c>
      <c r="S12" s="18" t="s">
        <v>3139</v>
      </c>
      <c r="T12" s="18" t="s">
        <v>3140</v>
      </c>
      <c r="U12" s="19" t="s">
        <v>3138</v>
      </c>
    </row>
    <row r="13" spans="1:23" ht="18" x14ac:dyDescent="0.35">
      <c r="R13" s="25" t="s">
        <v>823</v>
      </c>
      <c r="S13" s="26" t="s">
        <v>171</v>
      </c>
      <c r="T13" s="26" t="s">
        <v>25</v>
      </c>
      <c r="U13" s="24">
        <v>42659.96780793331</v>
      </c>
    </row>
    <row r="14" spans="1:23" ht="18" x14ac:dyDescent="0.35">
      <c r="R14" s="25" t="s">
        <v>840</v>
      </c>
      <c r="S14" s="26" t="s">
        <v>128</v>
      </c>
      <c r="T14" s="26" t="s">
        <v>21</v>
      </c>
      <c r="U14" s="24">
        <v>47605.100119703173</v>
      </c>
    </row>
    <row r="15" spans="1:23" ht="18" x14ac:dyDescent="0.35">
      <c r="R15" s="25" t="s">
        <v>917</v>
      </c>
      <c r="S15" s="26" t="s">
        <v>88</v>
      </c>
      <c r="T15" s="26" t="s">
        <v>34</v>
      </c>
      <c r="U15" s="24">
        <v>36525.293863245599</v>
      </c>
    </row>
    <row r="16" spans="1:23" ht="18" x14ac:dyDescent="0.35">
      <c r="R16" s="25" t="s">
        <v>921</v>
      </c>
      <c r="S16" s="26" t="s">
        <v>188</v>
      </c>
      <c r="T16" s="26" t="s">
        <v>34</v>
      </c>
      <c r="U16" s="24">
        <v>39567.006248035999</v>
      </c>
    </row>
    <row r="17" spans="18:21" ht="18" x14ac:dyDescent="0.35">
      <c r="R17" s="25" t="s">
        <v>976</v>
      </c>
      <c r="S17" s="26" t="s">
        <v>1976</v>
      </c>
      <c r="T17" s="26" t="s">
        <v>25</v>
      </c>
      <c r="U17" s="24">
        <v>29296.3801562074</v>
      </c>
    </row>
    <row r="18" spans="18:21" ht="18" x14ac:dyDescent="0.35">
      <c r="R18" s="25" t="s">
        <v>995</v>
      </c>
      <c r="S18" s="26" t="s">
        <v>227</v>
      </c>
      <c r="T18" s="26" t="s">
        <v>21</v>
      </c>
      <c r="U18" s="24">
        <v>48786.257274507305</v>
      </c>
    </row>
    <row r="19" spans="18:21" ht="18" x14ac:dyDescent="0.35">
      <c r="R19" s="25" t="s">
        <v>997</v>
      </c>
      <c r="S19" s="26" t="s">
        <v>2069</v>
      </c>
      <c r="T19" s="26" t="s">
        <v>25</v>
      </c>
      <c r="U19" s="24">
        <v>27850.679299322022</v>
      </c>
    </row>
    <row r="20" spans="18:21" ht="18" x14ac:dyDescent="0.35">
      <c r="R20" s="25" t="s">
        <v>1036</v>
      </c>
      <c r="S20" s="26" t="s">
        <v>162</v>
      </c>
      <c r="T20" s="26" t="s">
        <v>34</v>
      </c>
      <c r="U20" s="24">
        <v>34078.70615848968</v>
      </c>
    </row>
    <row r="21" spans="18:21" ht="18" x14ac:dyDescent="0.35">
      <c r="R21" s="25" t="s">
        <v>1041</v>
      </c>
      <c r="S21" s="26" t="s">
        <v>2253</v>
      </c>
      <c r="T21" s="26" t="s">
        <v>25</v>
      </c>
      <c r="U21" s="24">
        <v>48725.819140252665</v>
      </c>
    </row>
    <row r="22" spans="18:21" ht="18" x14ac:dyDescent="0.35">
      <c r="R22" s="25" t="s">
        <v>1043</v>
      </c>
      <c r="S22" s="26" t="s">
        <v>156</v>
      </c>
      <c r="T22" s="26" t="s">
        <v>29</v>
      </c>
      <c r="U22" s="24">
        <v>52201.204558050376</v>
      </c>
    </row>
    <row r="23" spans="18:21" ht="18" x14ac:dyDescent="0.35">
      <c r="R23" s="25" t="s">
        <v>1050</v>
      </c>
      <c r="S23" s="26" t="s">
        <v>85</v>
      </c>
      <c r="T23" s="26" t="s">
        <v>16</v>
      </c>
      <c r="U23" s="24">
        <v>91666.986405970893</v>
      </c>
    </row>
    <row r="24" spans="18:21" ht="18" x14ac:dyDescent="0.35">
      <c r="R24" s="25" t="s">
        <v>1079</v>
      </c>
      <c r="S24" s="26" t="s">
        <v>133</v>
      </c>
      <c r="T24" s="26" t="s">
        <v>25</v>
      </c>
      <c r="U24" s="24">
        <v>53966.221582927879</v>
      </c>
    </row>
    <row r="25" spans="18:21" ht="18" x14ac:dyDescent="0.35">
      <c r="R25" s="25" t="s">
        <v>1113</v>
      </c>
      <c r="S25" s="26" t="s">
        <v>2039</v>
      </c>
      <c r="T25" s="26" t="s">
        <v>34</v>
      </c>
      <c r="U25" s="24">
        <v>28221.232283124904</v>
      </c>
    </row>
    <row r="26" spans="18:21" ht="18" x14ac:dyDescent="0.35">
      <c r="R26" s="25" t="s">
        <v>1144</v>
      </c>
      <c r="S26" s="26" t="s">
        <v>2683</v>
      </c>
      <c r="T26" s="26" t="s">
        <v>25</v>
      </c>
      <c r="U26" s="24">
        <v>28721.465126871233</v>
      </c>
    </row>
    <row r="27" spans="18:21" ht="18" x14ac:dyDescent="0.35">
      <c r="R27" s="25" t="s">
        <v>1159</v>
      </c>
      <c r="S27" s="26" t="s">
        <v>2746</v>
      </c>
      <c r="T27" s="26" t="s">
        <v>21</v>
      </c>
      <c r="U27" s="24">
        <v>77291.361242225656</v>
      </c>
    </row>
    <row r="28" spans="18:21" ht="18" x14ac:dyDescent="0.35">
      <c r="R28" s="25" t="s">
        <v>1164</v>
      </c>
      <c r="S28" s="26" t="s">
        <v>172</v>
      </c>
      <c r="T28" s="26" t="s">
        <v>34</v>
      </c>
      <c r="U28" s="24">
        <v>44334.399763154346</v>
      </c>
    </row>
    <row r="29" spans="18:21" ht="18" x14ac:dyDescent="0.35">
      <c r="R29" s="25" t="s">
        <v>1184</v>
      </c>
      <c r="S29" s="26" t="s">
        <v>70</v>
      </c>
      <c r="T29" s="26" t="s">
        <v>34</v>
      </c>
      <c r="U29" s="24">
        <v>50264.212387639549</v>
      </c>
    </row>
    <row r="30" spans="18:21" ht="18" x14ac:dyDescent="0.35">
      <c r="R30" s="25" t="s">
        <v>1203</v>
      </c>
      <c r="S30" s="26" t="s">
        <v>43</v>
      </c>
      <c r="T30" s="26" t="s">
        <v>29</v>
      </c>
      <c r="U30" s="24">
        <v>53994.630023388803</v>
      </c>
    </row>
    <row r="31" spans="18:21" ht="18" x14ac:dyDescent="0.35">
      <c r="R31" s="25" t="s">
        <v>1222</v>
      </c>
      <c r="S31" s="26" t="s">
        <v>158</v>
      </c>
      <c r="T31" s="26" t="s">
        <v>29</v>
      </c>
      <c r="U31" s="24">
        <v>30969.99120622356</v>
      </c>
    </row>
    <row r="32" spans="18:21" ht="18" x14ac:dyDescent="0.35">
      <c r="R32" s="25" t="s">
        <v>1223</v>
      </c>
      <c r="S32" s="26" t="s">
        <v>150</v>
      </c>
      <c r="T32" s="26" t="s">
        <v>34</v>
      </c>
      <c r="U32" s="24">
        <v>28978.4239593003</v>
      </c>
    </row>
    <row r="33" spans="18:21" ht="18" x14ac:dyDescent="0.35">
      <c r="R33" s="26" t="s">
        <v>3137</v>
      </c>
      <c r="S33" s="26"/>
      <c r="T33" s="26"/>
      <c r="U33" s="24">
        <v>895705.33860657469</v>
      </c>
    </row>
  </sheetData>
  <mergeCells count="11">
    <mergeCell ref="N5:O5"/>
    <mergeCell ref="N6:O8"/>
    <mergeCell ref="A1:W3"/>
    <mergeCell ref="K6:L8"/>
    <mergeCell ref="B5:C5"/>
    <mergeCell ref="B6:C8"/>
    <mergeCell ref="E5:F5"/>
    <mergeCell ref="E6:F8"/>
    <mergeCell ref="H5:I5"/>
    <mergeCell ref="H6:I8"/>
    <mergeCell ref="K5:L5"/>
  </mergeCells>
  <conditionalFormatting pivot="1" sqref="U6:U8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{D5D85BCB-E6F2-4528-98BD-B1128ADDD4DE}</x14:id>
        </ext>
      </extLst>
    </cfRule>
  </conditionalFormatting>
  <conditionalFormatting sqref="U1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{BCB7ECF0-45E8-40EC-85A0-081AF3D3247A}</x14:id>
        </ext>
      </extLst>
    </cfRule>
  </conditionalFormatting>
  <conditionalFormatting pivot="1" sqref="U13:U3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{28F1307A-9126-44B5-A55C-56C6C9D3CDFE}</x14:id>
        </ext>
      </extLst>
    </cfRule>
  </conditionalFormatting>
  <pageMargins left="0.7" right="0.7" top="0.75" bottom="0.75" header="0.3" footer="0.3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5D85BCB-E6F2-4528-98BD-B1128ADDD4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U6:U8</xm:sqref>
        </x14:conditionalFormatting>
        <x14:conditionalFormatting xmlns:xm="http://schemas.microsoft.com/office/excel/2006/main">
          <x14:cfRule type="dataBar" id="{BCB7ECF0-45E8-40EC-85A0-081AF3D324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U12</xm:sqref>
        </x14:conditionalFormatting>
        <x14:conditionalFormatting xmlns:xm="http://schemas.microsoft.com/office/excel/2006/main" pivot="1">
          <x14:cfRule type="dataBar" id="{28F1307A-9126-44B5-A55C-56C6C9D3CD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U13:U32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10DD-B956-45D0-857B-7EB7229D4632}">
  <dimension ref="A3:B9"/>
  <sheetViews>
    <sheetView workbookViewId="0">
      <selection activeCell="B5" sqref="B5"/>
    </sheetView>
  </sheetViews>
  <sheetFormatPr defaultRowHeight="15" x14ac:dyDescent="0.25"/>
  <cols>
    <col min="1" max="1" width="14.1796875" bestFit="1" customWidth="1"/>
    <col min="2" max="2" width="18.54296875" bestFit="1" customWidth="1"/>
  </cols>
  <sheetData>
    <row r="3" spans="1:2" x14ac:dyDescent="0.25">
      <c r="A3" s="27" t="s">
        <v>3140</v>
      </c>
      <c r="B3" s="28" t="s">
        <v>3147</v>
      </c>
    </row>
    <row r="4" spans="1:2" x14ac:dyDescent="0.25">
      <c r="A4" s="30" t="s">
        <v>25</v>
      </c>
      <c r="B4" s="31">
        <v>0.52414308009503063</v>
      </c>
    </row>
    <row r="5" spans="1:2" x14ac:dyDescent="0.25">
      <c r="A5" s="30" t="s">
        <v>34</v>
      </c>
      <c r="B5" s="31">
        <v>0.84410597785201891</v>
      </c>
    </row>
    <row r="6" spans="1:2" x14ac:dyDescent="0.25">
      <c r="A6" s="30" t="s">
        <v>16</v>
      </c>
      <c r="B6" s="31">
        <v>0.8824725393579782</v>
      </c>
    </row>
    <row r="7" spans="1:2" x14ac:dyDescent="0.25">
      <c r="A7" s="30" t="s">
        <v>29</v>
      </c>
      <c r="B7" s="31">
        <v>0.89709161136954596</v>
      </c>
    </row>
    <row r="8" spans="1:2" x14ac:dyDescent="0.25">
      <c r="A8" s="30" t="s">
        <v>21</v>
      </c>
      <c r="B8" s="31">
        <v>0.98126982981603583</v>
      </c>
    </row>
    <row r="9" spans="1:2" x14ac:dyDescent="0.25">
      <c r="A9" s="30" t="s">
        <v>3137</v>
      </c>
      <c r="B9" s="31">
        <v>0.8044132746618482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D062-5923-44EE-AAD8-855DE912A6DB}">
  <dimension ref="A1:W12"/>
  <sheetViews>
    <sheetView showGridLines="0" tabSelected="1" zoomScale="67" zoomScaleNormal="67" workbookViewId="0">
      <selection activeCell="P4" sqref="P4"/>
    </sheetView>
  </sheetViews>
  <sheetFormatPr defaultRowHeight="15" x14ac:dyDescent="0.25"/>
  <cols>
    <col min="1" max="1" width="1.453125" customWidth="1"/>
    <col min="3" max="3" width="7" customWidth="1"/>
    <col min="4" max="4" width="2.7265625" customWidth="1"/>
    <col min="5" max="5" width="16.08984375" bestFit="1" customWidth="1"/>
    <col min="6" max="6" width="6.08984375" customWidth="1"/>
    <col min="7" max="7" width="2.81640625" customWidth="1"/>
    <col min="8" max="8" width="6.36328125" customWidth="1"/>
    <col min="9" max="9" width="15.90625" bestFit="1" customWidth="1"/>
    <col min="10" max="10" width="2.6328125" customWidth="1"/>
    <col min="11" max="11" width="7.7265625" customWidth="1"/>
    <col min="12" max="12" width="17.81640625" customWidth="1"/>
    <col min="13" max="13" width="2.7265625" customWidth="1"/>
    <col min="14" max="14" width="17" customWidth="1"/>
    <col min="15" max="15" width="14.7265625" customWidth="1"/>
    <col min="16" max="16" width="2.7265625" customWidth="1"/>
    <col min="17" max="17" width="28.36328125" bestFit="1" customWidth="1"/>
    <col min="18" max="18" width="15.1796875" customWidth="1"/>
    <col min="19" max="19" width="21.90625" customWidth="1"/>
    <col min="20" max="20" width="17.1796875" customWidth="1"/>
    <col min="21" max="21" width="16.7265625" customWidth="1"/>
    <col min="22" max="22" width="20" customWidth="1"/>
  </cols>
  <sheetData>
    <row r="1" spans="1:23" ht="15" customHeight="1" x14ac:dyDescent="0.25">
      <c r="A1" s="33" t="s">
        <v>3146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ht="1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1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4" spans="1:23" ht="9.6" customHeight="1" x14ac:dyDescent="0.25"/>
    <row r="5" spans="1:23" ht="16.8" x14ac:dyDescent="0.3">
      <c r="B5" s="34" t="s">
        <v>3144</v>
      </c>
      <c r="C5" s="35"/>
      <c r="E5" s="34" t="s">
        <v>3145</v>
      </c>
      <c r="F5" s="35"/>
      <c r="H5" s="34" t="s">
        <v>3148</v>
      </c>
      <c r="I5" s="35"/>
      <c r="K5" s="34" t="s">
        <v>3149</v>
      </c>
      <c r="L5" s="35"/>
      <c r="N5" s="34" t="s">
        <v>3150</v>
      </c>
      <c r="O5" s="35"/>
      <c r="Q5" s="32" t="s">
        <v>3152</v>
      </c>
    </row>
    <row r="6" spans="1:23" ht="19.2" customHeight="1" x14ac:dyDescent="0.25">
      <c r="B6" s="36">
        <f>COUNTA(_xlfn.UNIQUE(customer_master!W3:W424,FALSE,FALSE))</f>
        <v>5</v>
      </c>
      <c r="C6" s="36"/>
      <c r="E6" s="37">
        <f>SUM(collection_log!M3:M548)</f>
        <v>1481261</v>
      </c>
      <c r="F6" s="37"/>
      <c r="H6" s="38">
        <f>V12</f>
        <v>0.8044132746618482</v>
      </c>
      <c r="I6" s="38"/>
      <c r="K6" s="39" t="str">
        <f>_xlfn.XLOOKUP(MAX(V7:V11),V7:V11,Q7:Q11)&amp;" ("&amp;TEXT(MAX(V7:V11),"0%")&amp;")"</f>
        <v>Indore (98%)</v>
      </c>
      <c r="L6" s="39"/>
      <c r="N6" s="40" t="str">
        <f>_xlfn.XLOOKUP(MAX(T7:T11),T7:T11,Q7:Q11)&amp;" ("&amp;TEXT(MAX(T7:T11),"₹#,##0")&amp;")"</f>
        <v>Bhopal (₹4,71,234)</v>
      </c>
      <c r="O6" s="40"/>
      <c r="Q6" s="27" t="s">
        <v>5</v>
      </c>
      <c r="R6" s="28" t="s">
        <v>3131</v>
      </c>
      <c r="S6" s="28" t="s">
        <v>3151</v>
      </c>
      <c r="T6" s="28" t="s">
        <v>3138</v>
      </c>
      <c r="U6" s="28" t="s">
        <v>3145</v>
      </c>
      <c r="V6" s="28" t="s">
        <v>3147</v>
      </c>
    </row>
    <row r="7" spans="1:23" ht="19.2" customHeight="1" x14ac:dyDescent="0.25">
      <c r="B7" s="36"/>
      <c r="C7" s="36"/>
      <c r="E7" s="37"/>
      <c r="F7" s="37"/>
      <c r="H7" s="38"/>
      <c r="I7" s="38"/>
      <c r="K7" s="39"/>
      <c r="L7" s="39"/>
      <c r="N7" s="40"/>
      <c r="O7" s="40"/>
      <c r="Q7" s="28" t="s">
        <v>21</v>
      </c>
      <c r="R7" s="28">
        <v>90</v>
      </c>
      <c r="S7" s="29">
        <v>46517353</v>
      </c>
      <c r="T7" s="29">
        <v>376292.01345080003</v>
      </c>
      <c r="U7" s="29">
        <v>369244</v>
      </c>
      <c r="V7" s="31">
        <v>0.98126982981603583</v>
      </c>
    </row>
    <row r="8" spans="1:23" ht="19.2" customHeight="1" x14ac:dyDescent="0.25">
      <c r="B8" s="36"/>
      <c r="C8" s="36"/>
      <c r="E8" s="37"/>
      <c r="F8" s="37"/>
      <c r="H8" s="38"/>
      <c r="I8" s="38"/>
      <c r="K8" s="39"/>
      <c r="L8" s="39"/>
      <c r="N8" s="40"/>
      <c r="O8" s="40"/>
      <c r="Q8" s="28" t="s">
        <v>29</v>
      </c>
      <c r="R8" s="28">
        <v>84</v>
      </c>
      <c r="S8" s="29">
        <v>41540126</v>
      </c>
      <c r="T8" s="29">
        <v>283889.62372661149</v>
      </c>
      <c r="U8" s="29">
        <v>254675</v>
      </c>
      <c r="V8" s="31">
        <v>0.89709161136954596</v>
      </c>
    </row>
    <row r="9" spans="1:23" ht="19.2" customHeight="1" x14ac:dyDescent="0.25">
      <c r="Q9" s="28" t="s">
        <v>16</v>
      </c>
      <c r="R9" s="28">
        <v>76</v>
      </c>
      <c r="S9" s="29">
        <v>38879899</v>
      </c>
      <c r="T9" s="29">
        <v>287510.36285456305</v>
      </c>
      <c r="U9" s="29">
        <v>253720</v>
      </c>
      <c r="V9" s="31">
        <v>0.8824725393579782</v>
      </c>
    </row>
    <row r="10" spans="1:23" ht="19.2" customHeight="1" x14ac:dyDescent="0.25">
      <c r="Q10" s="28" t="s">
        <v>34</v>
      </c>
      <c r="R10" s="28">
        <v>83</v>
      </c>
      <c r="S10" s="29">
        <v>47125162</v>
      </c>
      <c r="T10" s="29">
        <v>422491.97299550555</v>
      </c>
      <c r="U10" s="29">
        <v>356628</v>
      </c>
      <c r="V10" s="31">
        <v>0.84410597785201891</v>
      </c>
    </row>
    <row r="11" spans="1:23" ht="19.2" customHeight="1" x14ac:dyDescent="0.25">
      <c r="Q11" s="28" t="s">
        <v>25</v>
      </c>
      <c r="R11" s="28">
        <v>89</v>
      </c>
      <c r="S11" s="29">
        <v>46681624</v>
      </c>
      <c r="T11" s="29">
        <v>471233.9232928885</v>
      </c>
      <c r="U11" s="29">
        <v>246994</v>
      </c>
      <c r="V11" s="31">
        <v>0.52414308009503063</v>
      </c>
    </row>
    <row r="12" spans="1:23" ht="19.2" customHeight="1" x14ac:dyDescent="0.25">
      <c r="Q12" s="28" t="s">
        <v>3137</v>
      </c>
      <c r="R12" s="28">
        <v>422</v>
      </c>
      <c r="S12" s="29">
        <v>220744164</v>
      </c>
      <c r="T12" s="29">
        <v>1841417.8963203693</v>
      </c>
      <c r="U12" s="29">
        <v>1481261</v>
      </c>
      <c r="V12" s="31">
        <v>0.8044132746618482</v>
      </c>
    </row>
  </sheetData>
  <dataConsolidate link="1"/>
  <mergeCells count="11">
    <mergeCell ref="A1:W3"/>
    <mergeCell ref="B5:C5"/>
    <mergeCell ref="B6:C8"/>
    <mergeCell ref="E5:F5"/>
    <mergeCell ref="E6:F8"/>
    <mergeCell ref="H5:I5"/>
    <mergeCell ref="H6:I8"/>
    <mergeCell ref="K5:L5"/>
    <mergeCell ref="K6:L8"/>
    <mergeCell ref="N5:O5"/>
    <mergeCell ref="N6:O8"/>
  </mergeCells>
  <conditionalFormatting pivot="1" sqref="T7:T1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{2D5B2A35-7D4D-4EF4-817D-2ADEA6113056}</x14:id>
        </ext>
      </extLst>
    </cfRule>
  </conditionalFormatting>
  <conditionalFormatting pivot="1" sqref="U7:U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{7E3C4E4A-9B74-4397-BDCF-780851D8B0BF}</x14:id>
        </ext>
      </extLst>
    </cfRule>
  </conditionalFormatting>
  <conditionalFormatting pivot="1" sqref="V7:V11">
    <cfRule type="colorScale" priority="3">
      <colorScale>
        <cfvo type="min"/>
        <cfvo type="percentile" val="50"/>
        <cfvo type="max"/>
        <color rgb="FFF8696B"/>
        <color rgb="FFFFEB84"/>
        <color rgb="FF00B050"/>
      </colorScale>
    </cfRule>
  </conditionalFormatting>
  <pageMargins left="0.7" right="0.7" top="0.75" bottom="0.75" header="0.3" footer="0.3"/>
  <pageSetup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2D5B2A35-7D4D-4EF4-817D-2ADEA61130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T7:T11</xm:sqref>
        </x14:conditionalFormatting>
        <x14:conditionalFormatting xmlns:xm="http://schemas.microsoft.com/office/excel/2006/main" pivot="1">
          <x14:cfRule type="dataBar" id="{7E3C4E4A-9B74-4397-BDCF-780851D8B0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U7:U11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CC89-B30F-44A8-8512-46B8B1629AD1}">
  <dimension ref="A1:B7"/>
  <sheetViews>
    <sheetView workbookViewId="0">
      <selection activeCell="B4" sqref="B4"/>
    </sheetView>
  </sheetViews>
  <sheetFormatPr defaultRowHeight="15" x14ac:dyDescent="0.25"/>
  <cols>
    <col min="1" max="1" width="14.7265625" bestFit="1" customWidth="1"/>
    <col min="2" max="2" width="16.08984375" bestFit="1" customWidth="1"/>
  </cols>
  <sheetData>
    <row r="1" spans="1:2" x14ac:dyDescent="0.25">
      <c r="A1" s="27" t="s">
        <v>5</v>
      </c>
      <c r="B1" s="28" t="s">
        <v>3145</v>
      </c>
    </row>
    <row r="2" spans="1:2" x14ac:dyDescent="0.25">
      <c r="A2" s="28" t="s">
        <v>21</v>
      </c>
      <c r="B2" s="29">
        <v>369244</v>
      </c>
    </row>
    <row r="3" spans="1:2" x14ac:dyDescent="0.25">
      <c r="A3" s="28" t="s">
        <v>34</v>
      </c>
      <c r="B3" s="29">
        <v>356628</v>
      </c>
    </row>
    <row r="4" spans="1:2" x14ac:dyDescent="0.25">
      <c r="A4" s="28" t="s">
        <v>29</v>
      </c>
      <c r="B4" s="29">
        <v>254675</v>
      </c>
    </row>
    <row r="5" spans="1:2" x14ac:dyDescent="0.25">
      <c r="A5" s="28" t="s">
        <v>16</v>
      </c>
      <c r="B5" s="29">
        <v>253720</v>
      </c>
    </row>
    <row r="6" spans="1:2" x14ac:dyDescent="0.25">
      <c r="A6" s="28" t="s">
        <v>25</v>
      </c>
      <c r="B6" s="29">
        <v>246994</v>
      </c>
    </row>
    <row r="7" spans="1:2" x14ac:dyDescent="0.25">
      <c r="A7" s="28" t="s">
        <v>3137</v>
      </c>
      <c r="B7" s="29">
        <v>1481261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599A-64E8-4CDE-889F-B03DA93F553D}">
  <dimension ref="A1:N970"/>
  <sheetViews>
    <sheetView workbookViewId="0">
      <selection activeCell="F10" sqref="F10"/>
    </sheetView>
  </sheetViews>
  <sheetFormatPr defaultRowHeight="15" x14ac:dyDescent="0.25"/>
  <cols>
    <col min="1" max="1" width="11.36328125" bestFit="1" customWidth="1"/>
    <col min="2" max="2" width="14.90625" bestFit="1" customWidth="1"/>
    <col min="3" max="3" width="14.81640625" bestFit="1" customWidth="1"/>
    <col min="4" max="4" width="12" bestFit="1" customWidth="1"/>
    <col min="5" max="5" width="12.453125" bestFit="1" customWidth="1"/>
    <col min="6" max="6" width="17.1796875" bestFit="1" customWidth="1"/>
    <col min="7" max="7" width="11.81640625" bestFit="1" customWidth="1"/>
    <col min="8" max="8" width="14.81640625" bestFit="1" customWidth="1"/>
    <col min="9" max="9" width="21.90625" bestFit="1" customWidth="1"/>
    <col min="10" max="10" width="16.81640625" bestFit="1" customWidth="1"/>
    <col min="11" max="11" width="15.7265625" bestFit="1" customWidth="1"/>
    <col min="12" max="12" width="18" bestFit="1" customWidth="1"/>
    <col min="13" max="13" width="15.36328125" bestFit="1" customWidth="1"/>
    <col min="14" max="14" width="24.7265625" bestFit="1" customWidth="1"/>
  </cols>
  <sheetData>
    <row r="1" spans="1:14" x14ac:dyDescent="0.25">
      <c r="A1" t="str" cm="1">
        <f t="array" aca="1" ref="A1:N970" ca="1">_xlfn.VSTACK(Table2[#All],Table3[#All])</f>
        <v>Customer_ID</v>
      </c>
      <c r="B1" t="str">
        <f ca="1"/>
        <v>Customer_Name</v>
      </c>
      <c r="C1" t="str">
        <f ca="1"/>
        <v>Branch_Name</v>
      </c>
      <c r="D1" t="str">
        <f ca="1"/>
        <v>Vehicle_Make</v>
      </c>
      <c r="E1" t="str">
        <f ca="1"/>
        <v>Vehicle_Model</v>
      </c>
      <c r="F1" t="str">
        <f ca="1"/>
        <v>Loan_Amount</v>
      </c>
      <c r="G1" t="str">
        <f ca="1"/>
        <v>EMI_Amount</v>
      </c>
      <c r="H1" t="str">
        <f ca="1"/>
        <v>EMI_Due_May26</v>
      </c>
      <c r="I1" t="str">
        <f ca="1"/>
        <v>Amount_Received_May26</v>
      </c>
      <c r="J1" t="str">
        <f ca="1"/>
        <v>Overdue_Amount</v>
      </c>
      <c r="K1" t="str">
        <f ca="1"/>
        <v>EMI_Due_Date</v>
      </c>
      <c r="L1" t="str">
        <f ca="1"/>
        <v>Days_Past_Due</v>
      </c>
      <c r="M1" t="str">
        <f ca="1"/>
        <v>DPD_Bucket</v>
      </c>
      <c r="N1" t="str">
        <f ca="1"/>
        <v>Loan_Status</v>
      </c>
    </row>
    <row r="2" spans="1:14" x14ac:dyDescent="0.25">
      <c r="A2" t="str">
        <f ca="1"/>
        <v>CUST0001</v>
      </c>
      <c r="B2" t="str">
        <f ca="1"/>
        <v>Vijay Mishra</v>
      </c>
      <c r="C2" t="str">
        <f ca="1"/>
        <v>Indore</v>
      </c>
      <c r="D2" t="str">
        <f ca="1"/>
        <v>Bajaj</v>
      </c>
      <c r="E2" t="str">
        <f ca="1"/>
        <v>Pulsar</v>
      </c>
      <c r="F2">
        <f ca="1"/>
        <v>54982</v>
      </c>
      <c r="G2">
        <f ca="1"/>
        <v>1887.4433752453515</v>
      </c>
      <c r="H2">
        <f ca="1"/>
        <v>1887.4433752453515</v>
      </c>
      <c r="I2">
        <f ca="1"/>
        <v>167</v>
      </c>
      <c r="J2">
        <f ca="1"/>
        <v>1720.4433752453515</v>
      </c>
      <c r="K2">
        <f ca="1"/>
        <v>46159</v>
      </c>
      <c r="L2">
        <f ca="1"/>
        <v>21</v>
      </c>
      <c r="M2" t="str">
        <f ca="1"/>
        <v>1-30</v>
      </c>
      <c r="N2" t="str">
        <f ca="1"/>
        <v>Overdue</v>
      </c>
    </row>
    <row r="3" spans="1:14" x14ac:dyDescent="0.25">
      <c r="A3" t="str">
        <f ca="1"/>
        <v>CUST0003</v>
      </c>
      <c r="B3" t="str">
        <f ca="1"/>
        <v>Mamta Dwivedi</v>
      </c>
      <c r="C3" t="str">
        <f ca="1"/>
        <v>Jabalpur</v>
      </c>
      <c r="D3" t="str">
        <f ca="1"/>
        <v>Maruti</v>
      </c>
      <c r="E3" t="str">
        <f ca="1"/>
        <v>Brezza</v>
      </c>
      <c r="F3">
        <f ca="1"/>
        <v>858828</v>
      </c>
      <c r="G3">
        <f ca="1"/>
        <v>28439.315404876532</v>
      </c>
      <c r="H3">
        <f ca="1"/>
        <v>28439.315404876532</v>
      </c>
      <c r="I3">
        <f ca="1"/>
        <v>28439</v>
      </c>
      <c r="J3">
        <f ca="1"/>
        <v>0.31540487653182936</v>
      </c>
      <c r="K3">
        <f ca="1"/>
        <v>46170</v>
      </c>
      <c r="L3" t="str">
        <f ca="1"/>
        <v/>
      </c>
      <c r="M3" t="str">
        <f ca="1"/>
        <v>Current</v>
      </c>
      <c r="N3" t="str">
        <f ca="1"/>
        <v>Active</v>
      </c>
    </row>
    <row r="4" spans="1:14" x14ac:dyDescent="0.25">
      <c r="A4" t="str">
        <f ca="1"/>
        <v>CUST0004</v>
      </c>
      <c r="B4" t="str">
        <f ca="1"/>
        <v>Mahesh Patel</v>
      </c>
      <c r="C4" t="str">
        <f ca="1"/>
        <v>Gwalior</v>
      </c>
      <c r="D4" t="str">
        <f ca="1"/>
        <v>Hero</v>
      </c>
      <c r="E4" t="str">
        <f ca="1"/>
        <v>Splendor</v>
      </c>
      <c r="F4">
        <f ca="1"/>
        <v>35571</v>
      </c>
      <c r="G4">
        <f ca="1"/>
        <v>960.64883441820666</v>
      </c>
      <c r="H4">
        <f ca="1"/>
        <v>960.64883441820666</v>
      </c>
      <c r="I4">
        <f ca="1"/>
        <v>194</v>
      </c>
      <c r="J4">
        <f ca="1"/>
        <v>766.64883441820666</v>
      </c>
      <c r="K4">
        <f ca="1"/>
        <v>46165</v>
      </c>
      <c r="L4">
        <f ca="1"/>
        <v>15</v>
      </c>
      <c r="M4" t="str">
        <f ca="1"/>
        <v>1-30</v>
      </c>
      <c r="N4" t="str">
        <f ca="1"/>
        <v>Overdue</v>
      </c>
    </row>
    <row r="5" spans="1:14" x14ac:dyDescent="0.25">
      <c r="A5" t="str">
        <f ca="1"/>
        <v>CUST0005</v>
      </c>
      <c r="B5" t="str">
        <f ca="1"/>
        <v>Santosh Mishra</v>
      </c>
      <c r="C5" t="str">
        <f ca="1"/>
        <v>Rewa</v>
      </c>
      <c r="D5" t="str">
        <f ca="1"/>
        <v>Maruti</v>
      </c>
      <c r="E5" t="str">
        <f ca="1"/>
        <v>Dzire</v>
      </c>
      <c r="F5">
        <f ca="1"/>
        <v>494849</v>
      </c>
      <c r="G5">
        <f ca="1"/>
        <v>43747.117320153964</v>
      </c>
      <c r="H5">
        <f ca="1"/>
        <v>43747.117320153964</v>
      </c>
      <c r="I5">
        <f ca="1"/>
        <v>43747</v>
      </c>
      <c r="J5">
        <f ca="1"/>
        <v>0.11732015396410134</v>
      </c>
      <c r="K5">
        <f ca="1"/>
        <v>46159</v>
      </c>
      <c r="L5" t="str">
        <f ca="1"/>
        <v/>
      </c>
      <c r="M5" t="str">
        <f ca="1"/>
        <v>Current</v>
      </c>
      <c r="N5" t="str">
        <f ca="1"/>
        <v>Active</v>
      </c>
    </row>
    <row r="6" spans="1:14" x14ac:dyDescent="0.25">
      <c r="A6" t="str">
        <f ca="1"/>
        <v>CUST0006</v>
      </c>
      <c r="B6" t="str">
        <f ca="1"/>
        <v>Deepak Malviya</v>
      </c>
      <c r="C6" t="str">
        <f ca="1"/>
        <v>Jabalpur</v>
      </c>
      <c r="D6" t="str">
        <f ca="1"/>
        <v>Honda</v>
      </c>
      <c r="E6" t="str">
        <f ca="1"/>
        <v>Activa</v>
      </c>
      <c r="F6">
        <f ca="1"/>
        <v>38984</v>
      </c>
      <c r="G6">
        <f ca="1"/>
        <v>1903.0086001553123</v>
      </c>
      <c r="H6">
        <f ca="1"/>
        <v>1903.0086001553123</v>
      </c>
      <c r="I6">
        <f ca="1"/>
        <v>1903</v>
      </c>
      <c r="J6">
        <f ca="1"/>
        <v>8.6001553122514451E-3</v>
      </c>
      <c r="K6">
        <f ca="1"/>
        <v>46167</v>
      </c>
      <c r="L6" t="str">
        <f ca="1"/>
        <v/>
      </c>
      <c r="M6" t="str">
        <f ca="1"/>
        <v>Current</v>
      </c>
      <c r="N6" t="str">
        <f ca="1"/>
        <v>Active</v>
      </c>
    </row>
    <row r="7" spans="1:14" x14ac:dyDescent="0.25">
      <c r="A7" t="str">
        <f ca="1"/>
        <v>CUST0008</v>
      </c>
      <c r="B7" t="str">
        <f ca="1"/>
        <v>Dinesh Sharma</v>
      </c>
      <c r="C7" t="str">
        <f ca="1"/>
        <v>Bhopal</v>
      </c>
      <c r="D7" t="str">
        <f ca="1"/>
        <v>Honda</v>
      </c>
      <c r="E7" t="str">
        <f ca="1"/>
        <v>City</v>
      </c>
      <c r="F7">
        <f ca="1"/>
        <v>872459</v>
      </c>
      <c r="G7">
        <f ca="1"/>
        <v>42659.96780793331</v>
      </c>
      <c r="H7">
        <f ca="1"/>
        <v>42659.96780793331</v>
      </c>
      <c r="I7">
        <f ca="1"/>
        <v>0</v>
      </c>
      <c r="J7">
        <f ca="1"/>
        <v>42659.96780793331</v>
      </c>
      <c r="K7">
        <f ca="1"/>
        <v>46157</v>
      </c>
      <c r="L7">
        <f ca="1"/>
        <v>23</v>
      </c>
      <c r="M7" t="str">
        <f ca="1"/>
        <v>1-30</v>
      </c>
      <c r="N7" t="str">
        <f ca="1"/>
        <v>Overdue</v>
      </c>
    </row>
    <row r="8" spans="1:14" x14ac:dyDescent="0.25">
      <c r="A8" t="str">
        <f ca="1"/>
        <v>CUST0009</v>
      </c>
      <c r="B8" t="str">
        <f ca="1"/>
        <v>Meena Gupta</v>
      </c>
      <c r="C8" t="str">
        <f ca="1"/>
        <v>Bhopal</v>
      </c>
      <c r="D8" t="str">
        <f ca="1"/>
        <v>Honda</v>
      </c>
      <c r="E8" t="str">
        <f ca="1"/>
        <v>City</v>
      </c>
      <c r="F8">
        <f ca="1"/>
        <v>936007</v>
      </c>
      <c r="G8">
        <f ca="1"/>
        <v>21653.283677275627</v>
      </c>
      <c r="H8">
        <f ca="1"/>
        <v>21653.283677275627</v>
      </c>
      <c r="I8">
        <f ca="1"/>
        <v>5106</v>
      </c>
      <c r="J8">
        <f ca="1"/>
        <v>16547.283677275627</v>
      </c>
      <c r="K8">
        <f ca="1"/>
        <v>46159</v>
      </c>
      <c r="L8">
        <f ca="1"/>
        <v>21</v>
      </c>
      <c r="M8" t="str">
        <f ca="1"/>
        <v>1-30</v>
      </c>
      <c r="N8" t="str">
        <f ca="1"/>
        <v>Overdue</v>
      </c>
    </row>
    <row r="9" spans="1:14" x14ac:dyDescent="0.25">
      <c r="A9" t="str">
        <f ca="1"/>
        <v>CUST0011</v>
      </c>
      <c r="B9" t="str">
        <f ca="1"/>
        <v>Naresh Dwivedi</v>
      </c>
      <c r="C9" t="str">
        <f ca="1"/>
        <v>Bhopal</v>
      </c>
      <c r="D9" t="str">
        <f ca="1"/>
        <v>Honda</v>
      </c>
      <c r="E9" t="str">
        <f ca="1"/>
        <v>City</v>
      </c>
      <c r="F9">
        <f ca="1"/>
        <v>874852</v>
      </c>
      <c r="G9">
        <f ca="1"/>
        <v>41010.940017744229</v>
      </c>
      <c r="H9">
        <f ca="1"/>
        <v>41010.940017744229</v>
      </c>
      <c r="I9">
        <f ca="1"/>
        <v>25092</v>
      </c>
      <c r="J9">
        <f ca="1"/>
        <v>15918.940017744229</v>
      </c>
      <c r="K9">
        <f ca="1"/>
        <v>46171</v>
      </c>
      <c r="L9">
        <f ca="1"/>
        <v>9</v>
      </c>
      <c r="M9" t="str">
        <f ca="1"/>
        <v>1-30</v>
      </c>
      <c r="N9" t="str">
        <f ca="1"/>
        <v>Overdue</v>
      </c>
    </row>
    <row r="10" spans="1:14" x14ac:dyDescent="0.25">
      <c r="A10" t="str">
        <f ca="1"/>
        <v>CUST0012</v>
      </c>
      <c r="B10" t="str">
        <f ca="1"/>
        <v>Asha Singh</v>
      </c>
      <c r="C10" t="str">
        <f ca="1"/>
        <v>Indore</v>
      </c>
      <c r="D10" t="str">
        <f ca="1"/>
        <v>Hyundai</v>
      </c>
      <c r="E10" t="str">
        <f ca="1"/>
        <v>i20</v>
      </c>
      <c r="F10">
        <f ca="1"/>
        <v>599235</v>
      </c>
      <c r="G10">
        <f ca="1"/>
        <v>29120.421525827234</v>
      </c>
      <c r="H10">
        <f ca="1"/>
        <v>29120.421525827234</v>
      </c>
      <c r="I10">
        <f ca="1"/>
        <v>29120</v>
      </c>
      <c r="J10">
        <f ca="1"/>
        <v>0.42152582723429077</v>
      </c>
      <c r="K10">
        <f ca="1"/>
        <v>46152</v>
      </c>
      <c r="L10" t="str">
        <f ca="1"/>
        <v/>
      </c>
      <c r="M10" t="str">
        <f ca="1"/>
        <v>Current</v>
      </c>
      <c r="N10" t="str">
        <f ca="1"/>
        <v>Active</v>
      </c>
    </row>
    <row r="11" spans="1:14" x14ac:dyDescent="0.25">
      <c r="A11" t="str">
        <f ca="1"/>
        <v>CUST0013</v>
      </c>
      <c r="B11" t="str">
        <f ca="1"/>
        <v>Ramesh Verma</v>
      </c>
      <c r="C11" t="str">
        <f ca="1"/>
        <v>Jabalpur</v>
      </c>
      <c r="D11" t="str">
        <f ca="1"/>
        <v>Maruti</v>
      </c>
      <c r="E11" t="str">
        <f ca="1"/>
        <v>Swift</v>
      </c>
      <c r="F11">
        <f ca="1"/>
        <v>538554</v>
      </c>
      <c r="G11">
        <f ca="1"/>
        <v>33246.325457999861</v>
      </c>
      <c r="H11">
        <f ca="1"/>
        <v>33246.325457999861</v>
      </c>
      <c r="I11">
        <f ca="1"/>
        <v>33246</v>
      </c>
      <c r="J11">
        <f ca="1"/>
        <v>0.32545799986110069</v>
      </c>
      <c r="K11">
        <f ca="1"/>
        <v>46159</v>
      </c>
      <c r="L11" t="str">
        <f ca="1"/>
        <v/>
      </c>
      <c r="M11" t="str">
        <f ca="1"/>
        <v>Current</v>
      </c>
      <c r="N11" t="str">
        <f ca="1"/>
        <v>Active</v>
      </c>
    </row>
    <row r="12" spans="1:14" x14ac:dyDescent="0.25">
      <c r="A12" t="str">
        <f ca="1"/>
        <v>CUST0014</v>
      </c>
      <c r="B12" t="str">
        <f ca="1"/>
        <v>Ajay Chauhan</v>
      </c>
      <c r="C12" t="str">
        <f ca="1"/>
        <v>Rewa</v>
      </c>
      <c r="D12" t="str">
        <f ca="1"/>
        <v>Honda</v>
      </c>
      <c r="E12" t="str">
        <f ca="1"/>
        <v>City</v>
      </c>
      <c r="F12">
        <f ca="1"/>
        <v>866248</v>
      </c>
      <c r="G12">
        <f ca="1"/>
        <v>19860.901725642962</v>
      </c>
      <c r="H12">
        <f ca="1"/>
        <v>19860.901725642962</v>
      </c>
      <c r="I12">
        <f ca="1"/>
        <v>19861</v>
      </c>
      <c r="J12">
        <f ca="1"/>
        <v>-9.8274357038462767E-2</v>
      </c>
      <c r="K12">
        <f ca="1"/>
        <v>46161</v>
      </c>
      <c r="L12" t="str">
        <f ca="1"/>
        <v/>
      </c>
      <c r="M12" t="str">
        <f ca="1"/>
        <v>Current</v>
      </c>
      <c r="N12" t="str">
        <f ca="1"/>
        <v>Active</v>
      </c>
    </row>
    <row r="13" spans="1:14" x14ac:dyDescent="0.25">
      <c r="A13" t="str">
        <f ca="1"/>
        <v>CUST0015</v>
      </c>
      <c r="B13" t="str">
        <f ca="1"/>
        <v>Seema Joshi</v>
      </c>
      <c r="C13" t="str">
        <f ca="1"/>
        <v>Bhopal</v>
      </c>
      <c r="D13" t="str">
        <f ca="1"/>
        <v>Renault</v>
      </c>
      <c r="E13" t="str">
        <f ca="1"/>
        <v>Kwid</v>
      </c>
      <c r="F13">
        <f ca="1"/>
        <v>363463</v>
      </c>
      <c r="G13">
        <f ca="1"/>
        <v>7823.0450161753115</v>
      </c>
      <c r="H13">
        <f ca="1"/>
        <v>7823.0450161753115</v>
      </c>
      <c r="I13">
        <f ca="1"/>
        <v>5486</v>
      </c>
      <c r="J13">
        <f ca="1"/>
        <v>2337.0450161753115</v>
      </c>
      <c r="K13">
        <f ca="1"/>
        <v>46152</v>
      </c>
      <c r="L13">
        <f ca="1"/>
        <v>28</v>
      </c>
      <c r="M13" t="str">
        <f ca="1"/>
        <v>1-30</v>
      </c>
      <c r="N13" t="str">
        <f ca="1"/>
        <v>Overdue</v>
      </c>
    </row>
    <row r="14" spans="1:14" x14ac:dyDescent="0.25">
      <c r="A14" t="str">
        <f ca="1"/>
        <v>CUST0016</v>
      </c>
      <c r="B14" t="str">
        <f ca="1"/>
        <v>Asha Jain</v>
      </c>
      <c r="C14" t="str">
        <f ca="1"/>
        <v>Jabalpur</v>
      </c>
      <c r="D14" t="str">
        <f ca="1"/>
        <v>Hero</v>
      </c>
      <c r="E14" t="str">
        <f ca="1"/>
        <v>Splendor</v>
      </c>
      <c r="F14">
        <f ca="1"/>
        <v>55853</v>
      </c>
      <c r="G14">
        <f ca="1"/>
        <v>2707.5940518659895</v>
      </c>
      <c r="H14">
        <f ca="1"/>
        <v>2707.5940518659895</v>
      </c>
      <c r="I14">
        <f ca="1"/>
        <v>2708</v>
      </c>
      <c r="J14">
        <f ca="1"/>
        <v>-0.40594813401048668</v>
      </c>
      <c r="K14">
        <f ca="1"/>
        <v>46166</v>
      </c>
      <c r="L14" t="str">
        <f ca="1"/>
        <v/>
      </c>
      <c r="M14" t="str">
        <f ca="1"/>
        <v>Current</v>
      </c>
      <c r="N14" t="str">
        <f ca="1"/>
        <v>Active</v>
      </c>
    </row>
    <row r="15" spans="1:14" x14ac:dyDescent="0.25">
      <c r="A15" t="str">
        <f ca="1"/>
        <v>CUST0017</v>
      </c>
      <c r="B15" t="str">
        <f ca="1"/>
        <v>Lata Gupta</v>
      </c>
      <c r="C15" t="str">
        <f ca="1"/>
        <v>Gwalior</v>
      </c>
      <c r="D15" t="str">
        <f ca="1"/>
        <v>TVS</v>
      </c>
      <c r="E15" t="str">
        <f ca="1"/>
        <v>Jupiter</v>
      </c>
      <c r="F15">
        <f ca="1"/>
        <v>64394</v>
      </c>
      <c r="G15">
        <f ca="1"/>
        <v>1453.6498797013855</v>
      </c>
      <c r="H15">
        <f ca="1"/>
        <v>1453.6498797013855</v>
      </c>
      <c r="I15">
        <f ca="1"/>
        <v>1048</v>
      </c>
      <c r="J15">
        <f ca="1"/>
        <v>405.64987970138554</v>
      </c>
      <c r="K15">
        <f ca="1"/>
        <v>46168</v>
      </c>
      <c r="L15">
        <f ca="1"/>
        <v>12</v>
      </c>
      <c r="M15" t="str">
        <f ca="1"/>
        <v>1-30</v>
      </c>
      <c r="N15" t="str">
        <f ca="1"/>
        <v>Overdue</v>
      </c>
    </row>
    <row r="16" spans="1:14" x14ac:dyDescent="0.25">
      <c r="A16" t="str">
        <f ca="1"/>
        <v>CUST0018</v>
      </c>
      <c r="B16" t="str">
        <f ca="1"/>
        <v>Kiran Sharma</v>
      </c>
      <c r="C16" t="str">
        <f ca="1"/>
        <v>Bhopal</v>
      </c>
      <c r="D16" t="str">
        <f ca="1"/>
        <v>Bajaj</v>
      </c>
      <c r="E16" t="str">
        <f ca="1"/>
        <v>Pulsar</v>
      </c>
      <c r="F16">
        <f ca="1"/>
        <v>77753</v>
      </c>
      <c r="G16">
        <f ca="1"/>
        <v>2686.5840541908174</v>
      </c>
      <c r="H16">
        <f ca="1"/>
        <v>2686.5840541908174</v>
      </c>
      <c r="I16">
        <f ca="1"/>
        <v>2687</v>
      </c>
      <c r="J16">
        <f ca="1"/>
        <v>-0.41594580918263091</v>
      </c>
      <c r="K16">
        <f ca="1"/>
        <v>46169</v>
      </c>
      <c r="L16" t="str">
        <f ca="1"/>
        <v/>
      </c>
      <c r="M16" t="str">
        <f ca="1"/>
        <v>Current</v>
      </c>
      <c r="N16" t="str">
        <f ca="1"/>
        <v>Active</v>
      </c>
    </row>
    <row r="17" spans="1:14" x14ac:dyDescent="0.25">
      <c r="A17" t="str">
        <f ca="1"/>
        <v>CUST0020</v>
      </c>
      <c r="B17" t="str">
        <f ca="1"/>
        <v>Kiran Dwivedi</v>
      </c>
      <c r="C17" t="str">
        <f ca="1"/>
        <v>Gwalior</v>
      </c>
      <c r="D17" t="str">
        <f ca="1"/>
        <v>Honda</v>
      </c>
      <c r="E17" t="str">
        <f ca="1"/>
        <v>City</v>
      </c>
      <c r="F17">
        <f ca="1"/>
        <v>905436</v>
      </c>
      <c r="G17">
        <f ca="1"/>
        <v>79834.006257660221</v>
      </c>
      <c r="H17">
        <f ca="1"/>
        <v>79834.006257660221</v>
      </c>
      <c r="I17">
        <f ca="1"/>
        <v>79834</v>
      </c>
      <c r="J17">
        <f ca="1"/>
        <v>6.2576602213084698E-3</v>
      </c>
      <c r="K17">
        <f ca="1"/>
        <v>46173</v>
      </c>
      <c r="L17" t="str">
        <f ca="1"/>
        <v/>
      </c>
      <c r="M17" t="str">
        <f ca="1"/>
        <v>Current</v>
      </c>
      <c r="N17" t="str">
        <f ca="1"/>
        <v>Active</v>
      </c>
    </row>
    <row r="18" spans="1:14" x14ac:dyDescent="0.25">
      <c r="A18" t="str">
        <f ca="1"/>
        <v>CUST0021</v>
      </c>
      <c r="B18" t="str">
        <f ca="1"/>
        <v>Renu Soni</v>
      </c>
      <c r="C18" t="str">
        <f ca="1"/>
        <v>Bhopal</v>
      </c>
      <c r="D18" t="str">
        <f ca="1"/>
        <v>Maruti</v>
      </c>
      <c r="E18" t="str">
        <f ca="1"/>
        <v>Dzire</v>
      </c>
      <c r="F18">
        <f ca="1"/>
        <v>591412</v>
      </c>
      <c r="G18">
        <f ca="1"/>
        <v>16268.210202717511</v>
      </c>
      <c r="H18">
        <f ca="1"/>
        <v>16268.210202717511</v>
      </c>
      <c r="I18">
        <f ca="1"/>
        <v>16268</v>
      </c>
      <c r="J18">
        <f ca="1"/>
        <v>0.21020271751149266</v>
      </c>
      <c r="K18">
        <f ca="1"/>
        <v>46165</v>
      </c>
      <c r="L18" t="str">
        <f ca="1"/>
        <v/>
      </c>
      <c r="M18" t="str">
        <f ca="1"/>
        <v>Current</v>
      </c>
      <c r="N18" t="str">
        <f ca="1"/>
        <v>Active</v>
      </c>
    </row>
    <row r="19" spans="1:14" x14ac:dyDescent="0.25">
      <c r="A19" t="str">
        <f ca="1"/>
        <v>CUST0022</v>
      </c>
      <c r="B19" t="str">
        <f ca="1"/>
        <v>Pradeep Pandey</v>
      </c>
      <c r="C19" t="str">
        <f ca="1"/>
        <v>Gwalior</v>
      </c>
      <c r="D19" t="str">
        <f ca="1"/>
        <v>Tata</v>
      </c>
      <c r="E19" t="str">
        <f ca="1"/>
        <v>Nexon</v>
      </c>
      <c r="F19">
        <f ca="1"/>
        <v>737287</v>
      </c>
      <c r="G19">
        <f ca="1"/>
        <v>16159.397833034092</v>
      </c>
      <c r="H19">
        <f ca="1"/>
        <v>16159.397833034092</v>
      </c>
      <c r="I19">
        <f ca="1"/>
        <v>16159</v>
      </c>
      <c r="J19">
        <f ca="1"/>
        <v>0.39783303409240034</v>
      </c>
      <c r="K19">
        <f ca="1"/>
        <v>46159</v>
      </c>
      <c r="L19" t="str">
        <f ca="1"/>
        <v/>
      </c>
      <c r="M19" t="str">
        <f ca="1"/>
        <v>Current</v>
      </c>
      <c r="N19" t="str">
        <f ca="1"/>
        <v>Active</v>
      </c>
    </row>
    <row r="20" spans="1:14" x14ac:dyDescent="0.25">
      <c r="A20" t="str">
        <f ca="1"/>
        <v>CUST0023</v>
      </c>
      <c r="B20" t="str">
        <f ca="1"/>
        <v>Mohit Agarwal</v>
      </c>
      <c r="C20" t="str">
        <f ca="1"/>
        <v>Indore</v>
      </c>
      <c r="D20" t="str">
        <f ca="1"/>
        <v>Mahindra</v>
      </c>
      <c r="E20" t="str">
        <f ca="1"/>
        <v>Bolero</v>
      </c>
      <c r="F20">
        <f ca="1"/>
        <v>777162</v>
      </c>
      <c r="G20">
        <f ca="1"/>
        <v>27437.955568641988</v>
      </c>
      <c r="H20">
        <f ca="1"/>
        <v>27437.955568641988</v>
      </c>
      <c r="I20">
        <f ca="1"/>
        <v>21611</v>
      </c>
      <c r="J20">
        <f ca="1"/>
        <v>5826.9555686419881</v>
      </c>
      <c r="K20">
        <f ca="1"/>
        <v>46155</v>
      </c>
      <c r="L20">
        <f ca="1"/>
        <v>25</v>
      </c>
      <c r="M20" t="str">
        <f ca="1"/>
        <v>1-30</v>
      </c>
      <c r="N20" t="str">
        <f ca="1"/>
        <v>Overdue</v>
      </c>
    </row>
    <row r="21" spans="1:14" x14ac:dyDescent="0.25">
      <c r="A21" t="str">
        <f ca="1"/>
        <v>CUST0024</v>
      </c>
      <c r="B21" t="str">
        <f ca="1"/>
        <v>Mohit Patel</v>
      </c>
      <c r="C21" t="str">
        <f ca="1"/>
        <v>Gwalior</v>
      </c>
      <c r="D21" t="str">
        <f ca="1"/>
        <v>Maruti</v>
      </c>
      <c r="E21" t="str">
        <f ca="1"/>
        <v>Swift</v>
      </c>
      <c r="F21">
        <f ca="1"/>
        <v>530352</v>
      </c>
      <c r="G21">
        <f ca="1"/>
        <v>13953.185928920249</v>
      </c>
      <c r="H21">
        <f ca="1"/>
        <v>13953.185928920249</v>
      </c>
      <c r="I21">
        <f ca="1"/>
        <v>13953</v>
      </c>
      <c r="J21">
        <f ca="1"/>
        <v>0.18592892024935281</v>
      </c>
      <c r="K21">
        <f ca="1"/>
        <v>46164</v>
      </c>
      <c r="L21" t="str">
        <f ca="1"/>
        <v/>
      </c>
      <c r="M21" t="str">
        <f ca="1"/>
        <v>Current</v>
      </c>
      <c r="N21" t="str">
        <f ca="1"/>
        <v>Active</v>
      </c>
    </row>
    <row r="22" spans="1:14" x14ac:dyDescent="0.25">
      <c r="A22" t="str">
        <f ca="1"/>
        <v>CUST0025</v>
      </c>
      <c r="B22" t="str">
        <f ca="1"/>
        <v>Pushpa Yadav</v>
      </c>
      <c r="C22" t="str">
        <f ca="1"/>
        <v>Bhopal</v>
      </c>
      <c r="D22" t="str">
        <f ca="1"/>
        <v>Maruti</v>
      </c>
      <c r="E22" t="str">
        <f ca="1"/>
        <v>Brezza</v>
      </c>
      <c r="F22">
        <f ca="1"/>
        <v>926893</v>
      </c>
      <c r="G22">
        <f ca="1"/>
        <v>21156.151627015166</v>
      </c>
      <c r="H22">
        <f ca="1"/>
        <v>21156.151627015166</v>
      </c>
      <c r="I22">
        <f ca="1"/>
        <v>16626</v>
      </c>
      <c r="J22">
        <f ca="1"/>
        <v>4530.151627015166</v>
      </c>
      <c r="K22">
        <f ca="1"/>
        <v>46144</v>
      </c>
      <c r="L22">
        <f ca="1"/>
        <v>36</v>
      </c>
      <c r="M22" t="str">
        <f ca="1"/>
        <v>31-60</v>
      </c>
      <c r="N22" t="str">
        <f ca="1"/>
        <v>Overdue</v>
      </c>
    </row>
    <row r="23" spans="1:14" x14ac:dyDescent="0.25">
      <c r="A23" t="str">
        <f ca="1"/>
        <v>CUST0026</v>
      </c>
      <c r="B23" t="str">
        <f ca="1"/>
        <v>Neha Gupta</v>
      </c>
      <c r="C23" t="str">
        <f ca="1"/>
        <v>Jabalpur</v>
      </c>
      <c r="D23" t="str">
        <f ca="1"/>
        <v>Maruti</v>
      </c>
      <c r="E23" t="str">
        <f ca="1"/>
        <v>Dzire</v>
      </c>
      <c r="F23">
        <f ca="1"/>
        <v>630961</v>
      </c>
      <c r="G23">
        <f ca="1"/>
        <v>14414.507797546959</v>
      </c>
      <c r="H23">
        <f ca="1"/>
        <v>14414.507797546959</v>
      </c>
      <c r="I23">
        <f ca="1"/>
        <v>14415</v>
      </c>
      <c r="J23">
        <f ca="1"/>
        <v>-0.49220245304059063</v>
      </c>
      <c r="K23">
        <f ca="1"/>
        <v>46149</v>
      </c>
      <c r="L23" t="str">
        <f ca="1"/>
        <v/>
      </c>
      <c r="M23" t="str">
        <f ca="1"/>
        <v>Current</v>
      </c>
      <c r="N23" t="str">
        <f ca="1"/>
        <v>Active</v>
      </c>
    </row>
    <row r="24" spans="1:14" x14ac:dyDescent="0.25">
      <c r="A24" t="str">
        <f ca="1"/>
        <v>CUST0027</v>
      </c>
      <c r="B24" t="str">
        <f ca="1"/>
        <v>Amit Chauhan</v>
      </c>
      <c r="C24" t="str">
        <f ca="1"/>
        <v>Indore</v>
      </c>
      <c r="D24" t="str">
        <f ca="1"/>
        <v>Tata</v>
      </c>
      <c r="E24" t="str">
        <f ca="1"/>
        <v>Nexon</v>
      </c>
      <c r="F24">
        <f ca="1"/>
        <v>778031</v>
      </c>
      <c r="G24">
        <f ca="1"/>
        <v>47605.100119703173</v>
      </c>
      <c r="H24">
        <f ca="1"/>
        <v>47605.100119703173</v>
      </c>
      <c r="I24">
        <f ca="1"/>
        <v>0</v>
      </c>
      <c r="J24">
        <f ca="1"/>
        <v>47605.100119703173</v>
      </c>
      <c r="K24">
        <f ca="1"/>
        <v>46148</v>
      </c>
      <c r="L24">
        <f ca="1"/>
        <v>32</v>
      </c>
      <c r="M24" t="str">
        <f ca="1"/>
        <v>31-60</v>
      </c>
      <c r="N24" t="str">
        <f ca="1"/>
        <v>Overdue</v>
      </c>
    </row>
    <row r="25" spans="1:14" x14ac:dyDescent="0.25">
      <c r="A25" t="str">
        <f ca="1"/>
        <v>CUST0028</v>
      </c>
      <c r="B25" t="str">
        <f ca="1"/>
        <v>Renu Dubey</v>
      </c>
      <c r="C25" t="str">
        <f ca="1"/>
        <v>Bhopal</v>
      </c>
      <c r="D25" t="str">
        <f ca="1"/>
        <v>Renault</v>
      </c>
      <c r="E25" t="str">
        <f ca="1"/>
        <v>Kwid</v>
      </c>
      <c r="F25">
        <f ca="1"/>
        <v>474547</v>
      </c>
      <c r="G25">
        <f ca="1"/>
        <v>12733.263116661888</v>
      </c>
      <c r="H25">
        <f ca="1"/>
        <v>12733.263116661888</v>
      </c>
      <c r="I25">
        <f ca="1"/>
        <v>9707</v>
      </c>
      <c r="J25">
        <f ca="1"/>
        <v>3026.2631166618885</v>
      </c>
      <c r="K25">
        <f ca="1"/>
        <v>46166</v>
      </c>
      <c r="L25">
        <f ca="1"/>
        <v>14</v>
      </c>
      <c r="M25" t="str">
        <f ca="1"/>
        <v>1-30</v>
      </c>
      <c r="N25" t="str">
        <f ca="1"/>
        <v>Overdue</v>
      </c>
    </row>
    <row r="26" spans="1:14" x14ac:dyDescent="0.25">
      <c r="A26" t="str">
        <f ca="1"/>
        <v>CUST0029</v>
      </c>
      <c r="B26" t="str">
        <f ca="1"/>
        <v>Nisha Rajput</v>
      </c>
      <c r="C26" t="str">
        <f ca="1"/>
        <v>Gwalior</v>
      </c>
      <c r="D26" t="str">
        <f ca="1"/>
        <v>Bajaj</v>
      </c>
      <c r="E26" t="str">
        <f ca="1"/>
        <v>Pulsar</v>
      </c>
      <c r="F26">
        <f ca="1"/>
        <v>94056</v>
      </c>
      <c r="G26">
        <f ca="1"/>
        <v>2495.8315427605871</v>
      </c>
      <c r="H26">
        <f ca="1"/>
        <v>2495.8315427605871</v>
      </c>
      <c r="I26">
        <f ca="1"/>
        <v>143</v>
      </c>
      <c r="J26">
        <f ca="1"/>
        <v>2352.8315427605871</v>
      </c>
      <c r="K26">
        <f ca="1"/>
        <v>46157</v>
      </c>
      <c r="L26">
        <f ca="1"/>
        <v>23</v>
      </c>
      <c r="M26" t="str">
        <f ca="1"/>
        <v>1-30</v>
      </c>
      <c r="N26" t="str">
        <f ca="1"/>
        <v>Overdue</v>
      </c>
    </row>
    <row r="27" spans="1:14" x14ac:dyDescent="0.25">
      <c r="A27" t="str">
        <f ca="1"/>
        <v>CUST0030</v>
      </c>
      <c r="B27" t="str">
        <f ca="1"/>
        <v>Renu Rajput</v>
      </c>
      <c r="C27" t="str">
        <f ca="1"/>
        <v>Rewa</v>
      </c>
      <c r="D27" t="str">
        <f ca="1"/>
        <v>Maruti</v>
      </c>
      <c r="E27" t="str">
        <f ca="1"/>
        <v>Brezza</v>
      </c>
      <c r="F27">
        <f ca="1"/>
        <v>826116</v>
      </c>
      <c r="G27">
        <f ca="1"/>
        <v>50443.507712550469</v>
      </c>
      <c r="H27">
        <f ca="1"/>
        <v>50443.507712550469</v>
      </c>
      <c r="I27">
        <f ca="1"/>
        <v>50444</v>
      </c>
      <c r="J27">
        <f ca="1"/>
        <v>-0.49228744953143178</v>
      </c>
      <c r="K27">
        <f ca="1"/>
        <v>46145</v>
      </c>
      <c r="L27" t="str">
        <f ca="1"/>
        <v/>
      </c>
      <c r="M27" t="str">
        <f ca="1"/>
        <v>Current</v>
      </c>
      <c r="N27" t="str">
        <f ca="1"/>
        <v>Active</v>
      </c>
    </row>
    <row r="28" spans="1:14" x14ac:dyDescent="0.25">
      <c r="A28" t="str">
        <f ca="1"/>
        <v>CUST0032</v>
      </c>
      <c r="B28" t="str">
        <f ca="1"/>
        <v>Rajesh Pandey</v>
      </c>
      <c r="C28" t="str">
        <f ca="1"/>
        <v>Jabalpur</v>
      </c>
      <c r="D28" t="str">
        <f ca="1"/>
        <v>Honda</v>
      </c>
      <c r="E28" t="str">
        <f ca="1"/>
        <v>Activa</v>
      </c>
      <c r="F28">
        <f ca="1"/>
        <v>111131</v>
      </c>
      <c r="G28">
        <f ca="1"/>
        <v>5268.2452566117827</v>
      </c>
      <c r="H28">
        <f ca="1"/>
        <v>5268.2452566117827</v>
      </c>
      <c r="I28">
        <f ca="1"/>
        <v>5268</v>
      </c>
      <c r="J28">
        <f ca="1"/>
        <v>0.2452566117826791</v>
      </c>
      <c r="K28">
        <f ca="1"/>
        <v>46170</v>
      </c>
      <c r="L28" t="str">
        <f ca="1"/>
        <v/>
      </c>
      <c r="M28" t="str">
        <f ca="1"/>
        <v>Current</v>
      </c>
      <c r="N28" t="str">
        <f ca="1"/>
        <v>Active</v>
      </c>
    </row>
    <row r="29" spans="1:14" x14ac:dyDescent="0.25">
      <c r="A29" t="str">
        <f ca="1"/>
        <v>CUST0033</v>
      </c>
      <c r="B29" t="str">
        <f ca="1"/>
        <v>Vikas Malviya</v>
      </c>
      <c r="C29" t="str">
        <f ca="1"/>
        <v>Rewa</v>
      </c>
      <c r="D29" t="str">
        <f ca="1"/>
        <v>Honda</v>
      </c>
      <c r="E29" t="str">
        <f ca="1"/>
        <v>City</v>
      </c>
      <c r="F29">
        <f ca="1"/>
        <v>902931</v>
      </c>
      <c r="G29">
        <f ca="1"/>
        <v>30506.012028137535</v>
      </c>
      <c r="H29">
        <f ca="1"/>
        <v>30506.012028137535</v>
      </c>
      <c r="I29">
        <f ca="1"/>
        <v>30506</v>
      </c>
      <c r="J29">
        <f ca="1"/>
        <v>1.2028137534798589E-2</v>
      </c>
      <c r="K29">
        <f ca="1"/>
        <v>46154</v>
      </c>
      <c r="L29" t="str">
        <f ca="1"/>
        <v/>
      </c>
      <c r="M29" t="str">
        <f ca="1"/>
        <v>Current</v>
      </c>
      <c r="N29" t="str">
        <f ca="1"/>
        <v>Active</v>
      </c>
    </row>
    <row r="30" spans="1:14" x14ac:dyDescent="0.25">
      <c r="A30" t="str">
        <f ca="1"/>
        <v>CUST0034</v>
      </c>
      <c r="B30" t="str">
        <f ca="1"/>
        <v>Mohit Agarwal</v>
      </c>
      <c r="C30" t="str">
        <f ca="1"/>
        <v>Indore</v>
      </c>
      <c r="D30" t="str">
        <f ca="1"/>
        <v>Bajaj</v>
      </c>
      <c r="E30" t="str">
        <f ca="1"/>
        <v>Pulsar</v>
      </c>
      <c r="F30">
        <f ca="1"/>
        <v>58457</v>
      </c>
      <c r="G30">
        <f ca="1"/>
        <v>1650.1086388472377</v>
      </c>
      <c r="H30">
        <f ca="1"/>
        <v>1650.1086388472377</v>
      </c>
      <c r="I30">
        <f ca="1"/>
        <v>1650</v>
      </c>
      <c r="J30">
        <f ca="1"/>
        <v>0.10863884723767114</v>
      </c>
      <c r="K30">
        <f ca="1"/>
        <v>46167</v>
      </c>
      <c r="L30" t="str">
        <f ca="1"/>
        <v/>
      </c>
      <c r="M30" t="str">
        <f ca="1"/>
        <v>Current</v>
      </c>
      <c r="N30" t="str">
        <f ca="1"/>
        <v>Active</v>
      </c>
    </row>
    <row r="31" spans="1:14" x14ac:dyDescent="0.25">
      <c r="A31" t="str">
        <f ca="1"/>
        <v>CUST0035</v>
      </c>
      <c r="B31" t="str">
        <f ca="1"/>
        <v>Pradeep Agarwal</v>
      </c>
      <c r="C31" t="str">
        <f ca="1"/>
        <v>Indore</v>
      </c>
      <c r="D31" t="str">
        <f ca="1"/>
        <v>Tata</v>
      </c>
      <c r="E31" t="str">
        <f ca="1"/>
        <v>Nexon</v>
      </c>
      <c r="F31">
        <f ca="1"/>
        <v>913723</v>
      </c>
      <c r="G31">
        <f ca="1"/>
        <v>24255.193372499241</v>
      </c>
      <c r="H31">
        <f ca="1"/>
        <v>24255.193372499241</v>
      </c>
      <c r="I31">
        <f ca="1"/>
        <v>24255</v>
      </c>
      <c r="J31">
        <f ca="1"/>
        <v>0.19337249924137723</v>
      </c>
      <c r="K31">
        <f ca="1"/>
        <v>46144</v>
      </c>
      <c r="L31" t="str">
        <f ca="1"/>
        <v/>
      </c>
      <c r="M31" t="str">
        <f ca="1"/>
        <v>Current</v>
      </c>
      <c r="N31" t="str">
        <f ca="1"/>
        <v>Active</v>
      </c>
    </row>
    <row r="32" spans="1:14" x14ac:dyDescent="0.25">
      <c r="A32" t="str">
        <f ca="1"/>
        <v>CUST0036</v>
      </c>
      <c r="B32" t="str">
        <f ca="1"/>
        <v>Savita Chauhan</v>
      </c>
      <c r="C32" t="str">
        <f ca="1"/>
        <v>Jabalpur</v>
      </c>
      <c r="D32" t="str">
        <f ca="1"/>
        <v>Honda</v>
      </c>
      <c r="E32" t="str">
        <f ca="1"/>
        <v>City</v>
      </c>
      <c r="F32">
        <f ca="1"/>
        <v>859366</v>
      </c>
      <c r="G32">
        <f ca="1"/>
        <v>23401.62080387933</v>
      </c>
      <c r="H32">
        <f ca="1"/>
        <v>23401.62080387933</v>
      </c>
      <c r="I32">
        <f ca="1"/>
        <v>2579</v>
      </c>
      <c r="J32">
        <f ca="1"/>
        <v>20822.62080387933</v>
      </c>
      <c r="K32">
        <f ca="1"/>
        <v>46167</v>
      </c>
      <c r="L32">
        <f ca="1"/>
        <v>13</v>
      </c>
      <c r="M32" t="str">
        <f ca="1"/>
        <v>1-30</v>
      </c>
      <c r="N32" t="str">
        <f ca="1"/>
        <v>Overdue</v>
      </c>
    </row>
    <row r="33" spans="1:14" x14ac:dyDescent="0.25">
      <c r="A33" t="str">
        <f ca="1"/>
        <v>CUST0037</v>
      </c>
      <c r="B33" t="str">
        <f ca="1"/>
        <v>Pushpa Yadav</v>
      </c>
      <c r="C33" t="str">
        <f ca="1"/>
        <v>Indore</v>
      </c>
      <c r="D33" t="str">
        <f ca="1"/>
        <v>Mahindra</v>
      </c>
      <c r="E33" t="str">
        <f ca="1"/>
        <v>Bolero</v>
      </c>
      <c r="F33">
        <f ca="1"/>
        <v>731277</v>
      </c>
      <c r="G33">
        <f ca="1"/>
        <v>19235.792183157566</v>
      </c>
      <c r="H33">
        <f ca="1"/>
        <v>19235.792183157566</v>
      </c>
      <c r="I33">
        <f ca="1"/>
        <v>0</v>
      </c>
      <c r="J33">
        <f ca="1"/>
        <v>19235.792183157566</v>
      </c>
      <c r="K33">
        <f ca="1"/>
        <v>46149</v>
      </c>
      <c r="L33">
        <f ca="1"/>
        <v>31</v>
      </c>
      <c r="M33" t="str">
        <f ca="1"/>
        <v>31-60</v>
      </c>
      <c r="N33" t="str">
        <f ca="1"/>
        <v>Overdue</v>
      </c>
    </row>
    <row r="34" spans="1:14" x14ac:dyDescent="0.25">
      <c r="A34" t="str">
        <f ca="1"/>
        <v>CUST0038</v>
      </c>
      <c r="B34" t="str">
        <f ca="1"/>
        <v>Kavita Thakur</v>
      </c>
      <c r="C34" t="str">
        <f ca="1"/>
        <v>Bhopal</v>
      </c>
      <c r="D34" t="str">
        <f ca="1"/>
        <v>Honda</v>
      </c>
      <c r="E34" t="str">
        <f ca="1"/>
        <v>Activa</v>
      </c>
      <c r="F34">
        <f ca="1"/>
        <v>65949</v>
      </c>
      <c r="G34">
        <f ca="1"/>
        <v>5947.7785352840492</v>
      </c>
      <c r="H34">
        <f ca="1"/>
        <v>5947.7785352840492</v>
      </c>
      <c r="I34">
        <f ca="1"/>
        <v>5948</v>
      </c>
      <c r="J34">
        <f ca="1"/>
        <v>-0.22146471595078765</v>
      </c>
      <c r="K34">
        <f ca="1"/>
        <v>46154</v>
      </c>
      <c r="L34" t="str">
        <f ca="1"/>
        <v/>
      </c>
      <c r="M34" t="str">
        <f ca="1"/>
        <v>Current</v>
      </c>
      <c r="N34" t="str">
        <f ca="1"/>
        <v>Active</v>
      </c>
    </row>
    <row r="35" spans="1:14" x14ac:dyDescent="0.25">
      <c r="A35" t="str">
        <f ca="1"/>
        <v>CUST0039</v>
      </c>
      <c r="B35" t="str">
        <f ca="1"/>
        <v>Vijay Pandey</v>
      </c>
      <c r="C35" t="str">
        <f ca="1"/>
        <v>Bhopal</v>
      </c>
      <c r="D35" t="str">
        <f ca="1"/>
        <v>Honda</v>
      </c>
      <c r="E35" t="str">
        <f ca="1"/>
        <v>City</v>
      </c>
      <c r="F35">
        <f ca="1"/>
        <v>1026179</v>
      </c>
      <c r="G35">
        <f ca="1"/>
        <v>22265.586786841464</v>
      </c>
      <c r="H35">
        <f ca="1"/>
        <v>22265.586786841464</v>
      </c>
      <c r="I35">
        <f ca="1"/>
        <v>22266</v>
      </c>
      <c r="J35">
        <f ca="1"/>
        <v>-0.41321315853565466</v>
      </c>
      <c r="K35">
        <f ca="1"/>
        <v>46159</v>
      </c>
      <c r="L35" t="str">
        <f ca="1"/>
        <v/>
      </c>
      <c r="M35" t="str">
        <f ca="1"/>
        <v>Current</v>
      </c>
      <c r="N35" t="str">
        <f ca="1"/>
        <v>Active</v>
      </c>
    </row>
    <row r="36" spans="1:14" x14ac:dyDescent="0.25">
      <c r="A36" t="str">
        <f ca="1"/>
        <v>CUST0041</v>
      </c>
      <c r="B36" t="str">
        <f ca="1"/>
        <v>Rekha Mishra</v>
      </c>
      <c r="C36" t="str">
        <f ca="1"/>
        <v>Indore</v>
      </c>
      <c r="D36" t="str">
        <f ca="1"/>
        <v>Renault</v>
      </c>
      <c r="E36" t="str">
        <f ca="1"/>
        <v>Kwid</v>
      </c>
      <c r="F36">
        <f ca="1"/>
        <v>377600</v>
      </c>
      <c r="G36">
        <f ca="1"/>
        <v>12471.503535586296</v>
      </c>
      <c r="H36">
        <f ca="1"/>
        <v>12471.503535586296</v>
      </c>
      <c r="I36">
        <f ca="1"/>
        <v>12472</v>
      </c>
      <c r="J36">
        <f ca="1"/>
        <v>-0.49646441370350658</v>
      </c>
      <c r="K36">
        <f ca="1"/>
        <v>46163</v>
      </c>
      <c r="L36" t="str">
        <f ca="1"/>
        <v/>
      </c>
      <c r="M36" t="str">
        <f ca="1"/>
        <v>Current</v>
      </c>
      <c r="N36" t="str">
        <f ca="1"/>
        <v>Active</v>
      </c>
    </row>
    <row r="37" spans="1:14" x14ac:dyDescent="0.25">
      <c r="A37" t="str">
        <f ca="1"/>
        <v>CUST0042</v>
      </c>
      <c r="B37" t="str">
        <f ca="1"/>
        <v>Deepak Dwivedi</v>
      </c>
      <c r="C37" t="str">
        <f ca="1"/>
        <v>Bhopal</v>
      </c>
      <c r="D37" t="str">
        <f ca="1"/>
        <v>TVS</v>
      </c>
      <c r="E37" t="str">
        <f ca="1"/>
        <v>Jupiter</v>
      </c>
      <c r="F37">
        <f ca="1"/>
        <v>76927</v>
      </c>
      <c r="G37">
        <f ca="1"/>
        <v>4806.6808114777559</v>
      </c>
      <c r="H37">
        <f ca="1"/>
        <v>4806.6808114777559</v>
      </c>
      <c r="I37">
        <f ca="1"/>
        <v>4807</v>
      </c>
      <c r="J37">
        <f ca="1"/>
        <v>-0.31918852224407601</v>
      </c>
      <c r="K37">
        <f ca="1"/>
        <v>46170</v>
      </c>
      <c r="L37" t="str">
        <f ca="1"/>
        <v/>
      </c>
      <c r="M37" t="str">
        <f ca="1"/>
        <v>Current</v>
      </c>
      <c r="N37" t="str">
        <f ca="1"/>
        <v>Active</v>
      </c>
    </row>
    <row r="38" spans="1:14" x14ac:dyDescent="0.25">
      <c r="A38" t="str">
        <f ca="1"/>
        <v>CUST0043</v>
      </c>
      <c r="B38" t="str">
        <f ca="1"/>
        <v>Rekha Joshi</v>
      </c>
      <c r="C38" t="str">
        <f ca="1"/>
        <v>Rewa</v>
      </c>
      <c r="D38" t="str">
        <f ca="1"/>
        <v>Renault</v>
      </c>
      <c r="E38" t="str">
        <f ca="1"/>
        <v>Kwid</v>
      </c>
      <c r="F38">
        <f ca="1"/>
        <v>409020</v>
      </c>
      <c r="G38">
        <f ca="1"/>
        <v>10627.038872109741</v>
      </c>
      <c r="H38">
        <f ca="1"/>
        <v>10627.038872109741</v>
      </c>
      <c r="I38">
        <f ca="1"/>
        <v>10627</v>
      </c>
      <c r="J38">
        <f ca="1"/>
        <v>3.8872109740623273E-2</v>
      </c>
      <c r="K38">
        <f ca="1"/>
        <v>46162</v>
      </c>
      <c r="L38" t="str">
        <f ca="1"/>
        <v/>
      </c>
      <c r="M38" t="str">
        <f ca="1"/>
        <v>Current</v>
      </c>
      <c r="N38" t="str">
        <f ca="1"/>
        <v>Active</v>
      </c>
    </row>
    <row r="39" spans="1:14" x14ac:dyDescent="0.25">
      <c r="A39" t="str">
        <f ca="1"/>
        <v>CUST0044</v>
      </c>
      <c r="B39" t="str">
        <f ca="1"/>
        <v>Mahesh Yadav</v>
      </c>
      <c r="C39" t="str">
        <f ca="1"/>
        <v>Gwalior</v>
      </c>
      <c r="D39" t="str">
        <f ca="1"/>
        <v>TVS</v>
      </c>
      <c r="E39" t="str">
        <f ca="1"/>
        <v>Jupiter</v>
      </c>
      <c r="F39">
        <f ca="1"/>
        <v>40418</v>
      </c>
      <c r="G39">
        <f ca="1"/>
        <v>2507.6042390130224</v>
      </c>
      <c r="H39">
        <f ca="1"/>
        <v>2507.6042390130224</v>
      </c>
      <c r="I39">
        <f ca="1"/>
        <v>2508</v>
      </c>
      <c r="J39">
        <f ca="1"/>
        <v>-0.39576098697762063</v>
      </c>
      <c r="K39">
        <f ca="1"/>
        <v>46149</v>
      </c>
      <c r="L39" t="str">
        <f ca="1"/>
        <v/>
      </c>
      <c r="M39" t="str">
        <f ca="1"/>
        <v>Current</v>
      </c>
      <c r="N39" t="str">
        <f ca="1"/>
        <v>Active</v>
      </c>
    </row>
    <row r="40" spans="1:14" x14ac:dyDescent="0.25">
      <c r="A40" t="str">
        <f ca="1"/>
        <v>CUST0045</v>
      </c>
      <c r="B40" t="str">
        <f ca="1"/>
        <v>Mahesh Shukla</v>
      </c>
      <c r="C40" t="str">
        <f ca="1"/>
        <v>Indore</v>
      </c>
      <c r="D40" t="str">
        <f ca="1"/>
        <v>TVS</v>
      </c>
      <c r="E40" t="str">
        <f ca="1"/>
        <v>Jupiter</v>
      </c>
      <c r="F40">
        <f ca="1"/>
        <v>71681</v>
      </c>
      <c r="G40">
        <f ca="1"/>
        <v>2346.4045411960728</v>
      </c>
      <c r="H40">
        <f ca="1"/>
        <v>2346.4045411960728</v>
      </c>
      <c r="I40">
        <f ca="1"/>
        <v>2346</v>
      </c>
      <c r="J40">
        <f ca="1"/>
        <v>0.40454119607284156</v>
      </c>
      <c r="K40">
        <f ca="1"/>
        <v>46151</v>
      </c>
      <c r="L40" t="str">
        <f ca="1"/>
        <v/>
      </c>
      <c r="M40" t="str">
        <f ca="1"/>
        <v>Current</v>
      </c>
      <c r="N40" t="str">
        <f ca="1"/>
        <v>Active</v>
      </c>
    </row>
    <row r="41" spans="1:14" x14ac:dyDescent="0.25">
      <c r="A41" t="str">
        <f ca="1"/>
        <v>CUST0046</v>
      </c>
      <c r="B41" t="str">
        <f ca="1"/>
        <v>Mohit Joshi</v>
      </c>
      <c r="C41" t="str">
        <f ca="1"/>
        <v>Bhopal</v>
      </c>
      <c r="D41" t="str">
        <f ca="1"/>
        <v>TVS</v>
      </c>
      <c r="E41" t="str">
        <f ca="1"/>
        <v>Jupiter</v>
      </c>
      <c r="F41">
        <f ca="1"/>
        <v>42407</v>
      </c>
      <c r="G41">
        <f ca="1"/>
        <v>3743.2552631717003</v>
      </c>
      <c r="H41">
        <f ca="1"/>
        <v>3743.2552631717003</v>
      </c>
      <c r="I41">
        <f ca="1"/>
        <v>3743</v>
      </c>
      <c r="J41">
        <f ca="1"/>
        <v>0.25526317170033508</v>
      </c>
      <c r="K41">
        <f ca="1"/>
        <v>46168</v>
      </c>
      <c r="L41" t="str">
        <f ca="1"/>
        <v/>
      </c>
      <c r="M41" t="str">
        <f ca="1"/>
        <v>Current</v>
      </c>
      <c r="N41" t="str">
        <f ca="1"/>
        <v>Active</v>
      </c>
    </row>
    <row r="42" spans="1:14" x14ac:dyDescent="0.25">
      <c r="A42" t="str">
        <f ca="1"/>
        <v>CUST0047</v>
      </c>
      <c r="B42" t="str">
        <f ca="1"/>
        <v>Suresh Malviya</v>
      </c>
      <c r="C42" t="str">
        <f ca="1"/>
        <v>Bhopal</v>
      </c>
      <c r="D42" t="str">
        <f ca="1"/>
        <v>Mahindra</v>
      </c>
      <c r="E42" t="str">
        <f ca="1"/>
        <v>Bolero</v>
      </c>
      <c r="F42">
        <f ca="1"/>
        <v>766362</v>
      </c>
      <c r="G42">
        <f ca="1"/>
        <v>69656.045138708956</v>
      </c>
      <c r="H42">
        <f ca="1"/>
        <v>69656.045138708956</v>
      </c>
      <c r="I42">
        <f ca="1"/>
        <v>69656</v>
      </c>
      <c r="J42">
        <f ca="1"/>
        <v>4.513870895607397E-2</v>
      </c>
      <c r="K42">
        <f ca="1"/>
        <v>46161</v>
      </c>
      <c r="L42" t="str">
        <f ca="1"/>
        <v/>
      </c>
      <c r="M42" t="str">
        <f ca="1"/>
        <v>Current</v>
      </c>
      <c r="N42" t="str">
        <f ca="1"/>
        <v>Active</v>
      </c>
    </row>
    <row r="43" spans="1:14" x14ac:dyDescent="0.25">
      <c r="A43" t="str">
        <f ca="1"/>
        <v>CUST0048</v>
      </c>
      <c r="B43" t="str">
        <f ca="1"/>
        <v>Anil Chauhan</v>
      </c>
      <c r="C43" t="str">
        <f ca="1"/>
        <v>Rewa</v>
      </c>
      <c r="D43" t="str">
        <f ca="1"/>
        <v>Bajaj</v>
      </c>
      <c r="E43" t="str">
        <f ca="1"/>
        <v>Pulsar</v>
      </c>
      <c r="F43">
        <f ca="1"/>
        <v>127710</v>
      </c>
      <c r="G43">
        <f ca="1"/>
        <v>3553.6175233419704</v>
      </c>
      <c r="H43">
        <f ca="1"/>
        <v>3553.6175233419704</v>
      </c>
      <c r="I43">
        <f ca="1"/>
        <v>865</v>
      </c>
      <c r="J43">
        <f ca="1"/>
        <v>2688.6175233419704</v>
      </c>
      <c r="K43">
        <f ca="1"/>
        <v>46168</v>
      </c>
      <c r="L43">
        <f ca="1"/>
        <v>12</v>
      </c>
      <c r="M43" t="str">
        <f ca="1"/>
        <v>1-30</v>
      </c>
      <c r="N43" t="str">
        <f ca="1"/>
        <v>Overdue</v>
      </c>
    </row>
    <row r="44" spans="1:14" x14ac:dyDescent="0.25">
      <c r="A44" t="str">
        <f ca="1"/>
        <v>CUST0049</v>
      </c>
      <c r="B44" t="str">
        <f ca="1"/>
        <v>Sanjay Singh</v>
      </c>
      <c r="C44" t="str">
        <f ca="1"/>
        <v>Indore</v>
      </c>
      <c r="D44" t="str">
        <f ca="1"/>
        <v>Maruti</v>
      </c>
      <c r="E44" t="str">
        <f ca="1"/>
        <v>Brezza</v>
      </c>
      <c r="F44">
        <f ca="1"/>
        <v>910194</v>
      </c>
      <c r="G44">
        <f ca="1"/>
        <v>30475.489979346788</v>
      </c>
      <c r="H44">
        <f ca="1"/>
        <v>30475.489979346788</v>
      </c>
      <c r="I44">
        <f ca="1"/>
        <v>13479</v>
      </c>
      <c r="J44">
        <f ca="1"/>
        <v>16996.489979346788</v>
      </c>
      <c r="K44">
        <f ca="1"/>
        <v>46167</v>
      </c>
      <c r="L44">
        <f ca="1"/>
        <v>13</v>
      </c>
      <c r="M44" t="str">
        <f ca="1"/>
        <v>1-30</v>
      </c>
      <c r="N44" t="str">
        <f ca="1"/>
        <v>Overdue</v>
      </c>
    </row>
    <row r="45" spans="1:14" x14ac:dyDescent="0.25">
      <c r="A45" t="str">
        <f ca="1"/>
        <v>CUST0050</v>
      </c>
      <c r="B45" t="str">
        <f ca="1"/>
        <v>Pooja Sharma</v>
      </c>
      <c r="C45" t="str">
        <f ca="1"/>
        <v>Jabalpur</v>
      </c>
      <c r="D45" t="str">
        <f ca="1"/>
        <v>Tata</v>
      </c>
      <c r="E45" t="str">
        <f ca="1"/>
        <v>Nexon</v>
      </c>
      <c r="F45">
        <f ca="1"/>
        <v>933812</v>
      </c>
      <c r="G45">
        <f ca="1"/>
        <v>45157.715318709415</v>
      </c>
      <c r="H45">
        <f ca="1"/>
        <v>45157.715318709415</v>
      </c>
      <c r="I45">
        <f ca="1"/>
        <v>45158</v>
      </c>
      <c r="J45">
        <f ca="1"/>
        <v>-0.28468129058455816</v>
      </c>
      <c r="K45">
        <f ca="1"/>
        <v>46163</v>
      </c>
      <c r="L45" t="str">
        <f ca="1"/>
        <v/>
      </c>
      <c r="M45" t="str">
        <f ca="1"/>
        <v>Current</v>
      </c>
      <c r="N45" t="str">
        <f ca="1"/>
        <v>Active</v>
      </c>
    </row>
    <row r="46" spans="1:14" x14ac:dyDescent="0.25">
      <c r="A46" t="str">
        <f ca="1"/>
        <v>CUST0051</v>
      </c>
      <c r="B46" t="str">
        <f ca="1"/>
        <v>Vikas Rajput</v>
      </c>
      <c r="C46" t="str">
        <f ca="1"/>
        <v>Bhopal</v>
      </c>
      <c r="D46" t="str">
        <f ca="1"/>
        <v>Hyundai</v>
      </c>
      <c r="E46" t="str">
        <f ca="1"/>
        <v>i20</v>
      </c>
      <c r="F46">
        <f ca="1"/>
        <v>678617</v>
      </c>
      <c r="G46">
        <f ca="1"/>
        <v>18684.083390915599</v>
      </c>
      <c r="H46">
        <f ca="1"/>
        <v>18684.083390915599</v>
      </c>
      <c r="I46">
        <f ca="1"/>
        <v>1449</v>
      </c>
      <c r="J46">
        <f ca="1"/>
        <v>17235.083390915599</v>
      </c>
      <c r="K46">
        <f ca="1"/>
        <v>46148</v>
      </c>
      <c r="L46">
        <f ca="1"/>
        <v>32</v>
      </c>
      <c r="M46" t="str">
        <f ca="1"/>
        <v>31-60</v>
      </c>
      <c r="N46" t="str">
        <f ca="1"/>
        <v>Overdue</v>
      </c>
    </row>
    <row r="47" spans="1:14" x14ac:dyDescent="0.25">
      <c r="A47" t="str">
        <f ca="1"/>
        <v>CUST0052</v>
      </c>
      <c r="B47" t="str">
        <f ca="1"/>
        <v>Vijay Patel</v>
      </c>
      <c r="C47" t="str">
        <f ca="1"/>
        <v>Indore</v>
      </c>
      <c r="D47" t="str">
        <f ca="1"/>
        <v>TVS</v>
      </c>
      <c r="E47" t="str">
        <f ca="1"/>
        <v>Jupiter</v>
      </c>
      <c r="F47">
        <f ca="1"/>
        <v>104999</v>
      </c>
      <c r="G47">
        <f ca="1"/>
        <v>3426.1073958729371</v>
      </c>
      <c r="H47">
        <f ca="1"/>
        <v>3426.1073958729371</v>
      </c>
      <c r="I47">
        <f ca="1"/>
        <v>2318</v>
      </c>
      <c r="J47">
        <f ca="1"/>
        <v>1108.1073958729371</v>
      </c>
      <c r="K47">
        <f ca="1"/>
        <v>46161</v>
      </c>
      <c r="L47">
        <f ca="1"/>
        <v>19</v>
      </c>
      <c r="M47" t="str">
        <f ca="1"/>
        <v>1-30</v>
      </c>
      <c r="N47" t="str">
        <f ca="1"/>
        <v>Overdue</v>
      </c>
    </row>
    <row r="48" spans="1:14" x14ac:dyDescent="0.25">
      <c r="A48" t="str">
        <f ca="1"/>
        <v>CUST0053</v>
      </c>
      <c r="B48" t="str">
        <f ca="1"/>
        <v>Santosh Patel</v>
      </c>
      <c r="C48" t="str">
        <f ca="1"/>
        <v>Indore</v>
      </c>
      <c r="D48" t="str">
        <f ca="1"/>
        <v>Honda</v>
      </c>
      <c r="E48" t="str">
        <f ca="1"/>
        <v>Activa</v>
      </c>
      <c r="F48">
        <f ca="1"/>
        <v>91049</v>
      </c>
      <c r="G48">
        <f ca="1"/>
        <v>5633.0490693530446</v>
      </c>
      <c r="H48">
        <f ca="1"/>
        <v>5633.0490693530446</v>
      </c>
      <c r="I48">
        <f ca="1"/>
        <v>5633</v>
      </c>
      <c r="J48">
        <f ca="1"/>
        <v>4.9069353044615127E-2</v>
      </c>
      <c r="K48">
        <f ca="1"/>
        <v>46167</v>
      </c>
      <c r="L48" t="str">
        <f ca="1"/>
        <v/>
      </c>
      <c r="M48" t="str">
        <f ca="1"/>
        <v>Current</v>
      </c>
      <c r="N48" t="str">
        <f ca="1"/>
        <v>Active</v>
      </c>
    </row>
    <row r="49" spans="1:14" x14ac:dyDescent="0.25">
      <c r="A49" t="str">
        <f ca="1"/>
        <v>CUST0054</v>
      </c>
      <c r="B49" t="str">
        <f ca="1"/>
        <v>Vijay Agarwal</v>
      </c>
      <c r="C49" t="str">
        <f ca="1"/>
        <v>Jabalpur</v>
      </c>
      <c r="D49" t="str">
        <f ca="1"/>
        <v>Hero</v>
      </c>
      <c r="E49" t="str">
        <f ca="1"/>
        <v>Splendor</v>
      </c>
      <c r="F49">
        <f ca="1"/>
        <v>46148</v>
      </c>
      <c r="G49">
        <f ca="1"/>
        <v>2187.6792443343493</v>
      </c>
      <c r="H49">
        <f ca="1"/>
        <v>2187.6792443343493</v>
      </c>
      <c r="I49">
        <f ca="1"/>
        <v>2188</v>
      </c>
      <c r="J49">
        <f ca="1"/>
        <v>-0.32075566565072222</v>
      </c>
      <c r="K49">
        <f ca="1"/>
        <v>46150</v>
      </c>
      <c r="L49" t="str">
        <f ca="1"/>
        <v/>
      </c>
      <c r="M49" t="str">
        <f ca="1"/>
        <v>Current</v>
      </c>
      <c r="N49" t="str">
        <f ca="1"/>
        <v>Active</v>
      </c>
    </row>
    <row r="50" spans="1:14" x14ac:dyDescent="0.25">
      <c r="A50" t="str">
        <f ca="1"/>
        <v>CUST0055</v>
      </c>
      <c r="B50" t="str">
        <f ca="1"/>
        <v>Lalit Dwivedi</v>
      </c>
      <c r="C50" t="str">
        <f ca="1"/>
        <v>Bhopal</v>
      </c>
      <c r="D50" t="str">
        <f ca="1"/>
        <v>Hero</v>
      </c>
      <c r="E50" t="str">
        <f ca="1"/>
        <v>Splendor</v>
      </c>
      <c r="F50">
        <f ca="1"/>
        <v>87787</v>
      </c>
      <c r="G50">
        <f ca="1"/>
        <v>4229.0211088871547</v>
      </c>
      <c r="H50">
        <f ca="1"/>
        <v>4229.0211088871547</v>
      </c>
      <c r="I50">
        <f ca="1"/>
        <v>4229</v>
      </c>
      <c r="J50">
        <f ca="1"/>
        <v>2.1108887154696276E-2</v>
      </c>
      <c r="K50">
        <f ca="1"/>
        <v>46163</v>
      </c>
      <c r="L50" t="str">
        <f ca="1"/>
        <v/>
      </c>
      <c r="M50" t="str">
        <f ca="1"/>
        <v>Current</v>
      </c>
      <c r="N50" t="str">
        <f ca="1"/>
        <v>Active</v>
      </c>
    </row>
    <row r="51" spans="1:14" x14ac:dyDescent="0.25">
      <c r="A51" t="str">
        <f ca="1"/>
        <v>CUST0056</v>
      </c>
      <c r="B51" t="str">
        <f ca="1"/>
        <v>Suresh Dwivedi</v>
      </c>
      <c r="C51" t="str">
        <f ca="1"/>
        <v>Rewa</v>
      </c>
      <c r="D51" t="str">
        <f ca="1"/>
        <v>Honda</v>
      </c>
      <c r="E51" t="str">
        <f ca="1"/>
        <v>Activa</v>
      </c>
      <c r="F51">
        <f ca="1"/>
        <v>77893</v>
      </c>
      <c r="G51">
        <f ca="1"/>
        <v>1763.942798154807</v>
      </c>
      <c r="H51">
        <f ca="1"/>
        <v>1763.942798154807</v>
      </c>
      <c r="I51">
        <f ca="1"/>
        <v>1764</v>
      </c>
      <c r="J51">
        <f ca="1"/>
        <v>-5.7201845193048939E-2</v>
      </c>
      <c r="K51">
        <f ca="1"/>
        <v>46145</v>
      </c>
      <c r="L51" t="str">
        <f ca="1"/>
        <v/>
      </c>
      <c r="M51" t="str">
        <f ca="1"/>
        <v>Current</v>
      </c>
      <c r="N51" t="str">
        <f ca="1"/>
        <v>Active</v>
      </c>
    </row>
    <row r="52" spans="1:14" x14ac:dyDescent="0.25">
      <c r="A52" t="str">
        <f ca="1"/>
        <v>CUST0058</v>
      </c>
      <c r="B52" t="str">
        <f ca="1"/>
        <v>Geeta Tiwari</v>
      </c>
      <c r="C52" t="str">
        <f ca="1"/>
        <v>Bhopal</v>
      </c>
      <c r="D52" t="str">
        <f ca="1"/>
        <v>Mahindra</v>
      </c>
      <c r="E52" t="str">
        <f ca="1"/>
        <v>Bolero</v>
      </c>
      <c r="F52">
        <f ca="1"/>
        <v>696952</v>
      </c>
      <c r="G52">
        <f ca="1"/>
        <v>62751.245910215192</v>
      </c>
      <c r="H52">
        <f ca="1"/>
        <v>62751.245910215192</v>
      </c>
      <c r="I52">
        <f ca="1"/>
        <v>62751</v>
      </c>
      <c r="J52">
        <f ca="1"/>
        <v>0.2459102151915431</v>
      </c>
      <c r="K52">
        <f ca="1"/>
        <v>46157</v>
      </c>
      <c r="L52" t="str">
        <f ca="1"/>
        <v/>
      </c>
      <c r="M52" t="str">
        <f ca="1"/>
        <v>Current</v>
      </c>
      <c r="N52" t="str">
        <f ca="1"/>
        <v>Active</v>
      </c>
    </row>
    <row r="53" spans="1:14" x14ac:dyDescent="0.25">
      <c r="A53" t="str">
        <f ca="1"/>
        <v>CUST0059</v>
      </c>
      <c r="B53" t="str">
        <f ca="1"/>
        <v>Mahesh Dubey</v>
      </c>
      <c r="C53" t="str">
        <f ca="1"/>
        <v>Rewa</v>
      </c>
      <c r="D53" t="str">
        <f ca="1"/>
        <v>Hyundai</v>
      </c>
      <c r="E53" t="str">
        <f ca="1"/>
        <v>Creta</v>
      </c>
      <c r="F53">
        <f ca="1"/>
        <v>1278453</v>
      </c>
      <c r="G53">
        <f ca="1"/>
        <v>115892.31407395717</v>
      </c>
      <c r="H53">
        <f ca="1"/>
        <v>115892.31407395717</v>
      </c>
      <c r="I53">
        <f ca="1"/>
        <v>115892</v>
      </c>
      <c r="J53">
        <f ca="1"/>
        <v>0.3140739571681479</v>
      </c>
      <c r="K53">
        <f ca="1"/>
        <v>46163</v>
      </c>
      <c r="L53" t="str">
        <f ca="1"/>
        <v/>
      </c>
      <c r="M53" t="str">
        <f ca="1"/>
        <v>Current</v>
      </c>
      <c r="N53" t="str">
        <f ca="1"/>
        <v>Active</v>
      </c>
    </row>
    <row r="54" spans="1:14" x14ac:dyDescent="0.25">
      <c r="A54" t="str">
        <f ca="1"/>
        <v>CUST0060</v>
      </c>
      <c r="B54" t="str">
        <f ca="1"/>
        <v>Mamta Shukla</v>
      </c>
      <c r="C54" t="str">
        <f ca="1"/>
        <v>Indore</v>
      </c>
      <c r="D54" t="str">
        <f ca="1"/>
        <v>Hero</v>
      </c>
      <c r="E54" t="str">
        <f ca="1"/>
        <v>Splendor</v>
      </c>
      <c r="F54">
        <f ca="1"/>
        <v>80097</v>
      </c>
      <c r="G54">
        <f ca="1"/>
        <v>3900.7817868600014</v>
      </c>
      <c r="H54">
        <f ca="1"/>
        <v>3900.7817868600014</v>
      </c>
      <c r="I54">
        <f ca="1"/>
        <v>1924</v>
      </c>
      <c r="J54">
        <f ca="1"/>
        <v>1976.7817868600014</v>
      </c>
      <c r="K54">
        <f ca="1"/>
        <v>46143</v>
      </c>
      <c r="L54">
        <f ca="1"/>
        <v>37</v>
      </c>
      <c r="M54" t="str">
        <f ca="1"/>
        <v>31-60</v>
      </c>
      <c r="N54" t="str">
        <f ca="1"/>
        <v>Overdue</v>
      </c>
    </row>
    <row r="55" spans="1:14" x14ac:dyDescent="0.25">
      <c r="A55" t="str">
        <f ca="1"/>
        <v>CUST0061</v>
      </c>
      <c r="B55" t="str">
        <f ca="1"/>
        <v>Mahesh Mishra</v>
      </c>
      <c r="C55" t="str">
        <f ca="1"/>
        <v>Gwalior</v>
      </c>
      <c r="D55" t="str">
        <f ca="1"/>
        <v>Honda</v>
      </c>
      <c r="E55" t="str">
        <f ca="1"/>
        <v>City</v>
      </c>
      <c r="F55">
        <f ca="1"/>
        <v>915983</v>
      </c>
      <c r="G55">
        <f ca="1"/>
        <v>44989.555850489603</v>
      </c>
      <c r="H55">
        <f ca="1"/>
        <v>44989.555850489603</v>
      </c>
      <c r="I55">
        <f ca="1"/>
        <v>44990</v>
      </c>
      <c r="J55">
        <f ca="1"/>
        <v>-0.44414951039652806</v>
      </c>
      <c r="K55">
        <f ca="1"/>
        <v>46158</v>
      </c>
      <c r="L55" t="str">
        <f ca="1"/>
        <v/>
      </c>
      <c r="M55" t="str">
        <f ca="1"/>
        <v>Current</v>
      </c>
      <c r="N55" t="str">
        <f ca="1"/>
        <v>Active</v>
      </c>
    </row>
    <row r="56" spans="1:14" x14ac:dyDescent="0.25">
      <c r="A56" t="str">
        <f ca="1"/>
        <v>CUST0062</v>
      </c>
      <c r="B56" t="str">
        <f ca="1"/>
        <v>Mohit Joshi</v>
      </c>
      <c r="C56" t="str">
        <f ca="1"/>
        <v>Rewa</v>
      </c>
      <c r="D56" t="str">
        <f ca="1"/>
        <v>Honda</v>
      </c>
      <c r="E56" t="str">
        <f ca="1"/>
        <v>Activa</v>
      </c>
      <c r="F56">
        <f ca="1"/>
        <v>117765</v>
      </c>
      <c r="G56">
        <f ca="1"/>
        <v>3967.968257667656</v>
      </c>
      <c r="H56">
        <f ca="1"/>
        <v>3967.968257667656</v>
      </c>
      <c r="I56">
        <f ca="1"/>
        <v>1721</v>
      </c>
      <c r="J56">
        <f ca="1"/>
        <v>2246.968257667656</v>
      </c>
      <c r="K56">
        <f ca="1"/>
        <v>46144</v>
      </c>
      <c r="L56">
        <f ca="1"/>
        <v>36</v>
      </c>
      <c r="M56" t="str">
        <f ca="1"/>
        <v>31-60</v>
      </c>
      <c r="N56" t="str">
        <f ca="1"/>
        <v>Overdue</v>
      </c>
    </row>
    <row r="57" spans="1:14" x14ac:dyDescent="0.25">
      <c r="A57" t="str">
        <f ca="1"/>
        <v>CUST0063</v>
      </c>
      <c r="B57" t="str">
        <f ca="1"/>
        <v>Sanjay Soni</v>
      </c>
      <c r="C57" t="str">
        <f ca="1"/>
        <v>Rewa</v>
      </c>
      <c r="D57" t="str">
        <f ca="1"/>
        <v>Maruti</v>
      </c>
      <c r="E57" t="str">
        <f ca="1"/>
        <v>Swift</v>
      </c>
      <c r="F57">
        <f ca="1"/>
        <v>465089</v>
      </c>
      <c r="G57">
        <f ca="1"/>
        <v>22148.334347235494</v>
      </c>
      <c r="H57">
        <f ca="1"/>
        <v>22148.334347235494</v>
      </c>
      <c r="I57">
        <f ca="1"/>
        <v>2929</v>
      </c>
      <c r="J57">
        <f ca="1"/>
        <v>19219.334347235494</v>
      </c>
      <c r="K57">
        <f ca="1"/>
        <v>46156</v>
      </c>
      <c r="L57">
        <f ca="1"/>
        <v>24</v>
      </c>
      <c r="M57" t="str">
        <f ca="1"/>
        <v>1-30</v>
      </c>
      <c r="N57" t="str">
        <f ca="1"/>
        <v>Overdue</v>
      </c>
    </row>
    <row r="58" spans="1:14" x14ac:dyDescent="0.25">
      <c r="A58" t="str">
        <f ca="1"/>
        <v>CUST0064</v>
      </c>
      <c r="B58" t="str">
        <f ca="1"/>
        <v>Mohit Pandey</v>
      </c>
      <c r="C58" t="str">
        <f ca="1"/>
        <v>Gwalior</v>
      </c>
      <c r="D58" t="str">
        <f ca="1"/>
        <v>Hero</v>
      </c>
      <c r="E58" t="str">
        <f ca="1"/>
        <v>Splendor</v>
      </c>
      <c r="F58">
        <f ca="1"/>
        <v>42868</v>
      </c>
      <c r="G58">
        <f ca="1"/>
        <v>2061.0526165973765</v>
      </c>
      <c r="H58">
        <f ca="1"/>
        <v>2061.0526165973765</v>
      </c>
      <c r="I58">
        <f ca="1"/>
        <v>2061</v>
      </c>
      <c r="J58">
        <f ca="1"/>
        <v>5.2616597376527352E-2</v>
      </c>
      <c r="K58">
        <f ca="1"/>
        <v>46172</v>
      </c>
      <c r="L58" t="str">
        <f ca="1"/>
        <v/>
      </c>
      <c r="M58" t="str">
        <f ca="1"/>
        <v>Current</v>
      </c>
      <c r="N58" t="str">
        <f ca="1"/>
        <v>Active</v>
      </c>
    </row>
    <row r="59" spans="1:14" x14ac:dyDescent="0.25">
      <c r="A59" t="str">
        <f ca="1"/>
        <v>CUST0065</v>
      </c>
      <c r="B59" t="str">
        <f ca="1"/>
        <v>Mohit Mishra</v>
      </c>
      <c r="C59" t="str">
        <f ca="1"/>
        <v>Gwalior</v>
      </c>
      <c r="D59" t="str">
        <f ca="1"/>
        <v>Maruti</v>
      </c>
      <c r="E59" t="str">
        <f ca="1"/>
        <v>Brezza</v>
      </c>
      <c r="F59">
        <f ca="1"/>
        <v>870919</v>
      </c>
      <c r="G59">
        <f ca="1"/>
        <v>42372.912145066177</v>
      </c>
      <c r="H59">
        <f ca="1"/>
        <v>42372.912145066177</v>
      </c>
      <c r="I59">
        <f ca="1"/>
        <v>42373</v>
      </c>
      <c r="J59">
        <f ca="1"/>
        <v>-8.7854933823109604E-2</v>
      </c>
      <c r="K59">
        <f ca="1"/>
        <v>46169</v>
      </c>
      <c r="L59" t="str">
        <f ca="1"/>
        <v/>
      </c>
      <c r="M59" t="str">
        <f ca="1"/>
        <v>Current</v>
      </c>
      <c r="N59" t="str">
        <f ca="1"/>
        <v>Active</v>
      </c>
    </row>
    <row r="60" spans="1:14" x14ac:dyDescent="0.25">
      <c r="A60" t="str">
        <f ca="1"/>
        <v>CUST0066</v>
      </c>
      <c r="B60" t="str">
        <f ca="1"/>
        <v>Anil Singh</v>
      </c>
      <c r="C60" t="str">
        <f ca="1"/>
        <v>Gwalior</v>
      </c>
      <c r="D60" t="str">
        <f ca="1"/>
        <v>Hero</v>
      </c>
      <c r="E60" t="str">
        <f ca="1"/>
        <v>Splendor</v>
      </c>
      <c r="F60">
        <f ca="1"/>
        <v>89910</v>
      </c>
      <c r="G60">
        <f ca="1"/>
        <v>7980.4052591784011</v>
      </c>
      <c r="H60">
        <f ca="1"/>
        <v>7980.4052591784011</v>
      </c>
      <c r="I60">
        <f ca="1"/>
        <v>7980</v>
      </c>
      <c r="J60">
        <f ca="1"/>
        <v>0.40525917840113834</v>
      </c>
      <c r="K60">
        <f ca="1"/>
        <v>46167</v>
      </c>
      <c r="L60" t="str">
        <f ca="1"/>
        <v/>
      </c>
      <c r="M60" t="str">
        <f ca="1"/>
        <v>Current</v>
      </c>
      <c r="N60" t="str">
        <f ca="1"/>
        <v>Active</v>
      </c>
    </row>
    <row r="61" spans="1:14" x14ac:dyDescent="0.25">
      <c r="A61" t="str">
        <f ca="1"/>
        <v>CUST0067</v>
      </c>
      <c r="B61" t="str">
        <f ca="1"/>
        <v>Meena Thakur</v>
      </c>
      <c r="C61" t="str">
        <f ca="1"/>
        <v>Indore</v>
      </c>
      <c r="D61" t="str">
        <f ca="1"/>
        <v>Tata</v>
      </c>
      <c r="E61" t="str">
        <f ca="1"/>
        <v>Tiago</v>
      </c>
      <c r="F61">
        <f ca="1"/>
        <v>421057</v>
      </c>
      <c r="G61">
        <f ca="1"/>
        <v>10829.350443902136</v>
      </c>
      <c r="H61">
        <f ca="1"/>
        <v>10829.350443902136</v>
      </c>
      <c r="I61">
        <f ca="1"/>
        <v>10829</v>
      </c>
      <c r="J61">
        <f ca="1"/>
        <v>0.35044390213624865</v>
      </c>
      <c r="K61">
        <f ca="1"/>
        <v>46170</v>
      </c>
      <c r="L61" t="str">
        <f ca="1"/>
        <v/>
      </c>
      <c r="M61" t="str">
        <f ca="1"/>
        <v>Current</v>
      </c>
      <c r="N61" t="str">
        <f ca="1"/>
        <v>Active</v>
      </c>
    </row>
    <row r="62" spans="1:14" x14ac:dyDescent="0.25">
      <c r="A62" t="str">
        <f ca="1"/>
        <v>CUST0068</v>
      </c>
      <c r="B62" t="str">
        <f ca="1"/>
        <v>Seema Sharma</v>
      </c>
      <c r="C62" t="str">
        <f ca="1"/>
        <v>Gwalior</v>
      </c>
      <c r="D62" t="str">
        <f ca="1"/>
        <v>Hyundai</v>
      </c>
      <c r="E62" t="str">
        <f ca="1"/>
        <v>i20</v>
      </c>
      <c r="F62">
        <f ca="1"/>
        <v>665383</v>
      </c>
      <c r="G62">
        <f ca="1"/>
        <v>23143.998824269645</v>
      </c>
      <c r="H62">
        <f ca="1"/>
        <v>23143.998824269645</v>
      </c>
      <c r="I62">
        <f ca="1"/>
        <v>23144</v>
      </c>
      <c r="J62">
        <f ca="1"/>
        <v>-1.1757303545891773E-3</v>
      </c>
      <c r="K62">
        <f ca="1"/>
        <v>46161</v>
      </c>
      <c r="L62" t="str">
        <f ca="1"/>
        <v/>
      </c>
      <c r="M62" t="str">
        <f ca="1"/>
        <v>Current</v>
      </c>
      <c r="N62" t="str">
        <f ca="1"/>
        <v>Active</v>
      </c>
    </row>
    <row r="63" spans="1:14" x14ac:dyDescent="0.25">
      <c r="A63" t="str">
        <f ca="1"/>
        <v>CUST0069</v>
      </c>
      <c r="B63" t="str">
        <f ca="1"/>
        <v>Sanjay Gupta</v>
      </c>
      <c r="C63" t="str">
        <f ca="1"/>
        <v>Jabalpur</v>
      </c>
      <c r="D63" t="str">
        <f ca="1"/>
        <v>Hyundai</v>
      </c>
      <c r="E63" t="str">
        <f ca="1"/>
        <v>Creta</v>
      </c>
      <c r="F63">
        <f ca="1"/>
        <v>1076697</v>
      </c>
      <c r="G63">
        <f ca="1"/>
        <v>23158.422515278267</v>
      </c>
      <c r="H63">
        <f ca="1"/>
        <v>23158.422515278267</v>
      </c>
      <c r="I63">
        <f ca="1"/>
        <v>23158</v>
      </c>
      <c r="J63">
        <f ca="1"/>
        <v>0.42251527826738311</v>
      </c>
      <c r="K63">
        <f ca="1"/>
        <v>46148</v>
      </c>
      <c r="L63" t="str">
        <f ca="1"/>
        <v/>
      </c>
      <c r="M63" t="str">
        <f ca="1"/>
        <v>Current</v>
      </c>
      <c r="N63" t="str">
        <f ca="1"/>
        <v>Active</v>
      </c>
    </row>
    <row r="64" spans="1:14" x14ac:dyDescent="0.25">
      <c r="A64" t="str">
        <f ca="1"/>
        <v>CUST0071</v>
      </c>
      <c r="B64" t="str">
        <f ca="1"/>
        <v>Savita Mishra</v>
      </c>
      <c r="C64" t="str">
        <f ca="1"/>
        <v>Gwalior</v>
      </c>
      <c r="D64" t="str">
        <f ca="1"/>
        <v>Maruti</v>
      </c>
      <c r="E64" t="str">
        <f ca="1"/>
        <v>Dzire</v>
      </c>
      <c r="F64">
        <f ca="1"/>
        <v>595589</v>
      </c>
      <c r="G64">
        <f ca="1"/>
        <v>20906.811732477614</v>
      </c>
      <c r="H64">
        <f ca="1"/>
        <v>20906.811732477614</v>
      </c>
      <c r="I64">
        <f ca="1"/>
        <v>20907</v>
      </c>
      <c r="J64">
        <f ca="1"/>
        <v>-0.1882675223860133</v>
      </c>
      <c r="K64">
        <f ca="1"/>
        <v>46158</v>
      </c>
      <c r="L64" t="str">
        <f ca="1"/>
        <v/>
      </c>
      <c r="M64" t="str">
        <f ca="1"/>
        <v>Current</v>
      </c>
      <c r="N64" t="str">
        <f ca="1"/>
        <v>Active</v>
      </c>
    </row>
    <row r="65" spans="1:14" x14ac:dyDescent="0.25">
      <c r="A65" t="str">
        <f ca="1"/>
        <v>CUST0072</v>
      </c>
      <c r="B65" t="str">
        <f ca="1"/>
        <v>Suresh Thakur</v>
      </c>
      <c r="C65" t="str">
        <f ca="1"/>
        <v>Rewa</v>
      </c>
      <c r="D65" t="str">
        <f ca="1"/>
        <v>Hyundai</v>
      </c>
      <c r="E65" t="str">
        <f ca="1"/>
        <v>Creta</v>
      </c>
      <c r="F65">
        <f ca="1"/>
        <v>1072962</v>
      </c>
      <c r="G65">
        <f ca="1"/>
        <v>30216.056234843149</v>
      </c>
      <c r="H65">
        <f ca="1"/>
        <v>30216.056234843149</v>
      </c>
      <c r="I65">
        <f ca="1"/>
        <v>6121</v>
      </c>
      <c r="J65">
        <f ca="1"/>
        <v>24095.056234843149</v>
      </c>
      <c r="K65">
        <f ca="1"/>
        <v>46150</v>
      </c>
      <c r="L65">
        <f ca="1"/>
        <v>30</v>
      </c>
      <c r="M65" t="str">
        <f ca="1"/>
        <v>1-30</v>
      </c>
      <c r="N65" t="str">
        <f ca="1"/>
        <v>Overdue</v>
      </c>
    </row>
    <row r="66" spans="1:14" x14ac:dyDescent="0.25">
      <c r="A66" t="str">
        <f ca="1"/>
        <v>CUST0073</v>
      </c>
      <c r="B66" t="str">
        <f ca="1"/>
        <v>Pradeep Patel</v>
      </c>
      <c r="C66" t="str">
        <f ca="1"/>
        <v>Jabalpur</v>
      </c>
      <c r="D66" t="str">
        <f ca="1"/>
        <v>Maruti</v>
      </c>
      <c r="E66" t="str">
        <f ca="1"/>
        <v>Dzire</v>
      </c>
      <c r="F66">
        <f ca="1"/>
        <v>621614</v>
      </c>
      <c r="G66">
        <f ca="1"/>
        <v>14788.153600701798</v>
      </c>
      <c r="H66">
        <f ca="1"/>
        <v>14788.153600701798</v>
      </c>
      <c r="I66">
        <f ca="1"/>
        <v>14788</v>
      </c>
      <c r="J66">
        <f ca="1"/>
        <v>0.15360070179849572</v>
      </c>
      <c r="K66">
        <f ca="1"/>
        <v>46149</v>
      </c>
      <c r="L66" t="str">
        <f ca="1"/>
        <v/>
      </c>
      <c r="M66" t="str">
        <f ca="1"/>
        <v>Current</v>
      </c>
      <c r="N66" t="str">
        <f ca="1"/>
        <v>Active</v>
      </c>
    </row>
    <row r="67" spans="1:14" x14ac:dyDescent="0.25">
      <c r="A67" t="str">
        <f ca="1"/>
        <v>CUST0074</v>
      </c>
      <c r="B67" t="str">
        <f ca="1"/>
        <v>Sunita Sharma</v>
      </c>
      <c r="C67" t="str">
        <f ca="1"/>
        <v>Gwalior</v>
      </c>
      <c r="D67" t="str">
        <f ca="1"/>
        <v>Hyundai</v>
      </c>
      <c r="E67" t="str">
        <f ca="1"/>
        <v>Creta</v>
      </c>
      <c r="F67">
        <f ca="1"/>
        <v>1151228</v>
      </c>
      <c r="G67">
        <f ca="1"/>
        <v>70724.077006662876</v>
      </c>
      <c r="H67">
        <f ca="1"/>
        <v>70724.077006662876</v>
      </c>
      <c r="I67">
        <f ca="1"/>
        <v>70724</v>
      </c>
      <c r="J67">
        <f ca="1"/>
        <v>7.7006662875646725E-2</v>
      </c>
      <c r="K67">
        <f ca="1"/>
        <v>46156</v>
      </c>
      <c r="L67" t="str">
        <f ca="1"/>
        <v/>
      </c>
      <c r="M67" t="str">
        <f ca="1"/>
        <v>Current</v>
      </c>
      <c r="N67" t="str">
        <f ca="1"/>
        <v>Active</v>
      </c>
    </row>
    <row r="68" spans="1:14" x14ac:dyDescent="0.25">
      <c r="A68" t="str">
        <f ca="1"/>
        <v>CUST0075</v>
      </c>
      <c r="B68" t="str">
        <f ca="1"/>
        <v>Vijay Gupta</v>
      </c>
      <c r="C68" t="str">
        <f ca="1"/>
        <v>Gwalior</v>
      </c>
      <c r="D68" t="str">
        <f ca="1"/>
        <v>Tata</v>
      </c>
      <c r="E68" t="str">
        <f ca="1"/>
        <v>Nexon</v>
      </c>
      <c r="F68">
        <f ca="1"/>
        <v>690014</v>
      </c>
      <c r="G68">
        <f ca="1"/>
        <v>15345.493685488167</v>
      </c>
      <c r="H68">
        <f ca="1"/>
        <v>15345.493685488167</v>
      </c>
      <c r="I68">
        <f ca="1"/>
        <v>15345</v>
      </c>
      <c r="J68">
        <f ca="1"/>
        <v>0.49368548816710245</v>
      </c>
      <c r="K68">
        <f ca="1"/>
        <v>46168</v>
      </c>
      <c r="L68" t="str">
        <f ca="1"/>
        <v/>
      </c>
      <c r="M68" t="str">
        <f ca="1"/>
        <v>Current</v>
      </c>
      <c r="N68" t="str">
        <f ca="1"/>
        <v>Active</v>
      </c>
    </row>
    <row r="69" spans="1:14" x14ac:dyDescent="0.25">
      <c r="A69" t="str">
        <f ca="1"/>
        <v>CUST0076</v>
      </c>
      <c r="B69" t="str">
        <f ca="1"/>
        <v>Meena Rajput</v>
      </c>
      <c r="C69" t="str">
        <f ca="1"/>
        <v>Indore</v>
      </c>
      <c r="D69" t="str">
        <f ca="1"/>
        <v>Maruti</v>
      </c>
      <c r="E69" t="str">
        <f ca="1"/>
        <v>Dzire</v>
      </c>
      <c r="F69">
        <f ca="1"/>
        <v>617465</v>
      </c>
      <c r="G69">
        <f ca="1"/>
        <v>21326.093138832075</v>
      </c>
      <c r="H69">
        <f ca="1"/>
        <v>21326.093138832075</v>
      </c>
      <c r="I69">
        <f ca="1"/>
        <v>21326</v>
      </c>
      <c r="J69">
        <f ca="1"/>
        <v>9.3138832075055689E-2</v>
      </c>
      <c r="K69">
        <f ca="1"/>
        <v>46168</v>
      </c>
      <c r="L69" t="str">
        <f ca="1"/>
        <v/>
      </c>
      <c r="M69" t="str">
        <f ca="1"/>
        <v>Current</v>
      </c>
      <c r="N69" t="str">
        <f ca="1"/>
        <v>Active</v>
      </c>
    </row>
    <row r="70" spans="1:14" x14ac:dyDescent="0.25">
      <c r="A70" t="str">
        <f ca="1"/>
        <v>CUST0078</v>
      </c>
      <c r="B70" t="str">
        <f ca="1"/>
        <v>Suresh Dwivedi</v>
      </c>
      <c r="C70" t="str">
        <f ca="1"/>
        <v>Gwalior</v>
      </c>
      <c r="D70" t="str">
        <f ca="1"/>
        <v>Tata</v>
      </c>
      <c r="E70" t="str">
        <f ca="1"/>
        <v>Nexon</v>
      </c>
      <c r="F70">
        <f ca="1"/>
        <v>877726</v>
      </c>
      <c r="G70">
        <f ca="1"/>
        <v>42171.187284414365</v>
      </c>
      <c r="H70">
        <f ca="1"/>
        <v>42171.187284414365</v>
      </c>
      <c r="I70">
        <f ca="1"/>
        <v>42171</v>
      </c>
      <c r="J70">
        <f ca="1"/>
        <v>0.18728441436542198</v>
      </c>
      <c r="K70">
        <f ca="1"/>
        <v>46168</v>
      </c>
      <c r="L70" t="str">
        <f ca="1"/>
        <v/>
      </c>
      <c r="M70" t="str">
        <f ca="1"/>
        <v>Current</v>
      </c>
      <c r="N70" t="str">
        <f ca="1"/>
        <v>Active</v>
      </c>
    </row>
    <row r="71" spans="1:14" x14ac:dyDescent="0.25">
      <c r="A71" t="str">
        <f ca="1"/>
        <v>CUST0079</v>
      </c>
      <c r="B71" t="str">
        <f ca="1"/>
        <v>Rajesh Dubey</v>
      </c>
      <c r="C71" t="str">
        <f ca="1"/>
        <v>Bhopal</v>
      </c>
      <c r="D71" t="str">
        <f ca="1"/>
        <v>TVS</v>
      </c>
      <c r="E71" t="str">
        <f ca="1"/>
        <v>Jupiter</v>
      </c>
      <c r="F71">
        <f ca="1"/>
        <v>68913</v>
      </c>
      <c r="G71">
        <f ca="1"/>
        <v>2434.0190076324611</v>
      </c>
      <c r="H71">
        <f ca="1"/>
        <v>2434.0190076324611</v>
      </c>
      <c r="I71">
        <f ca="1"/>
        <v>2434</v>
      </c>
      <c r="J71">
        <f ca="1"/>
        <v>1.9007632461125468E-2</v>
      </c>
      <c r="K71">
        <f ca="1"/>
        <v>46172</v>
      </c>
      <c r="L71" t="str">
        <f ca="1"/>
        <v/>
      </c>
      <c r="M71" t="str">
        <f ca="1"/>
        <v>Current</v>
      </c>
      <c r="N71" t="str">
        <f ca="1"/>
        <v>Active</v>
      </c>
    </row>
    <row r="72" spans="1:14" x14ac:dyDescent="0.25">
      <c r="A72" t="str">
        <f ca="1"/>
        <v>CUST0080</v>
      </c>
      <c r="B72" t="str">
        <f ca="1"/>
        <v>Manoj Gupta</v>
      </c>
      <c r="C72" t="str">
        <f ca="1"/>
        <v>Bhopal</v>
      </c>
      <c r="D72" t="str">
        <f ca="1"/>
        <v>Tata</v>
      </c>
      <c r="E72" t="str">
        <f ca="1"/>
        <v>Nexon</v>
      </c>
      <c r="F72">
        <f ca="1"/>
        <v>799207</v>
      </c>
      <c r="G72">
        <f ca="1"/>
        <v>71132.012026868135</v>
      </c>
      <c r="H72">
        <f ca="1"/>
        <v>71132.012026868135</v>
      </c>
      <c r="I72">
        <f ca="1"/>
        <v>71132</v>
      </c>
      <c r="J72">
        <f ca="1"/>
        <v>1.202686813485343E-2</v>
      </c>
      <c r="K72">
        <f ca="1"/>
        <v>46164</v>
      </c>
      <c r="L72" t="str">
        <f ca="1"/>
        <v/>
      </c>
      <c r="M72" t="str">
        <f ca="1"/>
        <v>Current</v>
      </c>
      <c r="N72" t="str">
        <f ca="1"/>
        <v>Active</v>
      </c>
    </row>
    <row r="73" spans="1:14" x14ac:dyDescent="0.25">
      <c r="A73" t="str">
        <f ca="1"/>
        <v>CUST0081</v>
      </c>
      <c r="B73" t="str">
        <f ca="1"/>
        <v>Mamta Dubey</v>
      </c>
      <c r="C73" t="str">
        <f ca="1"/>
        <v>Bhopal</v>
      </c>
      <c r="D73" t="str">
        <f ca="1"/>
        <v>Honda</v>
      </c>
      <c r="E73" t="str">
        <f ca="1"/>
        <v>Activa</v>
      </c>
      <c r="F73">
        <f ca="1"/>
        <v>100273</v>
      </c>
      <c r="G73">
        <f ca="1"/>
        <v>3517.3854957901235</v>
      </c>
      <c r="H73">
        <f ca="1"/>
        <v>3517.3854957901235</v>
      </c>
      <c r="I73">
        <f ca="1"/>
        <v>3517</v>
      </c>
      <c r="J73">
        <f ca="1"/>
        <v>0.38549579012351387</v>
      </c>
      <c r="K73">
        <f ca="1"/>
        <v>46144</v>
      </c>
      <c r="L73" t="str">
        <f ca="1"/>
        <v/>
      </c>
      <c r="M73" t="str">
        <f ca="1"/>
        <v>Current</v>
      </c>
      <c r="N73" t="str">
        <f ca="1"/>
        <v>Active</v>
      </c>
    </row>
    <row r="74" spans="1:14" x14ac:dyDescent="0.25">
      <c r="A74" t="str">
        <f ca="1"/>
        <v>CUST0082</v>
      </c>
      <c r="B74" t="str">
        <f ca="1"/>
        <v>Geeta Gupta</v>
      </c>
      <c r="C74" t="str">
        <f ca="1"/>
        <v>Gwalior</v>
      </c>
      <c r="D74" t="str">
        <f ca="1"/>
        <v>Honda</v>
      </c>
      <c r="E74" t="str">
        <f ca="1"/>
        <v>Activa</v>
      </c>
      <c r="F74">
        <f ca="1"/>
        <v>91314</v>
      </c>
      <c r="G74">
        <f ca="1"/>
        <v>4255.1002926582269</v>
      </c>
      <c r="H74">
        <f ca="1"/>
        <v>4255.1002926582269</v>
      </c>
      <c r="I74">
        <f ca="1"/>
        <v>545</v>
      </c>
      <c r="J74">
        <f ca="1"/>
        <v>3710.1002926582269</v>
      </c>
      <c r="K74">
        <f ca="1"/>
        <v>46145</v>
      </c>
      <c r="L74">
        <f ca="1"/>
        <v>35</v>
      </c>
      <c r="M74" t="str">
        <f ca="1"/>
        <v>31-60</v>
      </c>
      <c r="N74" t="str">
        <f ca="1"/>
        <v>Overdue</v>
      </c>
    </row>
    <row r="75" spans="1:14" x14ac:dyDescent="0.25">
      <c r="A75" t="str">
        <f ca="1"/>
        <v>CUST0083</v>
      </c>
      <c r="B75" t="str">
        <f ca="1"/>
        <v>Lalit Rajput</v>
      </c>
      <c r="C75" t="str">
        <f ca="1"/>
        <v>Bhopal</v>
      </c>
      <c r="D75" t="str">
        <f ca="1"/>
        <v>Tata</v>
      </c>
      <c r="E75" t="str">
        <f ca="1"/>
        <v>Tiago</v>
      </c>
      <c r="F75">
        <f ca="1"/>
        <v>473100</v>
      </c>
      <c r="G75">
        <f ca="1"/>
        <v>13410.209965611775</v>
      </c>
      <c r="H75">
        <f ca="1"/>
        <v>13410.209965611775</v>
      </c>
      <c r="I75">
        <f ca="1"/>
        <v>13410</v>
      </c>
      <c r="J75">
        <f ca="1"/>
        <v>0.20996561177526019</v>
      </c>
      <c r="K75">
        <f ca="1"/>
        <v>46166</v>
      </c>
      <c r="L75" t="str">
        <f ca="1"/>
        <v/>
      </c>
      <c r="M75" t="str">
        <f ca="1"/>
        <v>Current</v>
      </c>
      <c r="N75" t="str">
        <f ca="1"/>
        <v>Active</v>
      </c>
    </row>
    <row r="76" spans="1:14" x14ac:dyDescent="0.25">
      <c r="A76" t="str">
        <f ca="1"/>
        <v>CUST0084</v>
      </c>
      <c r="B76" t="str">
        <f ca="1"/>
        <v>Amit Shukla</v>
      </c>
      <c r="C76" t="str">
        <f ca="1"/>
        <v>Rewa</v>
      </c>
      <c r="D76" t="str">
        <f ca="1"/>
        <v>Maruti</v>
      </c>
      <c r="E76" t="str">
        <f ca="1"/>
        <v>Dzire</v>
      </c>
      <c r="F76">
        <f ca="1"/>
        <v>534231</v>
      </c>
      <c r="G76">
        <f ca="1"/>
        <v>12251.32853016945</v>
      </c>
      <c r="H76">
        <f ca="1"/>
        <v>12251.32853016945</v>
      </c>
      <c r="I76">
        <f ca="1"/>
        <v>12251</v>
      </c>
      <c r="J76">
        <f ca="1"/>
        <v>0.32853016945045965</v>
      </c>
      <c r="K76">
        <f ca="1"/>
        <v>46161</v>
      </c>
      <c r="L76" t="str">
        <f ca="1"/>
        <v/>
      </c>
      <c r="M76" t="str">
        <f ca="1"/>
        <v>Current</v>
      </c>
      <c r="N76" t="str">
        <f ca="1"/>
        <v>Active</v>
      </c>
    </row>
    <row r="77" spans="1:14" x14ac:dyDescent="0.25">
      <c r="A77" t="str">
        <f ca="1"/>
        <v>CUST0086</v>
      </c>
      <c r="B77" t="str">
        <f ca="1"/>
        <v>Rajesh Patel</v>
      </c>
      <c r="C77" t="str">
        <f ca="1"/>
        <v>Jabalpur</v>
      </c>
      <c r="D77" t="str">
        <f ca="1"/>
        <v>Tata</v>
      </c>
      <c r="E77" t="str">
        <f ca="1"/>
        <v>Nexon</v>
      </c>
      <c r="F77">
        <f ca="1"/>
        <v>775360</v>
      </c>
      <c r="G77">
        <f ca="1"/>
        <v>37705.217015242022</v>
      </c>
      <c r="H77">
        <f ca="1"/>
        <v>37705.217015242022</v>
      </c>
      <c r="I77">
        <f ca="1"/>
        <v>37705</v>
      </c>
      <c r="J77">
        <f ca="1"/>
        <v>0.21701524202217115</v>
      </c>
      <c r="K77">
        <f ca="1"/>
        <v>46167</v>
      </c>
      <c r="L77" t="str">
        <f ca="1"/>
        <v/>
      </c>
      <c r="M77" t="str">
        <f ca="1"/>
        <v>Current</v>
      </c>
      <c r="N77" t="str">
        <f ca="1"/>
        <v>Active</v>
      </c>
    </row>
    <row r="78" spans="1:14" x14ac:dyDescent="0.25">
      <c r="A78" t="str">
        <f ca="1"/>
        <v>CUST0087</v>
      </c>
      <c r="B78" t="str">
        <f ca="1"/>
        <v>Renu Yadav</v>
      </c>
      <c r="C78" t="str">
        <f ca="1"/>
        <v>Gwalior</v>
      </c>
      <c r="D78" t="str">
        <f ca="1"/>
        <v>Bajaj</v>
      </c>
      <c r="E78" t="str">
        <f ca="1"/>
        <v>Pulsar</v>
      </c>
      <c r="F78">
        <f ca="1"/>
        <v>67976</v>
      </c>
      <c r="G78">
        <f ca="1"/>
        <v>3274.3309829294467</v>
      </c>
      <c r="H78">
        <f ca="1"/>
        <v>3274.3309829294467</v>
      </c>
      <c r="I78">
        <f ca="1"/>
        <v>3274</v>
      </c>
      <c r="J78">
        <f ca="1"/>
        <v>0.33098292944669083</v>
      </c>
      <c r="K78">
        <f ca="1"/>
        <v>46147</v>
      </c>
      <c r="L78" t="str">
        <f ca="1"/>
        <v/>
      </c>
      <c r="M78" t="str">
        <f ca="1"/>
        <v>Current</v>
      </c>
      <c r="N78" t="str">
        <f ca="1"/>
        <v>Active</v>
      </c>
    </row>
    <row r="79" spans="1:14" x14ac:dyDescent="0.25">
      <c r="A79" t="str">
        <f ca="1"/>
        <v>CUST0088</v>
      </c>
      <c r="B79" t="str">
        <f ca="1"/>
        <v>Deepak Patel</v>
      </c>
      <c r="C79" t="str">
        <f ca="1"/>
        <v>Rewa</v>
      </c>
      <c r="D79" t="str">
        <f ca="1"/>
        <v>Maruti</v>
      </c>
      <c r="E79" t="str">
        <f ca="1"/>
        <v>Swift</v>
      </c>
      <c r="F79">
        <f ca="1"/>
        <v>460527</v>
      </c>
      <c r="G79">
        <f ca="1"/>
        <v>27947.158906202814</v>
      </c>
      <c r="H79">
        <f ca="1"/>
        <v>27947.158906202814</v>
      </c>
      <c r="I79">
        <f ca="1"/>
        <v>27947</v>
      </c>
      <c r="J79">
        <f ca="1"/>
        <v>0.15890620281425072</v>
      </c>
      <c r="K79">
        <f ca="1"/>
        <v>46154</v>
      </c>
      <c r="L79" t="str">
        <f ca="1"/>
        <v/>
      </c>
      <c r="M79" t="str">
        <f ca="1"/>
        <v>Current</v>
      </c>
      <c r="N79" t="str">
        <f ca="1"/>
        <v>Active</v>
      </c>
    </row>
    <row r="80" spans="1:14" x14ac:dyDescent="0.25">
      <c r="A80" t="str">
        <f ca="1"/>
        <v>CUST0089</v>
      </c>
      <c r="B80" t="str">
        <f ca="1"/>
        <v>Deepak Rajput</v>
      </c>
      <c r="C80" t="str">
        <f ca="1"/>
        <v>Jabalpur</v>
      </c>
      <c r="D80" t="str">
        <f ca="1"/>
        <v>Tata</v>
      </c>
      <c r="E80" t="str">
        <f ca="1"/>
        <v>Tiago</v>
      </c>
      <c r="F80">
        <f ca="1"/>
        <v>464352</v>
      </c>
      <c r="G80">
        <f ca="1"/>
        <v>10066.058787681481</v>
      </c>
      <c r="H80">
        <f ca="1"/>
        <v>10066.058787681481</v>
      </c>
      <c r="I80">
        <f ca="1"/>
        <v>10066</v>
      </c>
      <c r="J80">
        <f ca="1"/>
        <v>5.8787681480680476E-2</v>
      </c>
      <c r="K80">
        <f ca="1"/>
        <v>46163</v>
      </c>
      <c r="L80" t="str">
        <f ca="1"/>
        <v/>
      </c>
      <c r="M80" t="str">
        <f ca="1"/>
        <v>Current</v>
      </c>
      <c r="N80" t="str">
        <f ca="1"/>
        <v>Active</v>
      </c>
    </row>
    <row r="81" spans="1:14" x14ac:dyDescent="0.25">
      <c r="A81" t="str">
        <f ca="1"/>
        <v>CUST0090</v>
      </c>
      <c r="B81" t="str">
        <f ca="1"/>
        <v>Mohit Pandey</v>
      </c>
      <c r="C81" t="str">
        <f ca="1"/>
        <v>Bhopal</v>
      </c>
      <c r="D81" t="str">
        <f ca="1"/>
        <v>Maruti</v>
      </c>
      <c r="E81" t="str">
        <f ca="1"/>
        <v>Swift</v>
      </c>
      <c r="F81">
        <f ca="1"/>
        <v>503529</v>
      </c>
      <c r="G81">
        <f ca="1"/>
        <v>17618.180118327851</v>
      </c>
      <c r="H81">
        <f ca="1"/>
        <v>17618.180118327851</v>
      </c>
      <c r="I81">
        <f ca="1"/>
        <v>12007</v>
      </c>
      <c r="J81">
        <f ca="1"/>
        <v>5611.1801183278512</v>
      </c>
      <c r="K81">
        <f ca="1"/>
        <v>46163</v>
      </c>
      <c r="L81">
        <f ca="1"/>
        <v>17</v>
      </c>
      <c r="M81" t="str">
        <f ca="1"/>
        <v>1-30</v>
      </c>
      <c r="N81" t="str">
        <f ca="1"/>
        <v>Overdue</v>
      </c>
    </row>
    <row r="82" spans="1:14" x14ac:dyDescent="0.25">
      <c r="A82" t="str">
        <f ca="1"/>
        <v>CUST0091</v>
      </c>
      <c r="B82" t="str">
        <f ca="1"/>
        <v>Pankaj Soni</v>
      </c>
      <c r="C82" t="str">
        <f ca="1"/>
        <v>Rewa</v>
      </c>
      <c r="D82" t="str">
        <f ca="1"/>
        <v>Honda</v>
      </c>
      <c r="E82" t="str">
        <f ca="1"/>
        <v>City</v>
      </c>
      <c r="F82">
        <f ca="1"/>
        <v>1005696</v>
      </c>
      <c r="G82">
        <f ca="1"/>
        <v>26242.523123556002</v>
      </c>
      <c r="H82">
        <f ca="1"/>
        <v>26242.523123556002</v>
      </c>
      <c r="I82">
        <f ca="1"/>
        <v>26243</v>
      </c>
      <c r="J82">
        <f ca="1"/>
        <v>-0.47687644399775309</v>
      </c>
      <c r="K82">
        <f ca="1"/>
        <v>46158</v>
      </c>
      <c r="L82" t="str">
        <f ca="1"/>
        <v/>
      </c>
      <c r="M82" t="str">
        <f ca="1"/>
        <v>Current</v>
      </c>
      <c r="N82" t="str">
        <f ca="1"/>
        <v>Active</v>
      </c>
    </row>
    <row r="83" spans="1:14" x14ac:dyDescent="0.25">
      <c r="A83" t="str">
        <f ca="1"/>
        <v>CUST0092</v>
      </c>
      <c r="B83" t="str">
        <f ca="1"/>
        <v>Sumit Gupta</v>
      </c>
      <c r="C83" t="str">
        <f ca="1"/>
        <v>Indore</v>
      </c>
      <c r="D83" t="str">
        <f ca="1"/>
        <v>Maruti</v>
      </c>
      <c r="E83" t="str">
        <f ca="1"/>
        <v>Brezza</v>
      </c>
      <c r="F83">
        <f ca="1"/>
        <v>1006626</v>
      </c>
      <c r="G83">
        <f ca="1"/>
        <v>24607.738457771615</v>
      </c>
      <c r="H83">
        <f ca="1"/>
        <v>24607.738457771615</v>
      </c>
      <c r="I83">
        <f ca="1"/>
        <v>24608</v>
      </c>
      <c r="J83">
        <f ca="1"/>
        <v>-0.26154222838522401</v>
      </c>
      <c r="K83">
        <f ca="1"/>
        <v>46161</v>
      </c>
      <c r="L83" t="str">
        <f ca="1"/>
        <v/>
      </c>
      <c r="M83" t="str">
        <f ca="1"/>
        <v>Current</v>
      </c>
      <c r="N83" t="str">
        <f ca="1"/>
        <v>Active</v>
      </c>
    </row>
    <row r="84" spans="1:14" x14ac:dyDescent="0.25">
      <c r="A84" t="str">
        <f ca="1"/>
        <v>CUST0093</v>
      </c>
      <c r="B84" t="str">
        <f ca="1"/>
        <v>Vijay Dubey</v>
      </c>
      <c r="C84" t="str">
        <f ca="1"/>
        <v>Jabalpur</v>
      </c>
      <c r="D84" t="str">
        <f ca="1"/>
        <v>TVS</v>
      </c>
      <c r="E84" t="str">
        <f ca="1"/>
        <v>Jupiter</v>
      </c>
      <c r="F84">
        <f ca="1"/>
        <v>56490</v>
      </c>
      <c r="G84">
        <f ca="1"/>
        <v>5023.2972977009467</v>
      </c>
      <c r="H84">
        <f ca="1"/>
        <v>5023.2972977009467</v>
      </c>
      <c r="I84">
        <f ca="1"/>
        <v>2347</v>
      </c>
      <c r="J84">
        <f ca="1"/>
        <v>2676.2972977009467</v>
      </c>
      <c r="K84">
        <f ca="1"/>
        <v>46150</v>
      </c>
      <c r="L84">
        <f ca="1"/>
        <v>30</v>
      </c>
      <c r="M84" t="str">
        <f ca="1"/>
        <v>1-30</v>
      </c>
      <c r="N84" t="str">
        <f ca="1"/>
        <v>Overdue</v>
      </c>
    </row>
    <row r="85" spans="1:14" x14ac:dyDescent="0.25">
      <c r="A85" t="str">
        <f ca="1"/>
        <v>CUST0094</v>
      </c>
      <c r="B85" t="str">
        <f ca="1"/>
        <v>Deepak Gupta</v>
      </c>
      <c r="C85" t="str">
        <f ca="1"/>
        <v>Jabalpur</v>
      </c>
      <c r="D85" t="str">
        <f ca="1"/>
        <v>Maruti</v>
      </c>
      <c r="E85" t="str">
        <f ca="1"/>
        <v>Swift</v>
      </c>
      <c r="F85">
        <f ca="1"/>
        <v>596574</v>
      </c>
      <c r="G85">
        <f ca="1"/>
        <v>28753.274083665761</v>
      </c>
      <c r="H85">
        <f ca="1"/>
        <v>28753.274083665761</v>
      </c>
      <c r="I85">
        <f ca="1"/>
        <v>28753</v>
      </c>
      <c r="J85">
        <f ca="1"/>
        <v>0.27408366576128174</v>
      </c>
      <c r="K85">
        <f ca="1"/>
        <v>46170</v>
      </c>
      <c r="L85" t="str">
        <f ca="1"/>
        <v/>
      </c>
      <c r="M85" t="str">
        <f ca="1"/>
        <v>Current</v>
      </c>
      <c r="N85" t="str">
        <f ca="1"/>
        <v>Active</v>
      </c>
    </row>
    <row r="86" spans="1:14" x14ac:dyDescent="0.25">
      <c r="A86" t="str">
        <f ca="1"/>
        <v>CUST0095</v>
      </c>
      <c r="B86" t="str">
        <f ca="1"/>
        <v>Shanta Patel</v>
      </c>
      <c r="C86" t="str">
        <f ca="1"/>
        <v>Jabalpur</v>
      </c>
      <c r="D86" t="str">
        <f ca="1"/>
        <v>Tata</v>
      </c>
      <c r="E86" t="str">
        <f ca="1"/>
        <v>Nexon</v>
      </c>
      <c r="F86">
        <f ca="1"/>
        <v>835006</v>
      </c>
      <c r="G86">
        <f ca="1"/>
        <v>21915.18645735618</v>
      </c>
      <c r="H86">
        <f ca="1"/>
        <v>21915.18645735618</v>
      </c>
      <c r="I86">
        <f ca="1"/>
        <v>21915</v>
      </c>
      <c r="J86">
        <f ca="1"/>
        <v>0.18645735617974424</v>
      </c>
      <c r="K86">
        <f ca="1"/>
        <v>46162</v>
      </c>
      <c r="L86" t="str">
        <f ca="1"/>
        <v/>
      </c>
      <c r="M86" t="str">
        <f ca="1"/>
        <v>Current</v>
      </c>
      <c r="N86" t="str">
        <f ca="1"/>
        <v>Active</v>
      </c>
    </row>
    <row r="87" spans="1:14" x14ac:dyDescent="0.25">
      <c r="A87" t="str">
        <f ca="1"/>
        <v>CUST0096</v>
      </c>
      <c r="B87" t="str">
        <f ca="1"/>
        <v>Geeta Joshi</v>
      </c>
      <c r="C87" t="str">
        <f ca="1"/>
        <v>Rewa</v>
      </c>
      <c r="D87" t="str">
        <f ca="1"/>
        <v>Maruti</v>
      </c>
      <c r="E87" t="str">
        <f ca="1"/>
        <v>Swift</v>
      </c>
      <c r="F87">
        <f ca="1"/>
        <v>513247</v>
      </c>
      <c r="G87">
        <f ca="1"/>
        <v>11352.161839707269</v>
      </c>
      <c r="H87">
        <f ca="1"/>
        <v>11352.161839707269</v>
      </c>
      <c r="I87">
        <f ca="1"/>
        <v>11352</v>
      </c>
      <c r="J87">
        <f ca="1"/>
        <v>0.16183970726888219</v>
      </c>
      <c r="K87">
        <f ca="1"/>
        <v>46161</v>
      </c>
      <c r="L87" t="str">
        <f ca="1"/>
        <v/>
      </c>
      <c r="M87" t="str">
        <f ca="1"/>
        <v>Current</v>
      </c>
      <c r="N87" t="str">
        <f ca="1"/>
        <v>Active</v>
      </c>
    </row>
    <row r="88" spans="1:14" x14ac:dyDescent="0.25">
      <c r="A88" t="str">
        <f ca="1"/>
        <v>CUST0097</v>
      </c>
      <c r="B88" t="str">
        <f ca="1"/>
        <v>Amit Verma</v>
      </c>
      <c r="C88" t="str">
        <f ca="1"/>
        <v>Gwalior</v>
      </c>
      <c r="D88" t="str">
        <f ca="1"/>
        <v>Hyundai</v>
      </c>
      <c r="E88" t="str">
        <f ca="1"/>
        <v>i20</v>
      </c>
      <c r="F88">
        <f ca="1"/>
        <v>585866</v>
      </c>
      <c r="G88">
        <f ca="1"/>
        <v>27529.525484777521</v>
      </c>
      <c r="H88">
        <f ca="1"/>
        <v>27529.525484777521</v>
      </c>
      <c r="I88">
        <f ca="1"/>
        <v>16190</v>
      </c>
      <c r="J88">
        <f ca="1"/>
        <v>11339.525484777521</v>
      </c>
      <c r="K88">
        <f ca="1"/>
        <v>46169</v>
      </c>
      <c r="L88">
        <f ca="1"/>
        <v>11</v>
      </c>
      <c r="M88" t="str">
        <f ca="1"/>
        <v>1-30</v>
      </c>
      <c r="N88" t="str">
        <f ca="1"/>
        <v>Overdue</v>
      </c>
    </row>
    <row r="89" spans="1:14" x14ac:dyDescent="0.25">
      <c r="A89" t="str">
        <f ca="1"/>
        <v>CUST0098</v>
      </c>
      <c r="B89" t="str">
        <f ca="1"/>
        <v>Vikas Thakur</v>
      </c>
      <c r="C89" t="str">
        <f ca="1"/>
        <v>Bhopal</v>
      </c>
      <c r="D89" t="str">
        <f ca="1"/>
        <v>Maruti</v>
      </c>
      <c r="E89" t="str">
        <f ca="1"/>
        <v>Swift</v>
      </c>
      <c r="F89">
        <f ca="1"/>
        <v>509538</v>
      </c>
      <c r="G89">
        <f ca="1"/>
        <v>11463.554447501936</v>
      </c>
      <c r="H89">
        <f ca="1"/>
        <v>11463.554447501936</v>
      </c>
      <c r="I89">
        <f ca="1"/>
        <v>11464</v>
      </c>
      <c r="J89">
        <f ca="1"/>
        <v>-0.44555249806398933</v>
      </c>
      <c r="K89">
        <f ca="1"/>
        <v>46150</v>
      </c>
      <c r="L89" t="str">
        <f ca="1"/>
        <v/>
      </c>
      <c r="M89" t="str">
        <f ca="1"/>
        <v>Current</v>
      </c>
      <c r="N89" t="str">
        <f ca="1"/>
        <v>Active</v>
      </c>
    </row>
    <row r="90" spans="1:14" x14ac:dyDescent="0.25">
      <c r="A90" t="str">
        <f ca="1"/>
        <v>CUST0099</v>
      </c>
      <c r="B90" t="str">
        <f ca="1"/>
        <v>Meena Gupta</v>
      </c>
      <c r="C90" t="str">
        <f ca="1"/>
        <v>Rewa</v>
      </c>
      <c r="D90" t="str">
        <f ca="1"/>
        <v>Honda</v>
      </c>
      <c r="E90" t="str">
        <f ca="1"/>
        <v>Activa</v>
      </c>
      <c r="F90">
        <f ca="1"/>
        <v>87129</v>
      </c>
      <c r="G90">
        <f ca="1"/>
        <v>7707.1096669070348</v>
      </c>
      <c r="H90">
        <f ca="1"/>
        <v>7707.1096669070348</v>
      </c>
      <c r="I90">
        <f ca="1"/>
        <v>7707</v>
      </c>
      <c r="J90">
        <f ca="1"/>
        <v>0.10966690703480708</v>
      </c>
      <c r="K90">
        <f ca="1"/>
        <v>46161</v>
      </c>
      <c r="L90" t="str">
        <f ca="1"/>
        <v/>
      </c>
      <c r="M90" t="str">
        <f ca="1"/>
        <v>Current</v>
      </c>
      <c r="N90" t="str">
        <f ca="1"/>
        <v>Active</v>
      </c>
    </row>
    <row r="91" spans="1:14" x14ac:dyDescent="0.25">
      <c r="A91" t="str">
        <f ca="1"/>
        <v>CUST0100</v>
      </c>
      <c r="B91" t="str">
        <f ca="1"/>
        <v>Priya Pandey</v>
      </c>
      <c r="C91" t="str">
        <f ca="1"/>
        <v>Bhopal</v>
      </c>
      <c r="D91" t="str">
        <f ca="1"/>
        <v>Hero</v>
      </c>
      <c r="E91" t="str">
        <f ca="1"/>
        <v>Splendor</v>
      </c>
      <c r="F91">
        <f ca="1"/>
        <v>78721</v>
      </c>
      <c r="G91">
        <f ca="1"/>
        <v>7086.2939198612639</v>
      </c>
      <c r="H91">
        <f ca="1"/>
        <v>7086.2939198612639</v>
      </c>
      <c r="I91">
        <f ca="1"/>
        <v>7086</v>
      </c>
      <c r="J91">
        <f ca="1"/>
        <v>0.29391986126393022</v>
      </c>
      <c r="K91">
        <f ca="1"/>
        <v>46147</v>
      </c>
      <c r="L91" t="str">
        <f ca="1"/>
        <v/>
      </c>
      <c r="M91" t="str">
        <f ca="1"/>
        <v>Current</v>
      </c>
      <c r="N91" t="str">
        <f ca="1"/>
        <v>Active</v>
      </c>
    </row>
    <row r="92" spans="1:14" x14ac:dyDescent="0.25">
      <c r="A92" t="str">
        <f ca="1"/>
        <v>CUST0101</v>
      </c>
      <c r="B92" t="str">
        <f ca="1"/>
        <v>Mahesh Sharma</v>
      </c>
      <c r="C92" t="str">
        <f ca="1"/>
        <v>Rewa</v>
      </c>
      <c r="D92" t="str">
        <f ca="1"/>
        <v>Tata</v>
      </c>
      <c r="E92" t="str">
        <f ca="1"/>
        <v>Nexon</v>
      </c>
      <c r="F92">
        <f ca="1"/>
        <v>759011</v>
      </c>
      <c r="G92">
        <f ca="1"/>
        <v>25471.835950344521</v>
      </c>
      <c r="H92">
        <f ca="1"/>
        <v>25471.835950344521</v>
      </c>
      <c r="I92">
        <f ca="1"/>
        <v>25472</v>
      </c>
      <c r="J92">
        <f ca="1"/>
        <v>-0.16404965547917527</v>
      </c>
      <c r="K92">
        <f ca="1"/>
        <v>46144</v>
      </c>
      <c r="L92" t="str">
        <f ca="1"/>
        <v/>
      </c>
      <c r="M92" t="str">
        <f ca="1"/>
        <v>Current</v>
      </c>
      <c r="N92" t="str">
        <f ca="1"/>
        <v>Active</v>
      </c>
    </row>
    <row r="93" spans="1:14" x14ac:dyDescent="0.25">
      <c r="A93" t="str">
        <f ca="1"/>
        <v>CUST0102</v>
      </c>
      <c r="B93" t="str">
        <f ca="1"/>
        <v>Kavita Tiwari</v>
      </c>
      <c r="C93" t="str">
        <f ca="1"/>
        <v>Gwalior</v>
      </c>
      <c r="D93" t="str">
        <f ca="1"/>
        <v>Tata</v>
      </c>
      <c r="E93" t="str">
        <f ca="1"/>
        <v>Tiago</v>
      </c>
      <c r="F93">
        <f ca="1"/>
        <v>469669</v>
      </c>
      <c r="G93">
        <f ca="1"/>
        <v>22547.944154200963</v>
      </c>
      <c r="H93">
        <f ca="1"/>
        <v>22547.944154200963</v>
      </c>
      <c r="I93">
        <f ca="1"/>
        <v>22548</v>
      </c>
      <c r="J93">
        <f ca="1"/>
        <v>-5.5845799037342658E-2</v>
      </c>
      <c r="K93">
        <f ca="1"/>
        <v>46154</v>
      </c>
      <c r="L93" t="str">
        <f ca="1"/>
        <v/>
      </c>
      <c r="M93" t="str">
        <f ca="1"/>
        <v>Current</v>
      </c>
      <c r="N93" t="str">
        <f ca="1"/>
        <v>Active</v>
      </c>
    </row>
    <row r="94" spans="1:14" x14ac:dyDescent="0.25">
      <c r="A94" t="str">
        <f ca="1"/>
        <v>CUST0103</v>
      </c>
      <c r="B94" t="str">
        <f ca="1"/>
        <v>Seema Sharma</v>
      </c>
      <c r="C94" t="str">
        <f ca="1"/>
        <v>Jabalpur</v>
      </c>
      <c r="D94" t="str">
        <f ca="1"/>
        <v>Bajaj</v>
      </c>
      <c r="E94" t="str">
        <f ca="1"/>
        <v>Pulsar</v>
      </c>
      <c r="F94">
        <f ca="1"/>
        <v>65258</v>
      </c>
      <c r="G94">
        <f ca="1"/>
        <v>5773.6999777425272</v>
      </c>
      <c r="H94">
        <f ca="1"/>
        <v>5773.6999777425272</v>
      </c>
      <c r="I94">
        <f ca="1"/>
        <v>5774</v>
      </c>
      <c r="J94">
        <f ca="1"/>
        <v>-0.30002225747284683</v>
      </c>
      <c r="K94">
        <f ca="1"/>
        <v>46168</v>
      </c>
      <c r="L94" t="str">
        <f ca="1"/>
        <v/>
      </c>
      <c r="M94" t="str">
        <f ca="1"/>
        <v>Current</v>
      </c>
      <c r="N94" t="str">
        <f ca="1"/>
        <v>Active</v>
      </c>
    </row>
    <row r="95" spans="1:14" x14ac:dyDescent="0.25">
      <c r="A95" t="str">
        <f ca="1"/>
        <v>CUST0104</v>
      </c>
      <c r="B95" t="str">
        <f ca="1"/>
        <v>Deepak Dwivedi</v>
      </c>
      <c r="C95" t="str">
        <f ca="1"/>
        <v>Jabalpur</v>
      </c>
      <c r="D95" t="str">
        <f ca="1"/>
        <v>Hyundai</v>
      </c>
      <c r="E95" t="str">
        <f ca="1"/>
        <v>i20</v>
      </c>
      <c r="F95">
        <f ca="1"/>
        <v>602128</v>
      </c>
      <c r="G95">
        <f ca="1"/>
        <v>28212.277249905917</v>
      </c>
      <c r="H95">
        <f ca="1"/>
        <v>28212.277249905917</v>
      </c>
      <c r="I95">
        <f ca="1"/>
        <v>28212</v>
      </c>
      <c r="J95">
        <f ca="1"/>
        <v>0.27724990591741516</v>
      </c>
      <c r="K95">
        <f ca="1"/>
        <v>46151</v>
      </c>
      <c r="L95" t="str">
        <f ca="1"/>
        <v/>
      </c>
      <c r="M95" t="str">
        <f ca="1"/>
        <v>Current</v>
      </c>
      <c r="N95" t="str">
        <f ca="1"/>
        <v>Active</v>
      </c>
    </row>
    <row r="96" spans="1:14" x14ac:dyDescent="0.25">
      <c r="A96" t="str">
        <f ca="1"/>
        <v>CUST0105</v>
      </c>
      <c r="B96" t="str">
        <f ca="1"/>
        <v>Naresh Yadav</v>
      </c>
      <c r="C96" t="str">
        <f ca="1"/>
        <v>Gwalior</v>
      </c>
      <c r="D96" t="str">
        <f ca="1"/>
        <v>Tata</v>
      </c>
      <c r="E96" t="str">
        <f ca="1"/>
        <v>Tiago</v>
      </c>
      <c r="F96">
        <f ca="1"/>
        <v>434538</v>
      </c>
      <c r="G96">
        <f ca="1"/>
        <v>14275.655007942451</v>
      </c>
      <c r="H96">
        <f ca="1"/>
        <v>14275.655007942451</v>
      </c>
      <c r="I96">
        <f ca="1"/>
        <v>14276</v>
      </c>
      <c r="J96">
        <f ca="1"/>
        <v>-0.34499205754946161</v>
      </c>
      <c r="K96">
        <f ca="1"/>
        <v>46161</v>
      </c>
      <c r="L96" t="str">
        <f ca="1"/>
        <v/>
      </c>
      <c r="M96" t="str">
        <f ca="1"/>
        <v>Current</v>
      </c>
      <c r="N96" t="str">
        <f ca="1"/>
        <v>Active</v>
      </c>
    </row>
    <row r="97" spans="1:14" x14ac:dyDescent="0.25">
      <c r="A97" t="str">
        <f ca="1"/>
        <v>CUST0106</v>
      </c>
      <c r="B97" t="str">
        <f ca="1"/>
        <v>Shanta Soni</v>
      </c>
      <c r="C97" t="str">
        <f ca="1"/>
        <v>Jabalpur</v>
      </c>
      <c r="D97" t="str">
        <f ca="1"/>
        <v>Honda</v>
      </c>
      <c r="E97" t="str">
        <f ca="1"/>
        <v>Activa</v>
      </c>
      <c r="F97">
        <f ca="1"/>
        <v>56591</v>
      </c>
      <c r="G97">
        <f ca="1"/>
        <v>1282.6997038597838</v>
      </c>
      <c r="H97">
        <f ca="1"/>
        <v>1282.6997038597838</v>
      </c>
      <c r="I97">
        <f ca="1"/>
        <v>1283</v>
      </c>
      <c r="J97">
        <f ca="1"/>
        <v>-0.30029614021623274</v>
      </c>
      <c r="K97">
        <f ca="1"/>
        <v>46155</v>
      </c>
      <c r="L97" t="str">
        <f ca="1"/>
        <v/>
      </c>
      <c r="M97" t="str">
        <f ca="1"/>
        <v>Current</v>
      </c>
      <c r="N97" t="str">
        <f ca="1"/>
        <v>Active</v>
      </c>
    </row>
    <row r="98" spans="1:14" x14ac:dyDescent="0.25">
      <c r="A98" t="str">
        <f ca="1"/>
        <v>CUST0107</v>
      </c>
      <c r="B98" t="str">
        <f ca="1"/>
        <v>Savita Rajput</v>
      </c>
      <c r="C98" t="str">
        <f ca="1"/>
        <v>Rewa</v>
      </c>
      <c r="D98" t="str">
        <f ca="1"/>
        <v>Tata</v>
      </c>
      <c r="E98" t="str">
        <f ca="1"/>
        <v>Nexon</v>
      </c>
      <c r="F98">
        <f ca="1"/>
        <v>803749</v>
      </c>
      <c r="G98">
        <f ca="1"/>
        <v>18099.051929114143</v>
      </c>
      <c r="H98">
        <f ca="1"/>
        <v>18099.051929114143</v>
      </c>
      <c r="I98">
        <f ca="1"/>
        <v>18099</v>
      </c>
      <c r="J98">
        <f ca="1"/>
        <v>5.1929114142694743E-2</v>
      </c>
      <c r="K98">
        <f ca="1"/>
        <v>46147</v>
      </c>
      <c r="L98" t="str">
        <f ca="1"/>
        <v/>
      </c>
      <c r="M98" t="str">
        <f ca="1"/>
        <v>Current</v>
      </c>
      <c r="N98" t="str">
        <f ca="1"/>
        <v>Active</v>
      </c>
    </row>
    <row r="99" spans="1:14" x14ac:dyDescent="0.25">
      <c r="A99" t="str">
        <f ca="1"/>
        <v>CUST0109</v>
      </c>
      <c r="B99" t="str">
        <f ca="1"/>
        <v>Kiran Mishra</v>
      </c>
      <c r="C99" t="str">
        <f ca="1"/>
        <v>Jabalpur</v>
      </c>
      <c r="D99" t="str">
        <f ca="1"/>
        <v>Bajaj</v>
      </c>
      <c r="E99" t="str">
        <f ca="1"/>
        <v>Pulsar</v>
      </c>
      <c r="F99">
        <f ca="1"/>
        <v>64411</v>
      </c>
      <c r="G99">
        <f ca="1"/>
        <v>3909.0908030525079</v>
      </c>
      <c r="H99">
        <f ca="1"/>
        <v>3909.0908030525079</v>
      </c>
      <c r="I99">
        <f ca="1"/>
        <v>3909</v>
      </c>
      <c r="J99">
        <f ca="1"/>
        <v>9.0803052507908433E-2</v>
      </c>
      <c r="K99">
        <f ca="1"/>
        <v>46167</v>
      </c>
      <c r="L99" t="str">
        <f ca="1"/>
        <v/>
      </c>
      <c r="M99" t="str">
        <f ca="1"/>
        <v>Current</v>
      </c>
      <c r="N99" t="str">
        <f ca="1"/>
        <v>Active</v>
      </c>
    </row>
    <row r="100" spans="1:14" x14ac:dyDescent="0.25">
      <c r="A100" t="str">
        <f ca="1"/>
        <v>CUST0110</v>
      </c>
      <c r="B100" t="str">
        <f ca="1"/>
        <v>Lalit Malviya</v>
      </c>
      <c r="C100" t="str">
        <f ca="1"/>
        <v>Rewa</v>
      </c>
      <c r="D100" t="str">
        <f ca="1"/>
        <v>Tata</v>
      </c>
      <c r="E100" t="str">
        <f ca="1"/>
        <v>Tiago</v>
      </c>
      <c r="F100">
        <f ca="1"/>
        <v>516927</v>
      </c>
      <c r="G100">
        <f ca="1"/>
        <v>46766.794471242363</v>
      </c>
      <c r="H100">
        <f ca="1"/>
        <v>46766.794471242363</v>
      </c>
      <c r="I100">
        <f ca="1"/>
        <v>46767</v>
      </c>
      <c r="J100">
        <f ca="1"/>
        <v>-0.20552875763678458</v>
      </c>
      <c r="K100">
        <f ca="1"/>
        <v>46160</v>
      </c>
      <c r="L100" t="str">
        <f ca="1"/>
        <v/>
      </c>
      <c r="M100" t="str">
        <f ca="1"/>
        <v>Current</v>
      </c>
      <c r="N100" t="str">
        <f ca="1"/>
        <v>Active</v>
      </c>
    </row>
    <row r="101" spans="1:14" x14ac:dyDescent="0.25">
      <c r="A101" t="str">
        <f ca="1"/>
        <v>CUST0111</v>
      </c>
      <c r="B101" t="str">
        <f ca="1"/>
        <v>Usha Chauhan</v>
      </c>
      <c r="C101" t="str">
        <f ca="1"/>
        <v>Rewa</v>
      </c>
      <c r="D101" t="str">
        <f ca="1"/>
        <v>Honda</v>
      </c>
      <c r="E101" t="str">
        <f ca="1"/>
        <v>City</v>
      </c>
      <c r="F101">
        <f ca="1"/>
        <v>1051574</v>
      </c>
      <c r="G101">
        <f ca="1"/>
        <v>36525.293863245599</v>
      </c>
      <c r="H101">
        <f ca="1"/>
        <v>36525.293863245599</v>
      </c>
      <c r="I101">
        <f ca="1"/>
        <v>0</v>
      </c>
      <c r="J101">
        <f ca="1"/>
        <v>36525.293863245599</v>
      </c>
      <c r="K101">
        <f ca="1"/>
        <v>46160</v>
      </c>
      <c r="L101">
        <f ca="1"/>
        <v>20</v>
      </c>
      <c r="M101" t="str">
        <f ca="1"/>
        <v>1-30</v>
      </c>
      <c r="N101" t="str">
        <f ca="1"/>
        <v>Overdue</v>
      </c>
    </row>
    <row r="102" spans="1:14" x14ac:dyDescent="0.25">
      <c r="A102" t="str">
        <f ca="1"/>
        <v>CUST0112</v>
      </c>
      <c r="B102" t="str">
        <f ca="1"/>
        <v>Vijay Pandey</v>
      </c>
      <c r="C102" t="str">
        <f ca="1"/>
        <v>Bhopal</v>
      </c>
      <c r="D102" t="str">
        <f ca="1"/>
        <v>Hero</v>
      </c>
      <c r="E102" t="str">
        <f ca="1"/>
        <v>Splendor</v>
      </c>
      <c r="F102">
        <f ca="1"/>
        <v>58986</v>
      </c>
      <c r="G102">
        <f ca="1"/>
        <v>3570.8380416515388</v>
      </c>
      <c r="H102">
        <f ca="1"/>
        <v>3570.8380416515388</v>
      </c>
      <c r="I102">
        <f ca="1"/>
        <v>845</v>
      </c>
      <c r="J102">
        <f ca="1"/>
        <v>2725.8380416515388</v>
      </c>
      <c r="K102">
        <f ca="1"/>
        <v>46164</v>
      </c>
      <c r="L102">
        <f ca="1"/>
        <v>16</v>
      </c>
      <c r="M102" t="str">
        <f ca="1"/>
        <v>1-30</v>
      </c>
      <c r="N102" t="str">
        <f ca="1"/>
        <v>Overdue</v>
      </c>
    </row>
    <row r="103" spans="1:14" x14ac:dyDescent="0.25">
      <c r="A103" t="str">
        <f ca="1"/>
        <v>CUST0113</v>
      </c>
      <c r="B103" t="str">
        <f ca="1"/>
        <v>Lalit Dubey</v>
      </c>
      <c r="C103" t="str">
        <f ca="1"/>
        <v>Indore</v>
      </c>
      <c r="D103" t="str">
        <f ca="1"/>
        <v>Honda</v>
      </c>
      <c r="E103" t="str">
        <f ca="1"/>
        <v>City</v>
      </c>
      <c r="F103">
        <f ca="1"/>
        <v>1039023</v>
      </c>
      <c r="G103">
        <f ca="1"/>
        <v>92418.039532021794</v>
      </c>
      <c r="H103">
        <f ca="1"/>
        <v>92418.039532021794</v>
      </c>
      <c r="I103">
        <f ca="1"/>
        <v>92418</v>
      </c>
      <c r="J103">
        <f ca="1"/>
        <v>3.9532021794002503E-2</v>
      </c>
      <c r="K103">
        <f ca="1"/>
        <v>46149</v>
      </c>
      <c r="L103" t="str">
        <f ca="1"/>
        <v/>
      </c>
      <c r="M103" t="str">
        <f ca="1"/>
        <v>Current</v>
      </c>
      <c r="N103" t="str">
        <f ca="1"/>
        <v>Active</v>
      </c>
    </row>
    <row r="104" spans="1:14" x14ac:dyDescent="0.25">
      <c r="A104" t="str">
        <f ca="1"/>
        <v>CUST0114</v>
      </c>
      <c r="B104" t="str">
        <f ca="1"/>
        <v>Deepak Rajput</v>
      </c>
      <c r="C104" t="str">
        <f ca="1"/>
        <v>Indore</v>
      </c>
      <c r="D104" t="str">
        <f ca="1"/>
        <v>Hyundai</v>
      </c>
      <c r="E104" t="str">
        <f ca="1"/>
        <v>i20</v>
      </c>
      <c r="F104">
        <f ca="1"/>
        <v>540584</v>
      </c>
      <c r="G104">
        <f ca="1"/>
        <v>14382.069003410168</v>
      </c>
      <c r="H104">
        <f ca="1"/>
        <v>14382.069003410168</v>
      </c>
      <c r="I104">
        <f ca="1"/>
        <v>14382</v>
      </c>
      <c r="J104">
        <f ca="1"/>
        <v>6.9003410168079427E-2</v>
      </c>
      <c r="K104">
        <f ca="1"/>
        <v>46149</v>
      </c>
      <c r="L104" t="str">
        <f ca="1"/>
        <v/>
      </c>
      <c r="M104" t="str">
        <f ca="1"/>
        <v>Current</v>
      </c>
      <c r="N104" t="str">
        <f ca="1"/>
        <v>Active</v>
      </c>
    </row>
    <row r="105" spans="1:14" x14ac:dyDescent="0.25">
      <c r="A105" t="str">
        <f ca="1"/>
        <v>CUST0115</v>
      </c>
      <c r="B105" t="str">
        <f ca="1"/>
        <v>Ajay Chauhan</v>
      </c>
      <c r="C105" t="str">
        <f ca="1"/>
        <v>Rewa</v>
      </c>
      <c r="D105" t="str">
        <f ca="1"/>
        <v>Hyundai</v>
      </c>
      <c r="E105" t="str">
        <f ca="1"/>
        <v>Creta</v>
      </c>
      <c r="F105">
        <f ca="1"/>
        <v>1130033</v>
      </c>
      <c r="G105">
        <f ca="1"/>
        <v>39567.006248035999</v>
      </c>
      <c r="H105">
        <f ca="1"/>
        <v>39567.006248035999</v>
      </c>
      <c r="I105">
        <f ca="1"/>
        <v>0</v>
      </c>
      <c r="J105">
        <f ca="1"/>
        <v>39567.006248035999</v>
      </c>
      <c r="K105">
        <f ca="1"/>
        <v>46165</v>
      </c>
      <c r="L105">
        <f ca="1"/>
        <v>15</v>
      </c>
      <c r="M105" t="str">
        <f ca="1"/>
        <v>1-30</v>
      </c>
      <c r="N105" t="str">
        <f ca="1"/>
        <v>Overdue</v>
      </c>
    </row>
    <row r="106" spans="1:14" x14ac:dyDescent="0.25">
      <c r="A106" t="str">
        <f ca="1"/>
        <v>CUST0116</v>
      </c>
      <c r="B106" t="str">
        <f ca="1"/>
        <v>Ramesh Singh</v>
      </c>
      <c r="C106" t="str">
        <f ca="1"/>
        <v>Gwalior</v>
      </c>
      <c r="D106" t="str">
        <f ca="1"/>
        <v>Maruti</v>
      </c>
      <c r="E106" t="str">
        <f ca="1"/>
        <v>Brezza</v>
      </c>
      <c r="F106">
        <f ca="1"/>
        <v>934990</v>
      </c>
      <c r="G106">
        <f ca="1"/>
        <v>24110.854242774349</v>
      </c>
      <c r="H106">
        <f ca="1"/>
        <v>24110.854242774349</v>
      </c>
      <c r="I106">
        <f ca="1"/>
        <v>7161</v>
      </c>
      <c r="J106">
        <f ca="1"/>
        <v>16949.854242774349</v>
      </c>
      <c r="K106">
        <f ca="1"/>
        <v>46146</v>
      </c>
      <c r="L106">
        <f ca="1"/>
        <v>34</v>
      </c>
      <c r="M106" t="str">
        <f ca="1"/>
        <v>31-60</v>
      </c>
      <c r="N106" t="str">
        <f ca="1"/>
        <v>Overdue</v>
      </c>
    </row>
    <row r="107" spans="1:14" x14ac:dyDescent="0.25">
      <c r="A107" t="str">
        <f ca="1"/>
        <v>CUST0118</v>
      </c>
      <c r="B107" t="str">
        <f ca="1"/>
        <v>Mahesh Patel</v>
      </c>
      <c r="C107" t="str">
        <f ca="1"/>
        <v>Gwalior</v>
      </c>
      <c r="D107" t="str">
        <f ca="1"/>
        <v>Bajaj</v>
      </c>
      <c r="E107" t="str">
        <f ca="1"/>
        <v>Pulsar</v>
      </c>
      <c r="F107">
        <f ca="1"/>
        <v>55296</v>
      </c>
      <c r="G107">
        <f ca="1"/>
        <v>3400.3865755747092</v>
      </c>
      <c r="H107">
        <f ca="1"/>
        <v>3400.3865755747092</v>
      </c>
      <c r="I107">
        <f ca="1"/>
        <v>1101</v>
      </c>
      <c r="J107">
        <f ca="1"/>
        <v>2299.3865755747092</v>
      </c>
      <c r="K107">
        <f ca="1"/>
        <v>46158</v>
      </c>
      <c r="L107">
        <f ca="1"/>
        <v>22</v>
      </c>
      <c r="M107" t="str">
        <f ca="1"/>
        <v>1-30</v>
      </c>
      <c r="N107" t="str">
        <f ca="1"/>
        <v>Overdue</v>
      </c>
    </row>
    <row r="108" spans="1:14" x14ac:dyDescent="0.25">
      <c r="A108" t="str">
        <f ca="1"/>
        <v>CUST0119</v>
      </c>
      <c r="B108" t="str">
        <f ca="1"/>
        <v>Vikas Agarwal</v>
      </c>
      <c r="C108" t="str">
        <f ca="1"/>
        <v>Rewa</v>
      </c>
      <c r="D108" t="str">
        <f ca="1"/>
        <v>Bajaj</v>
      </c>
      <c r="E108" t="str">
        <f ca="1"/>
        <v>Pulsar</v>
      </c>
      <c r="F108">
        <f ca="1"/>
        <v>81605</v>
      </c>
      <c r="G108">
        <f ca="1"/>
        <v>7296.0126567678244</v>
      </c>
      <c r="H108">
        <f ca="1"/>
        <v>7296.0126567678244</v>
      </c>
      <c r="I108">
        <f ca="1"/>
        <v>7296</v>
      </c>
      <c r="J108">
        <f ca="1"/>
        <v>1.2656767824410053E-2</v>
      </c>
      <c r="K108">
        <f ca="1"/>
        <v>46153</v>
      </c>
      <c r="L108" t="str">
        <f ca="1"/>
        <v/>
      </c>
      <c r="M108" t="str">
        <f ca="1"/>
        <v>Current</v>
      </c>
      <c r="N108" t="str">
        <f ca="1"/>
        <v>Active</v>
      </c>
    </row>
    <row r="109" spans="1:14" x14ac:dyDescent="0.25">
      <c r="A109" t="str">
        <f ca="1"/>
        <v>CUST0120</v>
      </c>
      <c r="B109" t="str">
        <f ca="1"/>
        <v>Pooja Soni</v>
      </c>
      <c r="C109" t="str">
        <f ca="1"/>
        <v>Rewa</v>
      </c>
      <c r="D109" t="str">
        <f ca="1"/>
        <v>Honda</v>
      </c>
      <c r="E109" t="str">
        <f ca="1"/>
        <v>City</v>
      </c>
      <c r="F109">
        <f ca="1"/>
        <v>966461</v>
      </c>
      <c r="G109">
        <f ca="1"/>
        <v>31713.972434690208</v>
      </c>
      <c r="H109">
        <f ca="1"/>
        <v>31713.972434690208</v>
      </c>
      <c r="I109">
        <f ca="1"/>
        <v>31714</v>
      </c>
      <c r="J109">
        <f ca="1"/>
        <v>-2.7565309792407788E-2</v>
      </c>
      <c r="K109">
        <f ca="1"/>
        <v>46168</v>
      </c>
      <c r="L109" t="str">
        <f ca="1"/>
        <v/>
      </c>
      <c r="M109" t="str">
        <f ca="1"/>
        <v>Current</v>
      </c>
      <c r="N109" t="str">
        <f ca="1"/>
        <v>Active</v>
      </c>
    </row>
    <row r="110" spans="1:14" x14ac:dyDescent="0.25">
      <c r="A110" t="str">
        <f ca="1"/>
        <v>CUST0121</v>
      </c>
      <c r="B110" t="str">
        <f ca="1"/>
        <v>Ajay Soni</v>
      </c>
      <c r="C110" t="str">
        <f ca="1"/>
        <v>Indore</v>
      </c>
      <c r="D110" t="str">
        <f ca="1"/>
        <v>Honda</v>
      </c>
      <c r="E110" t="str">
        <f ca="1"/>
        <v>City</v>
      </c>
      <c r="F110">
        <f ca="1"/>
        <v>1064142</v>
      </c>
      <c r="G110">
        <f ca="1"/>
        <v>29057.903584896841</v>
      </c>
      <c r="H110">
        <f ca="1"/>
        <v>29057.903584896841</v>
      </c>
      <c r="I110">
        <f ca="1"/>
        <v>29058</v>
      </c>
      <c r="J110">
        <f ca="1"/>
        <v>-9.6415103158506099E-2</v>
      </c>
      <c r="K110">
        <f ca="1"/>
        <v>46161</v>
      </c>
      <c r="L110" t="str">
        <f ca="1"/>
        <v/>
      </c>
      <c r="M110" t="str">
        <f ca="1"/>
        <v>Current</v>
      </c>
      <c r="N110" t="str">
        <f ca="1"/>
        <v>Active</v>
      </c>
    </row>
    <row r="111" spans="1:14" x14ac:dyDescent="0.25">
      <c r="A111" t="str">
        <f ca="1"/>
        <v>CUST0122</v>
      </c>
      <c r="B111" t="str">
        <f ca="1"/>
        <v>Santosh Malviya</v>
      </c>
      <c r="C111" t="str">
        <f ca="1"/>
        <v>Indore</v>
      </c>
      <c r="D111" t="str">
        <f ca="1"/>
        <v>Maruti</v>
      </c>
      <c r="E111" t="str">
        <f ca="1"/>
        <v>Dzire</v>
      </c>
      <c r="F111">
        <f ca="1"/>
        <v>473582</v>
      </c>
      <c r="G111">
        <f ca="1"/>
        <v>16144.538522561721</v>
      </c>
      <c r="H111">
        <f ca="1"/>
        <v>16144.538522561721</v>
      </c>
      <c r="I111">
        <f ca="1"/>
        <v>9816</v>
      </c>
      <c r="J111">
        <f ca="1"/>
        <v>6328.538522561721</v>
      </c>
      <c r="K111">
        <f ca="1"/>
        <v>46157</v>
      </c>
      <c r="L111">
        <f ca="1"/>
        <v>23</v>
      </c>
      <c r="M111" t="str">
        <f ca="1"/>
        <v>1-30</v>
      </c>
      <c r="N111" t="str">
        <f ca="1"/>
        <v>Overdue</v>
      </c>
    </row>
    <row r="112" spans="1:14" x14ac:dyDescent="0.25">
      <c r="A112" t="str">
        <f ca="1"/>
        <v>CUST0123</v>
      </c>
      <c r="B112" t="str">
        <f ca="1"/>
        <v>Mohit Shukla</v>
      </c>
      <c r="C112" t="str">
        <f ca="1"/>
        <v>Indore</v>
      </c>
      <c r="D112" t="str">
        <f ca="1"/>
        <v>Hyundai</v>
      </c>
      <c r="E112" t="str">
        <f ca="1"/>
        <v>Creta</v>
      </c>
      <c r="F112">
        <f ca="1"/>
        <v>1083305</v>
      </c>
      <c r="G112">
        <f ca="1"/>
        <v>26574.664163856232</v>
      </c>
      <c r="H112">
        <f ca="1"/>
        <v>26574.664163856232</v>
      </c>
      <c r="I112">
        <f ca="1"/>
        <v>26575</v>
      </c>
      <c r="J112">
        <f ca="1"/>
        <v>-0.33583614376766491</v>
      </c>
      <c r="K112">
        <f ca="1"/>
        <v>46172</v>
      </c>
      <c r="L112" t="str">
        <f ca="1"/>
        <v/>
      </c>
      <c r="M112" t="str">
        <f ca="1"/>
        <v>Current</v>
      </c>
      <c r="N112" t="str">
        <f ca="1"/>
        <v>Active</v>
      </c>
    </row>
    <row r="113" spans="1:14" x14ac:dyDescent="0.25">
      <c r="A113" t="str">
        <f ca="1"/>
        <v>CUST0124</v>
      </c>
      <c r="B113" t="str">
        <f ca="1"/>
        <v>Priya Dwivedi</v>
      </c>
      <c r="C113" t="str">
        <f ca="1"/>
        <v>Bhopal</v>
      </c>
      <c r="D113" t="str">
        <f ca="1"/>
        <v>Hero</v>
      </c>
      <c r="E113" t="str">
        <f ca="1"/>
        <v>Splendor</v>
      </c>
      <c r="F113">
        <f ca="1"/>
        <v>76210</v>
      </c>
      <c r="G113">
        <f ca="1"/>
        <v>4734.9992380007225</v>
      </c>
      <c r="H113">
        <f ca="1"/>
        <v>4734.9992380007225</v>
      </c>
      <c r="I113">
        <f ca="1"/>
        <v>4735</v>
      </c>
      <c r="J113">
        <f ca="1"/>
        <v>-7.6199927752895746E-4</v>
      </c>
      <c r="K113">
        <f ca="1"/>
        <v>46168</v>
      </c>
      <c r="L113" t="str">
        <f ca="1"/>
        <v/>
      </c>
      <c r="M113" t="str">
        <f ca="1"/>
        <v>Current</v>
      </c>
      <c r="N113" t="str">
        <f ca="1"/>
        <v>Active</v>
      </c>
    </row>
    <row r="114" spans="1:14" x14ac:dyDescent="0.25">
      <c r="A114" t="str">
        <f ca="1"/>
        <v>CUST0125</v>
      </c>
      <c r="B114" t="str">
        <f ca="1"/>
        <v>Pooja Thakur</v>
      </c>
      <c r="C114" t="str">
        <f ca="1"/>
        <v>Jabalpur</v>
      </c>
      <c r="D114" t="str">
        <f ca="1"/>
        <v>Honda</v>
      </c>
      <c r="E114" t="str">
        <f ca="1"/>
        <v>City</v>
      </c>
      <c r="F114">
        <f ca="1"/>
        <v>876672</v>
      </c>
      <c r="G114">
        <f ca="1"/>
        <v>55208.117447486831</v>
      </c>
      <c r="H114">
        <f ca="1"/>
        <v>55208.117447486831</v>
      </c>
      <c r="I114">
        <f ca="1"/>
        <v>55208</v>
      </c>
      <c r="J114">
        <f ca="1"/>
        <v>0.11744748683122452</v>
      </c>
      <c r="K114">
        <f ca="1"/>
        <v>46164</v>
      </c>
      <c r="L114" t="str">
        <f ca="1"/>
        <v/>
      </c>
      <c r="M114" t="str">
        <f ca="1"/>
        <v>Current</v>
      </c>
      <c r="N114" t="str">
        <f ca="1"/>
        <v>Active</v>
      </c>
    </row>
    <row r="115" spans="1:14" x14ac:dyDescent="0.25">
      <c r="A115" t="str">
        <f ca="1"/>
        <v>CUST0126</v>
      </c>
      <c r="B115" t="str">
        <f ca="1"/>
        <v>Mahesh Chauhan</v>
      </c>
      <c r="C115" t="str">
        <f ca="1"/>
        <v>Rewa</v>
      </c>
      <c r="D115" t="str">
        <f ca="1"/>
        <v>Renault</v>
      </c>
      <c r="E115" t="str">
        <f ca="1"/>
        <v>Kwid</v>
      </c>
      <c r="F115">
        <f ca="1"/>
        <v>398000</v>
      </c>
      <c r="G115">
        <f ca="1"/>
        <v>10701.06310161293</v>
      </c>
      <c r="H115">
        <f ca="1"/>
        <v>10701.06310161293</v>
      </c>
      <c r="I115">
        <f ca="1"/>
        <v>10701</v>
      </c>
      <c r="J115">
        <f ca="1"/>
        <v>6.3101612930040574E-2</v>
      </c>
      <c r="K115">
        <f ca="1"/>
        <v>46144</v>
      </c>
      <c r="L115" t="str">
        <f ca="1"/>
        <v/>
      </c>
      <c r="M115" t="str">
        <f ca="1"/>
        <v>Current</v>
      </c>
      <c r="N115" t="str">
        <f ca="1"/>
        <v>Active</v>
      </c>
    </row>
    <row r="116" spans="1:14" x14ac:dyDescent="0.25">
      <c r="A116" t="str">
        <f ca="1"/>
        <v>CUST0127</v>
      </c>
      <c r="B116" t="str">
        <f ca="1"/>
        <v>Usha Pandey</v>
      </c>
      <c r="C116" t="str">
        <f ca="1"/>
        <v>Jabalpur</v>
      </c>
      <c r="D116" t="str">
        <f ca="1"/>
        <v>Hero</v>
      </c>
      <c r="E116" t="str">
        <f ca="1"/>
        <v>Splendor</v>
      </c>
      <c r="F116">
        <f ca="1"/>
        <v>71454</v>
      </c>
      <c r="G116">
        <f ca="1"/>
        <v>6338.243691648875</v>
      </c>
      <c r="H116">
        <f ca="1"/>
        <v>6338.243691648875</v>
      </c>
      <c r="I116">
        <f ca="1"/>
        <v>6338</v>
      </c>
      <c r="J116">
        <f ca="1"/>
        <v>0.24369164887502848</v>
      </c>
      <c r="K116">
        <f ca="1"/>
        <v>46146</v>
      </c>
      <c r="L116" t="str">
        <f ca="1"/>
        <v/>
      </c>
      <c r="M116" t="str">
        <f ca="1"/>
        <v>Current</v>
      </c>
      <c r="N116" t="str">
        <f ca="1"/>
        <v>Active</v>
      </c>
    </row>
    <row r="117" spans="1:14" x14ac:dyDescent="0.25">
      <c r="A117" t="str">
        <f ca="1"/>
        <v>CUST0128</v>
      </c>
      <c r="B117" t="str">
        <f ca="1"/>
        <v>Amit Tiwari</v>
      </c>
      <c r="C117" t="str">
        <f ca="1"/>
        <v>Rewa</v>
      </c>
      <c r="D117" t="str">
        <f ca="1"/>
        <v>Bajaj</v>
      </c>
      <c r="E117" t="str">
        <f ca="1"/>
        <v>Pulsar</v>
      </c>
      <c r="F117">
        <f ca="1"/>
        <v>76243</v>
      </c>
      <c r="G117">
        <f ca="1"/>
        <v>4664.6978954204769</v>
      </c>
      <c r="H117">
        <f ca="1"/>
        <v>4664.6978954204769</v>
      </c>
      <c r="I117">
        <f ca="1"/>
        <v>2882</v>
      </c>
      <c r="J117">
        <f ca="1"/>
        <v>1782.6978954204769</v>
      </c>
      <c r="K117">
        <f ca="1"/>
        <v>46146</v>
      </c>
      <c r="L117">
        <f ca="1"/>
        <v>34</v>
      </c>
      <c r="M117" t="str">
        <f ca="1"/>
        <v>31-60</v>
      </c>
      <c r="N117" t="str">
        <f ca="1"/>
        <v>Overdue</v>
      </c>
    </row>
    <row r="118" spans="1:14" x14ac:dyDescent="0.25">
      <c r="A118" t="str">
        <f ca="1"/>
        <v>CUST0130</v>
      </c>
      <c r="B118" t="str">
        <f ca="1"/>
        <v>Naresh Sharma</v>
      </c>
      <c r="C118" t="str">
        <f ca="1"/>
        <v>Gwalior</v>
      </c>
      <c r="D118" t="str">
        <f ca="1"/>
        <v>Hero</v>
      </c>
      <c r="E118" t="str">
        <f ca="1"/>
        <v>Splendor</v>
      </c>
      <c r="F118">
        <f ca="1"/>
        <v>69988</v>
      </c>
      <c r="G118">
        <f ca="1"/>
        <v>2312.2542933941641</v>
      </c>
      <c r="H118">
        <f ca="1"/>
        <v>2312.2542933941641</v>
      </c>
      <c r="I118">
        <f ca="1"/>
        <v>382</v>
      </c>
      <c r="J118">
        <f ca="1"/>
        <v>1930.2542933941641</v>
      </c>
      <c r="K118">
        <f ca="1"/>
        <v>46153</v>
      </c>
      <c r="L118">
        <f ca="1"/>
        <v>27</v>
      </c>
      <c r="M118" t="str">
        <f ca="1"/>
        <v>1-30</v>
      </c>
      <c r="N118" t="str">
        <f ca="1"/>
        <v>Overdue</v>
      </c>
    </row>
    <row r="119" spans="1:14" x14ac:dyDescent="0.25">
      <c r="A119" t="str">
        <f ca="1"/>
        <v>CUST0132</v>
      </c>
      <c r="B119" t="str">
        <f ca="1"/>
        <v>Pushpa Chauhan</v>
      </c>
      <c r="C119" t="str">
        <f ca="1"/>
        <v>Bhopal</v>
      </c>
      <c r="D119" t="str">
        <f ca="1"/>
        <v>Bajaj</v>
      </c>
      <c r="E119" t="str">
        <f ca="1"/>
        <v>Pulsar</v>
      </c>
      <c r="F119">
        <f ca="1"/>
        <v>72705</v>
      </c>
      <c r="G119">
        <f ca="1"/>
        <v>1882.6314490708203</v>
      </c>
      <c r="H119">
        <f ca="1"/>
        <v>1882.6314490708203</v>
      </c>
      <c r="I119">
        <f ca="1"/>
        <v>1418</v>
      </c>
      <c r="J119">
        <f ca="1"/>
        <v>464.63144907082028</v>
      </c>
      <c r="K119">
        <f ca="1"/>
        <v>46167</v>
      </c>
      <c r="L119">
        <f ca="1"/>
        <v>13</v>
      </c>
      <c r="M119" t="str">
        <f ca="1"/>
        <v>1-30</v>
      </c>
      <c r="N119" t="str">
        <f ca="1"/>
        <v>Overdue</v>
      </c>
    </row>
    <row r="120" spans="1:14" x14ac:dyDescent="0.25">
      <c r="A120" t="str">
        <f ca="1"/>
        <v>CUST0133</v>
      </c>
      <c r="B120" t="str">
        <f ca="1"/>
        <v>Neha Singh</v>
      </c>
      <c r="C120" t="str">
        <f ca="1"/>
        <v>Indore</v>
      </c>
      <c r="D120" t="str">
        <f ca="1"/>
        <v>Hyundai</v>
      </c>
      <c r="E120" t="str">
        <f ca="1"/>
        <v>i20</v>
      </c>
      <c r="F120">
        <f ca="1"/>
        <v>564874</v>
      </c>
      <c r="G120">
        <f ca="1"/>
        <v>18713.374013758694</v>
      </c>
      <c r="H120">
        <f ca="1"/>
        <v>18713.374013758694</v>
      </c>
      <c r="I120">
        <f ca="1"/>
        <v>18713</v>
      </c>
      <c r="J120">
        <f ca="1"/>
        <v>0.37401375869376352</v>
      </c>
      <c r="K120">
        <f ca="1"/>
        <v>46166</v>
      </c>
      <c r="L120" t="str">
        <f ca="1"/>
        <v/>
      </c>
      <c r="M120" t="str">
        <f ca="1"/>
        <v>Current</v>
      </c>
      <c r="N120" t="str">
        <f ca="1"/>
        <v>Active</v>
      </c>
    </row>
    <row r="121" spans="1:14" x14ac:dyDescent="0.25">
      <c r="A121" t="str">
        <f ca="1"/>
        <v>CUST0134</v>
      </c>
      <c r="B121" t="str">
        <f ca="1"/>
        <v>Ajay Dwivedi</v>
      </c>
      <c r="C121" t="str">
        <f ca="1"/>
        <v>Bhopal</v>
      </c>
      <c r="D121" t="str">
        <f ca="1"/>
        <v>Renault</v>
      </c>
      <c r="E121" t="str">
        <f ca="1"/>
        <v>Kwid</v>
      </c>
      <c r="F121">
        <f ca="1"/>
        <v>447736</v>
      </c>
      <c r="G121">
        <f ca="1"/>
        <v>28054.283750150855</v>
      </c>
      <c r="H121">
        <f ca="1"/>
        <v>28054.283750150855</v>
      </c>
      <c r="I121">
        <f ca="1"/>
        <v>28054</v>
      </c>
      <c r="J121">
        <f ca="1"/>
        <v>0.28375015085475752</v>
      </c>
      <c r="K121">
        <f ca="1"/>
        <v>46151</v>
      </c>
      <c r="L121" t="str">
        <f ca="1"/>
        <v/>
      </c>
      <c r="M121" t="str">
        <f ca="1"/>
        <v>Current</v>
      </c>
      <c r="N121" t="str">
        <f ca="1"/>
        <v>Active</v>
      </c>
    </row>
    <row r="122" spans="1:14" x14ac:dyDescent="0.25">
      <c r="A122" t="str">
        <f ca="1"/>
        <v>CUST0135</v>
      </c>
      <c r="B122" t="str">
        <f ca="1"/>
        <v>Pooja Dwivedi</v>
      </c>
      <c r="C122" t="str">
        <f ca="1"/>
        <v>Bhopal</v>
      </c>
      <c r="D122" t="str">
        <f ca="1"/>
        <v>Hyundai</v>
      </c>
      <c r="E122" t="str">
        <f ca="1"/>
        <v>Creta</v>
      </c>
      <c r="F122">
        <f ca="1"/>
        <v>1064419</v>
      </c>
      <c r="G122">
        <f ca="1"/>
        <v>50714.481266486728</v>
      </c>
      <c r="H122">
        <f ca="1"/>
        <v>50714.481266486728</v>
      </c>
      <c r="I122">
        <f ca="1"/>
        <v>50714</v>
      </c>
      <c r="J122">
        <f ca="1"/>
        <v>0.48126648672769079</v>
      </c>
      <c r="K122">
        <f ca="1"/>
        <v>46149</v>
      </c>
      <c r="L122" t="str">
        <f ca="1"/>
        <v/>
      </c>
      <c r="M122" t="str">
        <f ca="1"/>
        <v>Current</v>
      </c>
      <c r="N122" t="str">
        <f ca="1"/>
        <v>Active</v>
      </c>
    </row>
    <row r="123" spans="1:14" x14ac:dyDescent="0.25">
      <c r="A123" t="str">
        <f ca="1"/>
        <v>CUST0136</v>
      </c>
      <c r="B123" t="str">
        <f ca="1"/>
        <v>Savita Tiwari</v>
      </c>
      <c r="C123" t="str">
        <f ca="1"/>
        <v>Bhopal</v>
      </c>
      <c r="D123" t="str">
        <f ca="1"/>
        <v>Hyundai</v>
      </c>
      <c r="E123" t="str">
        <f ca="1"/>
        <v>i20</v>
      </c>
      <c r="F123">
        <f ca="1"/>
        <v>662690</v>
      </c>
      <c r="G123">
        <f ca="1"/>
        <v>41491.632128713012</v>
      </c>
      <c r="H123">
        <f ca="1"/>
        <v>41491.632128713012</v>
      </c>
      <c r="I123">
        <f ca="1"/>
        <v>41492</v>
      </c>
      <c r="J123">
        <f ca="1"/>
        <v>-0.3678712869877927</v>
      </c>
      <c r="K123">
        <f ca="1"/>
        <v>46143</v>
      </c>
      <c r="L123" t="str">
        <f ca="1"/>
        <v/>
      </c>
      <c r="M123" t="str">
        <f ca="1"/>
        <v>Current</v>
      </c>
      <c r="N123" t="str">
        <f ca="1"/>
        <v>Active</v>
      </c>
    </row>
    <row r="124" spans="1:14" x14ac:dyDescent="0.25">
      <c r="A124" t="str">
        <f ca="1"/>
        <v>CUST0137</v>
      </c>
      <c r="B124" t="str">
        <f ca="1"/>
        <v>Kavita Patel</v>
      </c>
      <c r="C124" t="str">
        <f ca="1"/>
        <v>Gwalior</v>
      </c>
      <c r="D124" t="str">
        <f ca="1"/>
        <v>Maruti</v>
      </c>
      <c r="E124" t="str">
        <f ca="1"/>
        <v>Brezza</v>
      </c>
      <c r="F124">
        <f ca="1"/>
        <v>971348</v>
      </c>
      <c r="G124">
        <f ca="1"/>
        <v>87438.643138036859</v>
      </c>
      <c r="H124">
        <f ca="1"/>
        <v>87438.643138036859</v>
      </c>
      <c r="I124">
        <f ca="1"/>
        <v>87439</v>
      </c>
      <c r="J124">
        <f ca="1"/>
        <v>-0.35686196314054541</v>
      </c>
      <c r="K124">
        <f ca="1"/>
        <v>46169</v>
      </c>
      <c r="L124" t="str">
        <f ca="1"/>
        <v/>
      </c>
      <c r="M124" t="str">
        <f ca="1"/>
        <v>Current</v>
      </c>
      <c r="N124" t="str">
        <f ca="1"/>
        <v>Active</v>
      </c>
    </row>
    <row r="125" spans="1:14" x14ac:dyDescent="0.25">
      <c r="A125" t="str">
        <f ca="1"/>
        <v>CUST0139</v>
      </c>
      <c r="B125" t="str">
        <f ca="1"/>
        <v>Santosh Malviya</v>
      </c>
      <c r="C125" t="str">
        <f ca="1"/>
        <v>Indore</v>
      </c>
      <c r="D125" t="str">
        <f ca="1"/>
        <v>Honda</v>
      </c>
      <c r="E125" t="str">
        <f ca="1"/>
        <v>Activa</v>
      </c>
      <c r="F125">
        <f ca="1"/>
        <v>43046</v>
      </c>
      <c r="G125">
        <f ca="1"/>
        <v>3831.8381707550138</v>
      </c>
      <c r="H125">
        <f ca="1"/>
        <v>3831.8381707550138</v>
      </c>
      <c r="I125">
        <f ca="1"/>
        <v>3832</v>
      </c>
      <c r="J125">
        <f ca="1"/>
        <v>-0.16182924498616558</v>
      </c>
      <c r="K125">
        <f ca="1"/>
        <v>46166</v>
      </c>
      <c r="L125" t="str">
        <f ca="1"/>
        <v/>
      </c>
      <c r="M125" t="str">
        <f ca="1"/>
        <v>Current</v>
      </c>
      <c r="N125" t="str">
        <f ca="1"/>
        <v>Active</v>
      </c>
    </row>
    <row r="126" spans="1:14" x14ac:dyDescent="0.25">
      <c r="A126" t="str">
        <f ca="1"/>
        <v>CUST0140</v>
      </c>
      <c r="B126" t="str">
        <f ca="1"/>
        <v>Kiran Shukla</v>
      </c>
      <c r="C126" t="str">
        <f ca="1"/>
        <v>Bhopal</v>
      </c>
      <c r="D126" t="str">
        <f ca="1"/>
        <v>Honda</v>
      </c>
      <c r="E126" t="str">
        <f ca="1"/>
        <v>City</v>
      </c>
      <c r="F126">
        <f ca="1"/>
        <v>1034588</v>
      </c>
      <c r="G126">
        <f ca="1"/>
        <v>64401.437760383291</v>
      </c>
      <c r="H126">
        <f ca="1"/>
        <v>64401.437760383291</v>
      </c>
      <c r="I126">
        <f ca="1"/>
        <v>64401</v>
      </c>
      <c r="J126">
        <f ca="1"/>
        <v>0.43776038329087896</v>
      </c>
      <c r="K126">
        <f ca="1"/>
        <v>46159</v>
      </c>
      <c r="L126" t="str">
        <f ca="1"/>
        <v/>
      </c>
      <c r="M126" t="str">
        <f ca="1"/>
        <v>Current</v>
      </c>
      <c r="N126" t="str">
        <f ca="1"/>
        <v>Active</v>
      </c>
    </row>
    <row r="127" spans="1:14" x14ac:dyDescent="0.25">
      <c r="A127" t="str">
        <f ca="1"/>
        <v>CUST0141</v>
      </c>
      <c r="B127" t="str">
        <f ca="1"/>
        <v>Pradeep Yadav</v>
      </c>
      <c r="C127" t="str">
        <f ca="1"/>
        <v>Jabalpur</v>
      </c>
      <c r="D127" t="str">
        <f ca="1"/>
        <v>Maruti</v>
      </c>
      <c r="E127" t="str">
        <f ca="1"/>
        <v>Brezza</v>
      </c>
      <c r="F127">
        <f ca="1"/>
        <v>863859</v>
      </c>
      <c r="G127">
        <f ca="1"/>
        <v>23338.432288307238</v>
      </c>
      <c r="H127">
        <f ca="1"/>
        <v>23338.432288307238</v>
      </c>
      <c r="I127">
        <f ca="1"/>
        <v>23338</v>
      </c>
      <c r="J127">
        <f ca="1"/>
        <v>0.43228830723819556</v>
      </c>
      <c r="K127">
        <f ca="1"/>
        <v>46155</v>
      </c>
      <c r="L127" t="str">
        <f ca="1"/>
        <v/>
      </c>
      <c r="M127" t="str">
        <f ca="1"/>
        <v>Current</v>
      </c>
      <c r="N127" t="str">
        <f ca="1"/>
        <v>Active</v>
      </c>
    </row>
    <row r="128" spans="1:14" x14ac:dyDescent="0.25">
      <c r="A128" t="str">
        <f ca="1"/>
        <v>CUST0142</v>
      </c>
      <c r="B128" t="str">
        <f ca="1"/>
        <v>Naresh Singh</v>
      </c>
      <c r="C128" t="str">
        <f ca="1"/>
        <v>Gwalior</v>
      </c>
      <c r="D128" t="str">
        <f ca="1"/>
        <v>Maruti</v>
      </c>
      <c r="E128" t="str">
        <f ca="1"/>
        <v>Brezza</v>
      </c>
      <c r="F128">
        <f ca="1"/>
        <v>945236</v>
      </c>
      <c r="G128">
        <f ca="1"/>
        <v>22696.02499602918</v>
      </c>
      <c r="H128">
        <f ca="1"/>
        <v>22696.02499602918</v>
      </c>
      <c r="I128">
        <f ca="1"/>
        <v>22696</v>
      </c>
      <c r="J128">
        <f ca="1"/>
        <v>2.499602918032906E-2</v>
      </c>
      <c r="K128">
        <f ca="1"/>
        <v>46172</v>
      </c>
      <c r="L128" t="str">
        <f ca="1"/>
        <v/>
      </c>
      <c r="M128" t="str">
        <f ca="1"/>
        <v>Current</v>
      </c>
      <c r="N128" t="str">
        <f ca="1"/>
        <v>Active</v>
      </c>
    </row>
    <row r="129" spans="1:14" x14ac:dyDescent="0.25">
      <c r="A129" t="str">
        <f ca="1"/>
        <v>CUST0143</v>
      </c>
      <c r="B129" t="str">
        <f ca="1"/>
        <v>Renu Tiwari</v>
      </c>
      <c r="C129" t="str">
        <f ca="1"/>
        <v>Bhopal</v>
      </c>
      <c r="D129" t="str">
        <f ca="1"/>
        <v>TVS</v>
      </c>
      <c r="E129" t="str">
        <f ca="1"/>
        <v>Jupiter</v>
      </c>
      <c r="F129">
        <f ca="1"/>
        <v>63840</v>
      </c>
      <c r="G129">
        <f ca="1"/>
        <v>3086.2959662657936</v>
      </c>
      <c r="H129">
        <f ca="1"/>
        <v>3086.2959662657936</v>
      </c>
      <c r="I129">
        <f ca="1"/>
        <v>3086</v>
      </c>
      <c r="J129">
        <f ca="1"/>
        <v>0.29596626579359508</v>
      </c>
      <c r="K129">
        <f ca="1"/>
        <v>46173</v>
      </c>
      <c r="L129" t="str">
        <f ca="1"/>
        <v/>
      </c>
      <c r="M129" t="str">
        <f ca="1"/>
        <v>Current</v>
      </c>
      <c r="N129" t="str">
        <f ca="1"/>
        <v>Active</v>
      </c>
    </row>
    <row r="130" spans="1:14" x14ac:dyDescent="0.25">
      <c r="A130" t="str">
        <f ca="1"/>
        <v>CUST0144</v>
      </c>
      <c r="B130" t="str">
        <f ca="1"/>
        <v>Amit Soni</v>
      </c>
      <c r="C130" t="str">
        <f ca="1"/>
        <v>Jabalpur</v>
      </c>
      <c r="D130" t="str">
        <f ca="1"/>
        <v>Maruti</v>
      </c>
      <c r="E130" t="str">
        <f ca="1"/>
        <v>Brezza</v>
      </c>
      <c r="F130">
        <f ca="1"/>
        <v>885541</v>
      </c>
      <c r="G130">
        <f ca="1"/>
        <v>21765.868274458124</v>
      </c>
      <c r="H130">
        <f ca="1"/>
        <v>21765.868274458124</v>
      </c>
      <c r="I130">
        <f ca="1"/>
        <v>21766</v>
      </c>
      <c r="J130">
        <f ca="1"/>
        <v>-0.13172554187622154</v>
      </c>
      <c r="K130">
        <f ca="1"/>
        <v>46168</v>
      </c>
      <c r="L130" t="str">
        <f ca="1"/>
        <v/>
      </c>
      <c r="M130" t="str">
        <f ca="1"/>
        <v>Current</v>
      </c>
      <c r="N130" t="str">
        <f ca="1"/>
        <v>Active</v>
      </c>
    </row>
    <row r="131" spans="1:14" x14ac:dyDescent="0.25">
      <c r="A131" t="str">
        <f ca="1"/>
        <v>CUST0145</v>
      </c>
      <c r="B131" t="str">
        <f ca="1"/>
        <v>Priya Jain</v>
      </c>
      <c r="C131" t="str">
        <f ca="1"/>
        <v>Bhopal</v>
      </c>
      <c r="D131" t="str">
        <f ca="1"/>
        <v>Tata</v>
      </c>
      <c r="E131" t="str">
        <f ca="1"/>
        <v>Nexon</v>
      </c>
      <c r="F131">
        <f ca="1"/>
        <v>758520</v>
      </c>
      <c r="G131">
        <f ca="1"/>
        <v>45908.032880110703</v>
      </c>
      <c r="H131">
        <f ca="1"/>
        <v>45908.032880110703</v>
      </c>
      <c r="I131">
        <f ca="1"/>
        <v>45908</v>
      </c>
      <c r="J131">
        <f ca="1"/>
        <v>3.2880110702535603E-2</v>
      </c>
      <c r="K131">
        <f ca="1"/>
        <v>46161</v>
      </c>
      <c r="L131" t="str">
        <f ca="1"/>
        <v/>
      </c>
      <c r="M131" t="str">
        <f ca="1"/>
        <v>Current</v>
      </c>
      <c r="N131" t="str">
        <f ca="1"/>
        <v>Active</v>
      </c>
    </row>
    <row r="132" spans="1:14" x14ac:dyDescent="0.25">
      <c r="A132" t="str">
        <f ca="1"/>
        <v>CUST0146</v>
      </c>
      <c r="B132" t="str">
        <f ca="1"/>
        <v>Neha Mishra</v>
      </c>
      <c r="C132" t="str">
        <f ca="1"/>
        <v>Bhopal</v>
      </c>
      <c r="D132" t="str">
        <f ca="1"/>
        <v>TVS</v>
      </c>
      <c r="E132" t="str">
        <f ca="1"/>
        <v>Jupiter</v>
      </c>
      <c r="F132">
        <f ca="1"/>
        <v>66399</v>
      </c>
      <c r="G132">
        <f ca="1"/>
        <v>3169.8443245585686</v>
      </c>
      <c r="H132">
        <f ca="1"/>
        <v>3169.8443245585686</v>
      </c>
      <c r="I132">
        <f ca="1"/>
        <v>3170</v>
      </c>
      <c r="J132">
        <f ca="1"/>
        <v>-0.15567544143141276</v>
      </c>
      <c r="K132">
        <f ca="1"/>
        <v>46170</v>
      </c>
      <c r="L132" t="str">
        <f ca="1"/>
        <v/>
      </c>
      <c r="M132" t="str">
        <f ca="1"/>
        <v>Current</v>
      </c>
      <c r="N132" t="str">
        <f ca="1"/>
        <v>Active</v>
      </c>
    </row>
    <row r="133" spans="1:14" x14ac:dyDescent="0.25">
      <c r="A133" t="str">
        <f ca="1"/>
        <v>CUST0147</v>
      </c>
      <c r="B133" t="str">
        <f ca="1"/>
        <v>Mahesh Dubey</v>
      </c>
      <c r="C133" t="str">
        <f ca="1"/>
        <v>Bhopal</v>
      </c>
      <c r="D133" t="str">
        <f ca="1"/>
        <v>Tata</v>
      </c>
      <c r="E133" t="str">
        <f ca="1"/>
        <v>Tiago</v>
      </c>
      <c r="F133">
        <f ca="1"/>
        <v>462339</v>
      </c>
      <c r="G133">
        <f ca="1"/>
        <v>11086.57293926935</v>
      </c>
      <c r="H133">
        <f ca="1"/>
        <v>11086.57293926935</v>
      </c>
      <c r="I133">
        <f ca="1"/>
        <v>1070</v>
      </c>
      <c r="J133">
        <f ca="1"/>
        <v>10016.57293926935</v>
      </c>
      <c r="K133">
        <f ca="1"/>
        <v>46161</v>
      </c>
      <c r="L133">
        <f ca="1"/>
        <v>19</v>
      </c>
      <c r="M133" t="str">
        <f ca="1"/>
        <v>1-30</v>
      </c>
      <c r="N133" t="str">
        <f ca="1"/>
        <v>Overdue</v>
      </c>
    </row>
    <row r="134" spans="1:14" x14ac:dyDescent="0.25">
      <c r="A134" t="str">
        <f ca="1"/>
        <v>CUST0148</v>
      </c>
      <c r="B134" t="str">
        <f ca="1"/>
        <v>Shanta Gupta</v>
      </c>
      <c r="C134" t="str">
        <f ca="1"/>
        <v>Bhopal</v>
      </c>
      <c r="D134" t="str">
        <f ca="1"/>
        <v>TVS</v>
      </c>
      <c r="E134" t="str">
        <f ca="1"/>
        <v>Jupiter</v>
      </c>
      <c r="F134">
        <f ca="1"/>
        <v>54194</v>
      </c>
      <c r="G134">
        <f ca="1"/>
        <v>4801.3916618159028</v>
      </c>
      <c r="H134">
        <f ca="1"/>
        <v>4801.3916618159028</v>
      </c>
      <c r="I134">
        <f ca="1"/>
        <v>4801</v>
      </c>
      <c r="J134">
        <f ca="1"/>
        <v>0.39166181590280758</v>
      </c>
      <c r="K134">
        <f ca="1"/>
        <v>46164</v>
      </c>
      <c r="L134" t="str">
        <f ca="1"/>
        <v/>
      </c>
      <c r="M134" t="str">
        <f ca="1"/>
        <v>Current</v>
      </c>
      <c r="N134" t="str">
        <f ca="1"/>
        <v>Active</v>
      </c>
    </row>
    <row r="135" spans="1:14" x14ac:dyDescent="0.25">
      <c r="A135" t="str">
        <f ca="1"/>
        <v>CUST0149</v>
      </c>
      <c r="B135" t="str">
        <f ca="1"/>
        <v>Mamta Dubey</v>
      </c>
      <c r="C135" t="str">
        <f ca="1"/>
        <v>Rewa</v>
      </c>
      <c r="D135" t="str">
        <f ca="1"/>
        <v>Maruti</v>
      </c>
      <c r="E135" t="str">
        <f ca="1"/>
        <v>Swift</v>
      </c>
      <c r="F135">
        <f ca="1"/>
        <v>509741</v>
      </c>
      <c r="G135">
        <f ca="1"/>
        <v>23928.680333073327</v>
      </c>
      <c r="H135">
        <f ca="1"/>
        <v>23928.680333073327</v>
      </c>
      <c r="I135">
        <f ca="1"/>
        <v>23929</v>
      </c>
      <c r="J135">
        <f ca="1"/>
        <v>-0.31966692667265306</v>
      </c>
      <c r="K135">
        <f ca="1"/>
        <v>46162</v>
      </c>
      <c r="L135" t="str">
        <f ca="1"/>
        <v/>
      </c>
      <c r="M135" t="str">
        <f ca="1"/>
        <v>Current</v>
      </c>
      <c r="N135" t="str">
        <f ca="1"/>
        <v>Active</v>
      </c>
    </row>
    <row r="136" spans="1:14" x14ac:dyDescent="0.25">
      <c r="A136" t="str">
        <f ca="1"/>
        <v>CUST0151</v>
      </c>
      <c r="B136" t="str">
        <f ca="1"/>
        <v>Sumit Jain</v>
      </c>
      <c r="C136" t="str">
        <f ca="1"/>
        <v>Jabalpur</v>
      </c>
      <c r="D136" t="str">
        <f ca="1"/>
        <v>Maruti</v>
      </c>
      <c r="E136" t="str">
        <f ca="1"/>
        <v>Dzire</v>
      </c>
      <c r="F136">
        <f ca="1"/>
        <v>503855</v>
      </c>
      <c r="G136">
        <f ca="1"/>
        <v>17778.790931494408</v>
      </c>
      <c r="H136">
        <f ca="1"/>
        <v>17778.790931494408</v>
      </c>
      <c r="I136">
        <f ca="1"/>
        <v>17779</v>
      </c>
      <c r="J136">
        <f ca="1"/>
        <v>-0.20906850559185841</v>
      </c>
      <c r="K136">
        <f ca="1"/>
        <v>46166</v>
      </c>
      <c r="L136" t="str">
        <f ca="1"/>
        <v/>
      </c>
      <c r="M136" t="str">
        <f ca="1"/>
        <v>Current</v>
      </c>
      <c r="N136" t="str">
        <f ca="1"/>
        <v>Active</v>
      </c>
    </row>
    <row r="137" spans="1:14" x14ac:dyDescent="0.25">
      <c r="A137" t="str">
        <f ca="1"/>
        <v>CUST0153</v>
      </c>
      <c r="B137" t="str">
        <f ca="1"/>
        <v>Ramesh Mishra</v>
      </c>
      <c r="C137" t="str">
        <f ca="1"/>
        <v>Jabalpur</v>
      </c>
      <c r="D137" t="str">
        <f ca="1"/>
        <v>Renault</v>
      </c>
      <c r="E137" t="str">
        <f ca="1"/>
        <v>Kwid</v>
      </c>
      <c r="F137">
        <f ca="1"/>
        <v>418270</v>
      </c>
      <c r="G137">
        <f ca="1"/>
        <v>9501.9464206794983</v>
      </c>
      <c r="H137">
        <f ca="1"/>
        <v>9501.9464206794983</v>
      </c>
      <c r="I137">
        <f ca="1"/>
        <v>9502</v>
      </c>
      <c r="J137">
        <f ca="1"/>
        <v>-5.3579320501739858E-2</v>
      </c>
      <c r="K137">
        <f ca="1"/>
        <v>46160</v>
      </c>
      <c r="L137" t="str">
        <f ca="1"/>
        <v/>
      </c>
      <c r="M137" t="str">
        <f ca="1"/>
        <v>Current</v>
      </c>
      <c r="N137" t="str">
        <f ca="1"/>
        <v>Active</v>
      </c>
    </row>
    <row r="138" spans="1:14" x14ac:dyDescent="0.25">
      <c r="A138" t="str">
        <f ca="1"/>
        <v>CUST0154</v>
      </c>
      <c r="B138" t="str">
        <f ca="1"/>
        <v>Mahesh Patel</v>
      </c>
      <c r="C138" t="str">
        <f ca="1"/>
        <v>Bhopal</v>
      </c>
      <c r="D138" t="str">
        <f ca="1"/>
        <v>Maruti</v>
      </c>
      <c r="E138" t="str">
        <f ca="1"/>
        <v>Swift</v>
      </c>
      <c r="F138">
        <f ca="1"/>
        <v>522321</v>
      </c>
      <c r="G138">
        <f ca="1"/>
        <v>11447.906765680393</v>
      </c>
      <c r="H138">
        <f ca="1"/>
        <v>11447.906765680393</v>
      </c>
      <c r="I138">
        <f ca="1"/>
        <v>0</v>
      </c>
      <c r="J138">
        <f ca="1"/>
        <v>11447.906765680393</v>
      </c>
      <c r="K138">
        <f ca="1"/>
        <v>46168</v>
      </c>
      <c r="L138">
        <f ca="1"/>
        <v>12</v>
      </c>
      <c r="M138" t="str">
        <f ca="1"/>
        <v>1-30</v>
      </c>
      <c r="N138" t="str">
        <f ca="1"/>
        <v>Overdue</v>
      </c>
    </row>
    <row r="139" spans="1:14" x14ac:dyDescent="0.25">
      <c r="A139" t="str">
        <f ca="1"/>
        <v>CUST0156</v>
      </c>
      <c r="B139" t="str">
        <f ca="1"/>
        <v>Mahesh Pandey</v>
      </c>
      <c r="C139" t="str">
        <f ca="1"/>
        <v>Indore</v>
      </c>
      <c r="D139" t="str">
        <f ca="1"/>
        <v>Maruti</v>
      </c>
      <c r="E139" t="str">
        <f ca="1"/>
        <v>Dzire</v>
      </c>
      <c r="F139">
        <f ca="1"/>
        <v>604969</v>
      </c>
      <c r="G139">
        <f ca="1"/>
        <v>21188.361012906749</v>
      </c>
      <c r="H139">
        <f ca="1"/>
        <v>21188.361012906749</v>
      </c>
      <c r="I139">
        <f ca="1"/>
        <v>21188</v>
      </c>
      <c r="J139">
        <f ca="1"/>
        <v>0.36101290674923803</v>
      </c>
      <c r="K139">
        <f ca="1"/>
        <v>46152</v>
      </c>
      <c r="L139" t="str">
        <f ca="1"/>
        <v/>
      </c>
      <c r="M139" t="str">
        <f ca="1"/>
        <v>Current</v>
      </c>
      <c r="N139" t="str">
        <f ca="1"/>
        <v>Active</v>
      </c>
    </row>
    <row r="140" spans="1:14" x14ac:dyDescent="0.25">
      <c r="A140" t="str">
        <f ca="1"/>
        <v>CUST0159</v>
      </c>
      <c r="B140" t="str">
        <f ca="1"/>
        <v>Sanjay Malviya</v>
      </c>
      <c r="C140" t="str">
        <f ca="1"/>
        <v>Rewa</v>
      </c>
      <c r="D140" t="str">
        <f ca="1"/>
        <v>Hero</v>
      </c>
      <c r="E140" t="str">
        <f ca="1"/>
        <v>Splendor</v>
      </c>
      <c r="F140">
        <f ca="1"/>
        <v>69846</v>
      </c>
      <c r="G140">
        <f ca="1"/>
        <v>4333.041758547005</v>
      </c>
      <c r="H140">
        <f ca="1"/>
        <v>4333.041758547005</v>
      </c>
      <c r="I140">
        <f ca="1"/>
        <v>3106</v>
      </c>
      <c r="J140">
        <f ca="1"/>
        <v>1227.041758547005</v>
      </c>
      <c r="K140">
        <f ca="1"/>
        <v>46173</v>
      </c>
      <c r="L140">
        <f ca="1"/>
        <v>7</v>
      </c>
      <c r="M140" t="str">
        <f ca="1"/>
        <v>1-30</v>
      </c>
      <c r="N140" t="str">
        <f ca="1"/>
        <v>Overdue</v>
      </c>
    </row>
    <row r="141" spans="1:14" x14ac:dyDescent="0.25">
      <c r="A141" t="str">
        <f ca="1"/>
        <v>CUST0160</v>
      </c>
      <c r="B141" t="str">
        <f ca="1"/>
        <v>Amit Gupta</v>
      </c>
      <c r="C141" t="str">
        <f ca="1"/>
        <v>Jabalpur</v>
      </c>
      <c r="D141" t="str">
        <f ca="1"/>
        <v>Honda</v>
      </c>
      <c r="E141" t="str">
        <f ca="1"/>
        <v>Activa</v>
      </c>
      <c r="F141">
        <f ca="1"/>
        <v>97227</v>
      </c>
      <c r="G141">
        <f ca="1"/>
        <v>3281.5843663108412</v>
      </c>
      <c r="H141">
        <f ca="1"/>
        <v>3281.5843663108412</v>
      </c>
      <c r="I141">
        <f ca="1"/>
        <v>3282</v>
      </c>
      <c r="J141">
        <f ca="1"/>
        <v>-0.41563368915876708</v>
      </c>
      <c r="K141">
        <f ca="1"/>
        <v>46172</v>
      </c>
      <c r="L141" t="str">
        <f ca="1"/>
        <v/>
      </c>
      <c r="M141" t="str">
        <f ca="1"/>
        <v>Current</v>
      </c>
      <c r="N141" t="str">
        <f ca="1"/>
        <v>Active</v>
      </c>
    </row>
    <row r="142" spans="1:14" x14ac:dyDescent="0.25">
      <c r="A142" t="str">
        <f ca="1"/>
        <v>CUST0161</v>
      </c>
      <c r="B142" t="str">
        <f ca="1"/>
        <v>Mahesh Shukla</v>
      </c>
      <c r="C142" t="str">
        <f ca="1"/>
        <v>Jabalpur</v>
      </c>
      <c r="D142" t="str">
        <f ca="1"/>
        <v>Renault</v>
      </c>
      <c r="E142" t="str">
        <f ca="1"/>
        <v>Kwid</v>
      </c>
      <c r="F142">
        <f ca="1"/>
        <v>421319</v>
      </c>
      <c r="G142">
        <f ca="1"/>
        <v>14076.467538102861</v>
      </c>
      <c r="H142">
        <f ca="1"/>
        <v>14076.467538102861</v>
      </c>
      <c r="I142">
        <f ca="1"/>
        <v>14076</v>
      </c>
      <c r="J142">
        <f ca="1"/>
        <v>0.46753810286099906</v>
      </c>
      <c r="K142">
        <f ca="1"/>
        <v>46159</v>
      </c>
      <c r="L142" t="str">
        <f ca="1"/>
        <v/>
      </c>
      <c r="M142" t="str">
        <f ca="1"/>
        <v>Current</v>
      </c>
      <c r="N142" t="str">
        <f ca="1"/>
        <v>Active</v>
      </c>
    </row>
    <row r="143" spans="1:14" x14ac:dyDescent="0.25">
      <c r="A143" t="str">
        <f ca="1"/>
        <v>CUST0162</v>
      </c>
      <c r="B143" t="str">
        <f ca="1"/>
        <v>Vikas Patel</v>
      </c>
      <c r="C143" t="str">
        <f ca="1"/>
        <v>Indore</v>
      </c>
      <c r="D143" t="str">
        <f ca="1"/>
        <v>Hero</v>
      </c>
      <c r="E143" t="str">
        <f ca="1"/>
        <v>Splendor</v>
      </c>
      <c r="F143">
        <f ca="1"/>
        <v>59707</v>
      </c>
      <c r="G143">
        <f ca="1"/>
        <v>5281.4607866728456</v>
      </c>
      <c r="H143">
        <f ca="1"/>
        <v>5281.4607866728456</v>
      </c>
      <c r="I143">
        <f ca="1"/>
        <v>5281</v>
      </c>
      <c r="J143">
        <f ca="1"/>
        <v>0.4607866728456429</v>
      </c>
      <c r="K143">
        <f ca="1"/>
        <v>46157</v>
      </c>
      <c r="L143" t="str">
        <f ca="1"/>
        <v/>
      </c>
      <c r="M143" t="str">
        <f ca="1"/>
        <v>Current</v>
      </c>
      <c r="N143" t="str">
        <f ca="1"/>
        <v>Active</v>
      </c>
    </row>
    <row r="144" spans="1:14" x14ac:dyDescent="0.25">
      <c r="A144" t="str">
        <f ca="1"/>
        <v>CUST0163</v>
      </c>
      <c r="B144" t="str">
        <f ca="1"/>
        <v>Amit Singh</v>
      </c>
      <c r="C144" t="str">
        <f ca="1"/>
        <v>Gwalior</v>
      </c>
      <c r="D144" t="str">
        <f ca="1"/>
        <v>Tata</v>
      </c>
      <c r="E144" t="str">
        <f ca="1"/>
        <v>Nexon</v>
      </c>
      <c r="F144">
        <f ca="1"/>
        <v>730289</v>
      </c>
      <c r="G144">
        <f ca="1"/>
        <v>24078.541704752235</v>
      </c>
      <c r="H144">
        <f ca="1"/>
        <v>24078.541704752235</v>
      </c>
      <c r="I144">
        <f ca="1"/>
        <v>1933</v>
      </c>
      <c r="J144">
        <f ca="1"/>
        <v>22145.541704752235</v>
      </c>
      <c r="K144">
        <f ca="1"/>
        <v>46163</v>
      </c>
      <c r="L144">
        <f ca="1"/>
        <v>17</v>
      </c>
      <c r="M144" t="str">
        <f ca="1"/>
        <v>1-30</v>
      </c>
      <c r="N144" t="str">
        <f ca="1"/>
        <v>Overdue</v>
      </c>
    </row>
    <row r="145" spans="1:14" x14ac:dyDescent="0.25">
      <c r="A145" t="str">
        <f ca="1"/>
        <v>CUST0164</v>
      </c>
      <c r="B145" t="str">
        <f ca="1"/>
        <v>Anita Mishra</v>
      </c>
      <c r="C145" t="str">
        <f ca="1"/>
        <v>Indore</v>
      </c>
      <c r="D145" t="str">
        <f ca="1"/>
        <v>Hyundai</v>
      </c>
      <c r="E145" t="str">
        <f ca="1"/>
        <v>i20</v>
      </c>
      <c r="F145">
        <f ca="1"/>
        <v>625374</v>
      </c>
      <c r="G145">
        <f ca="1"/>
        <v>55449.690255114794</v>
      </c>
      <c r="H145">
        <f ca="1"/>
        <v>55449.690255114794</v>
      </c>
      <c r="I145">
        <f ca="1"/>
        <v>55450</v>
      </c>
      <c r="J145">
        <f ca="1"/>
        <v>-0.30974488520587329</v>
      </c>
      <c r="K145">
        <f ca="1"/>
        <v>46145</v>
      </c>
      <c r="L145" t="str">
        <f ca="1"/>
        <v/>
      </c>
      <c r="M145" t="str">
        <f ca="1"/>
        <v>Current</v>
      </c>
      <c r="N145" t="str">
        <f ca="1"/>
        <v>Active</v>
      </c>
    </row>
    <row r="146" spans="1:14" x14ac:dyDescent="0.25">
      <c r="A146" t="str">
        <f ca="1"/>
        <v>CUST0165</v>
      </c>
      <c r="B146" t="str">
        <f ca="1"/>
        <v>Amit Joshi</v>
      </c>
      <c r="C146" t="str">
        <f ca="1"/>
        <v>Indore</v>
      </c>
      <c r="D146" t="str">
        <f ca="1"/>
        <v>Honda</v>
      </c>
      <c r="E146" t="str">
        <f ca="1"/>
        <v>Activa</v>
      </c>
      <c r="F146">
        <f ca="1"/>
        <v>56389</v>
      </c>
      <c r="G146">
        <f ca="1"/>
        <v>5009.3030008846081</v>
      </c>
      <c r="H146">
        <f ca="1"/>
        <v>5009.3030008846081</v>
      </c>
      <c r="I146">
        <f ca="1"/>
        <v>5009</v>
      </c>
      <c r="J146">
        <f ca="1"/>
        <v>0.30300088460808183</v>
      </c>
      <c r="K146">
        <f ca="1"/>
        <v>46143</v>
      </c>
      <c r="L146" t="str">
        <f ca="1"/>
        <v/>
      </c>
      <c r="M146" t="str">
        <f ca="1"/>
        <v>Current</v>
      </c>
      <c r="N146" t="str">
        <f ca="1"/>
        <v>Active</v>
      </c>
    </row>
    <row r="147" spans="1:14" x14ac:dyDescent="0.25">
      <c r="A147" t="str">
        <f ca="1"/>
        <v>CUST0166</v>
      </c>
      <c r="B147" t="str">
        <f ca="1"/>
        <v>Pradeep Malviya</v>
      </c>
      <c r="C147" t="str">
        <f ca="1"/>
        <v>Indore</v>
      </c>
      <c r="D147" t="str">
        <f ca="1"/>
        <v>Honda</v>
      </c>
      <c r="E147" t="str">
        <f ca="1"/>
        <v>City</v>
      </c>
      <c r="F147">
        <f ca="1"/>
        <v>1012522</v>
      </c>
      <c r="G147">
        <f ca="1"/>
        <v>90075.072812553641</v>
      </c>
      <c r="H147">
        <f ca="1"/>
        <v>90075.072812553641</v>
      </c>
      <c r="I147">
        <f ca="1"/>
        <v>90075</v>
      </c>
      <c r="J147">
        <f ca="1"/>
        <v>7.2812553640687838E-2</v>
      </c>
      <c r="K147">
        <f ca="1"/>
        <v>46149</v>
      </c>
      <c r="L147" t="str">
        <f ca="1"/>
        <v/>
      </c>
      <c r="M147" t="str">
        <f ca="1"/>
        <v>Current</v>
      </c>
      <c r="N147" t="str">
        <f ca="1"/>
        <v>Active</v>
      </c>
    </row>
    <row r="148" spans="1:14" x14ac:dyDescent="0.25">
      <c r="A148" t="str">
        <f ca="1"/>
        <v>CUST0167</v>
      </c>
      <c r="B148" t="str">
        <f ca="1"/>
        <v>Pankaj Patel</v>
      </c>
      <c r="C148" t="str">
        <f ca="1"/>
        <v>Gwalior</v>
      </c>
      <c r="D148" t="str">
        <f ca="1"/>
        <v>Maruti</v>
      </c>
      <c r="E148" t="str">
        <f ca="1"/>
        <v>Brezza</v>
      </c>
      <c r="F148">
        <f ca="1"/>
        <v>802259</v>
      </c>
      <c r="G148">
        <f ca="1"/>
        <v>39082.058226125198</v>
      </c>
      <c r="H148">
        <f ca="1"/>
        <v>39082.058226125198</v>
      </c>
      <c r="I148">
        <f ca="1"/>
        <v>39082</v>
      </c>
      <c r="J148">
        <f ca="1"/>
        <v>5.8226125198416412E-2</v>
      </c>
      <c r="K148">
        <f ca="1"/>
        <v>46150</v>
      </c>
      <c r="L148" t="str">
        <f ca="1"/>
        <v/>
      </c>
      <c r="M148" t="str">
        <f ca="1"/>
        <v>Current</v>
      </c>
      <c r="N148" t="str">
        <f ca="1"/>
        <v>Active</v>
      </c>
    </row>
    <row r="149" spans="1:14" x14ac:dyDescent="0.25">
      <c r="A149" t="str">
        <f ca="1"/>
        <v>CUST0168</v>
      </c>
      <c r="B149" t="str">
        <f ca="1"/>
        <v>Usha Verma</v>
      </c>
      <c r="C149" t="str">
        <f ca="1"/>
        <v>Gwalior</v>
      </c>
      <c r="D149" t="str">
        <f ca="1"/>
        <v>TVS</v>
      </c>
      <c r="E149" t="str">
        <f ca="1"/>
        <v>Jupiter</v>
      </c>
      <c r="F149">
        <f ca="1"/>
        <v>52785</v>
      </c>
      <c r="G149">
        <f ca="1"/>
        <v>2547.0961431682517</v>
      </c>
      <c r="H149">
        <f ca="1"/>
        <v>2547.0961431682517</v>
      </c>
      <c r="I149">
        <f ca="1"/>
        <v>2547</v>
      </c>
      <c r="J149">
        <f ca="1"/>
        <v>9.6143168251728639E-2</v>
      </c>
      <c r="K149">
        <f ca="1"/>
        <v>46148</v>
      </c>
      <c r="L149" t="str">
        <f ca="1"/>
        <v/>
      </c>
      <c r="M149" t="str">
        <f ca="1"/>
        <v>Current</v>
      </c>
      <c r="N149" t="str">
        <f ca="1"/>
        <v>Active</v>
      </c>
    </row>
    <row r="150" spans="1:14" x14ac:dyDescent="0.25">
      <c r="A150" t="str">
        <f ca="1"/>
        <v>CUST0170</v>
      </c>
      <c r="B150" t="str">
        <f ca="1"/>
        <v>Shanta Jain</v>
      </c>
      <c r="C150" t="str">
        <f ca="1"/>
        <v>Bhopal</v>
      </c>
      <c r="D150" t="str">
        <f ca="1"/>
        <v>Hyundai</v>
      </c>
      <c r="E150" t="str">
        <f ca="1"/>
        <v>i20</v>
      </c>
      <c r="F150">
        <f ca="1"/>
        <v>635425</v>
      </c>
      <c r="G150">
        <f ca="1"/>
        <v>16413.635294831754</v>
      </c>
      <c r="H150">
        <f ca="1"/>
        <v>16413.635294831754</v>
      </c>
      <c r="I150">
        <f ca="1"/>
        <v>16414</v>
      </c>
      <c r="J150">
        <f ca="1"/>
        <v>-0.36470516824556398</v>
      </c>
      <c r="K150">
        <f ca="1"/>
        <v>46167</v>
      </c>
      <c r="L150" t="str">
        <f ca="1"/>
        <v/>
      </c>
      <c r="M150" t="str">
        <f ca="1"/>
        <v>Current</v>
      </c>
      <c r="N150" t="str">
        <f ca="1"/>
        <v>Active</v>
      </c>
    </row>
    <row r="151" spans="1:14" x14ac:dyDescent="0.25">
      <c r="A151" t="str">
        <f ca="1"/>
        <v>CUST0171</v>
      </c>
      <c r="B151" t="str">
        <f ca="1"/>
        <v>Renu Joshi</v>
      </c>
      <c r="C151" t="str">
        <f ca="1"/>
        <v>Indore</v>
      </c>
      <c r="D151" t="str">
        <f ca="1"/>
        <v>Hyundai</v>
      </c>
      <c r="E151" t="str">
        <f ca="1"/>
        <v>Creta</v>
      </c>
      <c r="F151">
        <f ca="1"/>
        <v>1212619</v>
      </c>
      <c r="G151">
        <f ca="1"/>
        <v>107009.31572503271</v>
      </c>
      <c r="H151">
        <f ca="1"/>
        <v>107009.31572503271</v>
      </c>
      <c r="I151">
        <f ca="1"/>
        <v>107009</v>
      </c>
      <c r="J151">
        <f ca="1"/>
        <v>0.31572503270581365</v>
      </c>
      <c r="K151">
        <f ca="1"/>
        <v>46147</v>
      </c>
      <c r="L151" t="str">
        <f ca="1"/>
        <v/>
      </c>
      <c r="M151" t="str">
        <f ca="1"/>
        <v>Current</v>
      </c>
      <c r="N151" t="str">
        <f ca="1"/>
        <v>Active</v>
      </c>
    </row>
    <row r="152" spans="1:14" x14ac:dyDescent="0.25">
      <c r="A152" t="str">
        <f ca="1"/>
        <v>CUST0173</v>
      </c>
      <c r="B152" t="str">
        <f ca="1"/>
        <v>Manoj Malviya</v>
      </c>
      <c r="C152" t="str">
        <f ca="1"/>
        <v>Rewa</v>
      </c>
      <c r="D152" t="str">
        <f ca="1"/>
        <v>Maruti</v>
      </c>
      <c r="E152" t="str">
        <f ca="1"/>
        <v>Dzire</v>
      </c>
      <c r="F152">
        <f ca="1"/>
        <v>501466</v>
      </c>
      <c r="G152">
        <f ca="1"/>
        <v>13477.979416360291</v>
      </c>
      <c r="H152">
        <f ca="1"/>
        <v>13477.979416360291</v>
      </c>
      <c r="I152">
        <f ca="1"/>
        <v>2852</v>
      </c>
      <c r="J152">
        <f ca="1"/>
        <v>10625.979416360291</v>
      </c>
      <c r="K152">
        <f ca="1"/>
        <v>46167</v>
      </c>
      <c r="L152">
        <f ca="1"/>
        <v>13</v>
      </c>
      <c r="M152" t="str">
        <f ca="1"/>
        <v>1-30</v>
      </c>
      <c r="N152" t="str">
        <f ca="1"/>
        <v>Overdue</v>
      </c>
    </row>
    <row r="153" spans="1:14" x14ac:dyDescent="0.25">
      <c r="A153" t="str">
        <f ca="1"/>
        <v>CUST0174</v>
      </c>
      <c r="B153" t="str">
        <f ca="1"/>
        <v>Asha Malviya</v>
      </c>
      <c r="C153" t="str">
        <f ca="1"/>
        <v>Gwalior</v>
      </c>
      <c r="D153" t="str">
        <f ca="1"/>
        <v>Renault</v>
      </c>
      <c r="E153" t="str">
        <f ca="1"/>
        <v>Kwid</v>
      </c>
      <c r="F153">
        <f ca="1"/>
        <v>354441</v>
      </c>
      <c r="G153">
        <f ca="1"/>
        <v>9764.0364508456169</v>
      </c>
      <c r="H153">
        <f ca="1"/>
        <v>9764.0364508456169</v>
      </c>
      <c r="I153">
        <f ca="1"/>
        <v>6612</v>
      </c>
      <c r="J153">
        <f ca="1"/>
        <v>3152.0364508456169</v>
      </c>
      <c r="K153">
        <f ca="1"/>
        <v>46163</v>
      </c>
      <c r="L153">
        <f ca="1"/>
        <v>17</v>
      </c>
      <c r="M153" t="str">
        <f ca="1"/>
        <v>1-30</v>
      </c>
      <c r="N153" t="str">
        <f ca="1"/>
        <v>Overdue</v>
      </c>
    </row>
    <row r="154" spans="1:14" x14ac:dyDescent="0.25">
      <c r="A154" t="str">
        <f ca="1"/>
        <v>CUST0175</v>
      </c>
      <c r="B154" t="str">
        <f ca="1"/>
        <v>Naresh Joshi</v>
      </c>
      <c r="C154" t="str">
        <f ca="1"/>
        <v>Rewa</v>
      </c>
      <c r="D154" t="str">
        <f ca="1"/>
        <v>Hero</v>
      </c>
      <c r="E154" t="str">
        <f ca="1"/>
        <v>Splendor</v>
      </c>
      <c r="F154">
        <f ca="1"/>
        <v>88692</v>
      </c>
      <c r="G154">
        <f ca="1"/>
        <v>1927.0523079312286</v>
      </c>
      <c r="H154">
        <f ca="1"/>
        <v>1927.0523079312286</v>
      </c>
      <c r="I154">
        <f ca="1"/>
        <v>1927</v>
      </c>
      <c r="J154">
        <f ca="1"/>
        <v>5.2307931228597226E-2</v>
      </c>
      <c r="K154">
        <f ca="1"/>
        <v>46150</v>
      </c>
      <c r="L154" t="str">
        <f ca="1"/>
        <v/>
      </c>
      <c r="M154" t="str">
        <f ca="1"/>
        <v>Current</v>
      </c>
      <c r="N154" t="str">
        <f ca="1"/>
        <v>Active</v>
      </c>
    </row>
    <row r="155" spans="1:14" x14ac:dyDescent="0.25">
      <c r="A155" t="str">
        <f ca="1"/>
        <v>CUST0176</v>
      </c>
      <c r="B155" t="str">
        <f ca="1"/>
        <v>Sunita Dwivedi</v>
      </c>
      <c r="C155" t="str">
        <f ca="1"/>
        <v>Indore</v>
      </c>
      <c r="D155" t="str">
        <f ca="1"/>
        <v>Tata</v>
      </c>
      <c r="E155" t="str">
        <f ca="1"/>
        <v>Nexon</v>
      </c>
      <c r="F155">
        <f ca="1"/>
        <v>770332</v>
      </c>
      <c r="G155">
        <f ca="1"/>
        <v>21349.21121673203</v>
      </c>
      <c r="H155">
        <f ca="1"/>
        <v>21349.21121673203</v>
      </c>
      <c r="I155">
        <f ca="1"/>
        <v>21349</v>
      </c>
      <c r="J155">
        <f ca="1"/>
        <v>0.21121673203015234</v>
      </c>
      <c r="K155">
        <f ca="1"/>
        <v>46162</v>
      </c>
      <c r="L155" t="str">
        <f ca="1"/>
        <v/>
      </c>
      <c r="M155" t="str">
        <f ca="1"/>
        <v>Current</v>
      </c>
      <c r="N155" t="str">
        <f ca="1"/>
        <v>Active</v>
      </c>
    </row>
    <row r="156" spans="1:14" x14ac:dyDescent="0.25">
      <c r="A156" t="str">
        <f ca="1"/>
        <v>CUST0177</v>
      </c>
      <c r="B156" t="str">
        <f ca="1"/>
        <v>Rekha Gupta</v>
      </c>
      <c r="C156" t="str">
        <f ca="1"/>
        <v>Indore</v>
      </c>
      <c r="D156" t="str">
        <f ca="1"/>
        <v>Hyundai</v>
      </c>
      <c r="E156" t="str">
        <f ca="1"/>
        <v>Creta</v>
      </c>
      <c r="F156">
        <f ca="1"/>
        <v>1164992</v>
      </c>
      <c r="G156">
        <f ca="1"/>
        <v>32885.084136851379</v>
      </c>
      <c r="H156">
        <f ca="1"/>
        <v>32885.084136851379</v>
      </c>
      <c r="I156">
        <f ca="1"/>
        <v>32885</v>
      </c>
      <c r="J156">
        <f ca="1"/>
        <v>8.4136851379298605E-2</v>
      </c>
      <c r="K156">
        <f ca="1"/>
        <v>46147</v>
      </c>
      <c r="L156" t="str">
        <f ca="1"/>
        <v/>
      </c>
      <c r="M156" t="str">
        <f ca="1"/>
        <v>Current</v>
      </c>
      <c r="N156" t="str">
        <f ca="1"/>
        <v>Active</v>
      </c>
    </row>
    <row r="157" spans="1:14" x14ac:dyDescent="0.25">
      <c r="A157" t="str">
        <f ca="1"/>
        <v>CUST0178</v>
      </c>
      <c r="B157" t="str">
        <f ca="1"/>
        <v>Lalit Chauhan</v>
      </c>
      <c r="C157" t="str">
        <f ca="1"/>
        <v>Jabalpur</v>
      </c>
      <c r="D157" t="str">
        <f ca="1"/>
        <v>Tata</v>
      </c>
      <c r="E157" t="str">
        <f ca="1"/>
        <v>Nexon</v>
      </c>
      <c r="F157">
        <f ca="1"/>
        <v>857921</v>
      </c>
      <c r="G157">
        <f ca="1"/>
        <v>76667.422941190991</v>
      </c>
      <c r="H157">
        <f ca="1"/>
        <v>76667.422941190991</v>
      </c>
      <c r="I157">
        <f ca="1"/>
        <v>76667</v>
      </c>
      <c r="J157">
        <f ca="1"/>
        <v>0.42294119099096861</v>
      </c>
      <c r="K157">
        <f ca="1"/>
        <v>46145</v>
      </c>
      <c r="L157" t="str">
        <f ca="1"/>
        <v/>
      </c>
      <c r="M157" t="str">
        <f ca="1"/>
        <v>Current</v>
      </c>
      <c r="N157" t="str">
        <f ca="1"/>
        <v>Active</v>
      </c>
    </row>
    <row r="158" spans="1:14" x14ac:dyDescent="0.25">
      <c r="A158" t="str">
        <f ca="1"/>
        <v>CUST0179</v>
      </c>
      <c r="B158" t="str">
        <f ca="1"/>
        <v>Dinesh Shukla</v>
      </c>
      <c r="C158" t="str">
        <f ca="1"/>
        <v>Indore</v>
      </c>
      <c r="D158" t="str">
        <f ca="1"/>
        <v>Renault</v>
      </c>
      <c r="E158" t="str">
        <f ca="1"/>
        <v>Kwid</v>
      </c>
      <c r="F158">
        <f ca="1"/>
        <v>425430</v>
      </c>
      <c r="G158">
        <f ca="1"/>
        <v>9288.1146627311755</v>
      </c>
      <c r="H158">
        <f ca="1"/>
        <v>9288.1146627311755</v>
      </c>
      <c r="I158">
        <f ca="1"/>
        <v>9288</v>
      </c>
      <c r="J158">
        <f ca="1"/>
        <v>0.11466273117548553</v>
      </c>
      <c r="K158">
        <f ca="1"/>
        <v>46168</v>
      </c>
      <c r="L158" t="str">
        <f ca="1"/>
        <v/>
      </c>
      <c r="M158" t="str">
        <f ca="1"/>
        <v>Current</v>
      </c>
      <c r="N158" t="str">
        <f ca="1"/>
        <v>Active</v>
      </c>
    </row>
    <row r="159" spans="1:14" x14ac:dyDescent="0.25">
      <c r="A159" t="str">
        <f ca="1"/>
        <v>CUST0180</v>
      </c>
      <c r="B159" t="str">
        <f ca="1"/>
        <v>Pooja Sharma</v>
      </c>
      <c r="C159" t="str">
        <f ca="1"/>
        <v>Gwalior</v>
      </c>
      <c r="D159" t="str">
        <f ca="1"/>
        <v>Tata</v>
      </c>
      <c r="E159" t="str">
        <f ca="1"/>
        <v>Tiago</v>
      </c>
      <c r="F159">
        <f ca="1"/>
        <v>409482</v>
      </c>
      <c r="G159">
        <f ca="1"/>
        <v>36964.951178509298</v>
      </c>
      <c r="H159">
        <f ca="1"/>
        <v>36964.951178509298</v>
      </c>
      <c r="I159">
        <f ca="1"/>
        <v>36965</v>
      </c>
      <c r="J159">
        <f ca="1"/>
        <v>-4.8821490701811854E-2</v>
      </c>
      <c r="K159">
        <f ca="1"/>
        <v>46156</v>
      </c>
      <c r="L159" t="str">
        <f ca="1"/>
        <v/>
      </c>
      <c r="M159" t="str">
        <f ca="1"/>
        <v>Current</v>
      </c>
      <c r="N159" t="str">
        <f ca="1"/>
        <v>Active</v>
      </c>
    </row>
    <row r="160" spans="1:14" x14ac:dyDescent="0.25">
      <c r="A160" t="str">
        <f ca="1"/>
        <v>CUST0181</v>
      </c>
      <c r="B160" t="str">
        <f ca="1"/>
        <v>Ajay Sharma</v>
      </c>
      <c r="C160" t="str">
        <f ca="1"/>
        <v>Bhopal</v>
      </c>
      <c r="D160" t="str">
        <f ca="1"/>
        <v>Renault</v>
      </c>
      <c r="E160" t="str">
        <f ca="1"/>
        <v>Kwid</v>
      </c>
      <c r="F160">
        <f ca="1"/>
        <v>383240</v>
      </c>
      <c r="G160">
        <f ca="1"/>
        <v>34208.3801562074</v>
      </c>
      <c r="H160">
        <f ca="1"/>
        <v>34208.3801562074</v>
      </c>
      <c r="I160">
        <f ca="1"/>
        <v>4912</v>
      </c>
      <c r="J160">
        <f ca="1"/>
        <v>29296.3801562074</v>
      </c>
      <c r="K160">
        <f ca="1"/>
        <v>46162</v>
      </c>
      <c r="L160">
        <f ca="1"/>
        <v>18</v>
      </c>
      <c r="M160" t="str">
        <f ca="1"/>
        <v>1-30</v>
      </c>
      <c r="N160" t="str">
        <f ca="1"/>
        <v>Overdue</v>
      </c>
    </row>
    <row r="161" spans="1:14" x14ac:dyDescent="0.25">
      <c r="A161" t="str">
        <f ca="1"/>
        <v>CUST0182</v>
      </c>
      <c r="B161" t="str">
        <f ca="1"/>
        <v>Dinesh Gupta</v>
      </c>
      <c r="C161" t="str">
        <f ca="1"/>
        <v>Jabalpur</v>
      </c>
      <c r="D161" t="str">
        <f ca="1"/>
        <v>Renault</v>
      </c>
      <c r="E161" t="str">
        <f ca="1"/>
        <v>Kwid</v>
      </c>
      <c r="F161">
        <f ca="1"/>
        <v>427690</v>
      </c>
      <c r="G161">
        <f ca="1"/>
        <v>11475.974565986347</v>
      </c>
      <c r="H161">
        <f ca="1"/>
        <v>11475.974565986347</v>
      </c>
      <c r="I161">
        <f ca="1"/>
        <v>3796</v>
      </c>
      <c r="J161">
        <f ca="1"/>
        <v>7679.9745659863474</v>
      </c>
      <c r="K161">
        <f ca="1"/>
        <v>46161</v>
      </c>
      <c r="L161">
        <f ca="1"/>
        <v>19</v>
      </c>
      <c r="M161" t="str">
        <f ca="1"/>
        <v>1-30</v>
      </c>
      <c r="N161" t="str">
        <f ca="1"/>
        <v>Overdue</v>
      </c>
    </row>
    <row r="162" spans="1:14" x14ac:dyDescent="0.25">
      <c r="A162" t="str">
        <f ca="1"/>
        <v>CUST0184</v>
      </c>
      <c r="B162" t="str">
        <f ca="1"/>
        <v>Neha Dwivedi</v>
      </c>
      <c r="C162" t="str">
        <f ca="1"/>
        <v>Rewa</v>
      </c>
      <c r="D162" t="str">
        <f ca="1"/>
        <v>Mahindra</v>
      </c>
      <c r="E162" t="str">
        <f ca="1"/>
        <v>Bolero</v>
      </c>
      <c r="F162">
        <f ca="1"/>
        <v>742470</v>
      </c>
      <c r="G162">
        <f ca="1"/>
        <v>20950.658282112781</v>
      </c>
      <c r="H162">
        <f ca="1"/>
        <v>20950.658282112781</v>
      </c>
      <c r="I162">
        <f ca="1"/>
        <v>20951</v>
      </c>
      <c r="J162">
        <f ca="1"/>
        <v>-0.34171788721869234</v>
      </c>
      <c r="K162">
        <f ca="1"/>
        <v>46169</v>
      </c>
      <c r="L162" t="str">
        <f ca="1"/>
        <v/>
      </c>
      <c r="M162" t="str">
        <f ca="1"/>
        <v>Current</v>
      </c>
      <c r="N162" t="str">
        <f ca="1"/>
        <v>Active</v>
      </c>
    </row>
    <row r="163" spans="1:14" x14ac:dyDescent="0.25">
      <c r="A163" t="str">
        <f ca="1"/>
        <v>CUST0185</v>
      </c>
      <c r="B163" t="str">
        <f ca="1"/>
        <v>Sumit Tiwari</v>
      </c>
      <c r="C163" t="str">
        <f ca="1"/>
        <v>Gwalior</v>
      </c>
      <c r="D163" t="str">
        <f ca="1"/>
        <v>Renault</v>
      </c>
      <c r="E163" t="str">
        <f ca="1"/>
        <v>Kwid</v>
      </c>
      <c r="F163">
        <f ca="1"/>
        <v>428035</v>
      </c>
      <c r="G163">
        <f ca="1"/>
        <v>9721.5913705686689</v>
      </c>
      <c r="H163">
        <f ca="1"/>
        <v>9721.5913705686689</v>
      </c>
      <c r="I163">
        <f ca="1"/>
        <v>3498</v>
      </c>
      <c r="J163">
        <f ca="1"/>
        <v>6223.5913705686689</v>
      </c>
      <c r="K163">
        <f ca="1"/>
        <v>46148</v>
      </c>
      <c r="L163">
        <f ca="1"/>
        <v>32</v>
      </c>
      <c r="M163" t="str">
        <f ca="1"/>
        <v>31-60</v>
      </c>
      <c r="N163" t="str">
        <f ca="1"/>
        <v>Overdue</v>
      </c>
    </row>
    <row r="164" spans="1:14" x14ac:dyDescent="0.25">
      <c r="A164" t="str">
        <f ca="1"/>
        <v>CUST0187</v>
      </c>
      <c r="B164" t="str">
        <f ca="1"/>
        <v>Vikas Soni</v>
      </c>
      <c r="C164" t="str">
        <f ca="1"/>
        <v>Rewa</v>
      </c>
      <c r="D164" t="str">
        <f ca="1"/>
        <v>Tata</v>
      </c>
      <c r="E164" t="str">
        <f ca="1"/>
        <v>Tiago</v>
      </c>
      <c r="F164">
        <f ca="1"/>
        <v>498972</v>
      </c>
      <c r="G164">
        <f ca="1"/>
        <v>24483.704614204045</v>
      </c>
      <c r="H164">
        <f ca="1"/>
        <v>24483.704614204045</v>
      </c>
      <c r="I164">
        <f ca="1"/>
        <v>24484</v>
      </c>
      <c r="J164">
        <f ca="1"/>
        <v>-0.29538579595464398</v>
      </c>
      <c r="K164">
        <f ca="1"/>
        <v>46173</v>
      </c>
      <c r="L164" t="str">
        <f ca="1"/>
        <v/>
      </c>
      <c r="M164" t="str">
        <f ca="1"/>
        <v>Current</v>
      </c>
      <c r="N164" t="str">
        <f ca="1"/>
        <v>Active</v>
      </c>
    </row>
    <row r="165" spans="1:14" x14ac:dyDescent="0.25">
      <c r="A165" t="str">
        <f ca="1"/>
        <v>CUST0188</v>
      </c>
      <c r="B165" t="str">
        <f ca="1"/>
        <v>Mamta Tiwari</v>
      </c>
      <c r="C165" t="str">
        <f ca="1"/>
        <v>Jabalpur</v>
      </c>
      <c r="D165" t="str">
        <f ca="1"/>
        <v>TVS</v>
      </c>
      <c r="E165" t="str">
        <f ca="1"/>
        <v>Jupiter</v>
      </c>
      <c r="F165">
        <f ca="1"/>
        <v>63220</v>
      </c>
      <c r="G165">
        <f ca="1"/>
        <v>3947.2398684696091</v>
      </c>
      <c r="H165">
        <f ca="1"/>
        <v>3947.2398684696091</v>
      </c>
      <c r="I165">
        <f ca="1"/>
        <v>3947</v>
      </c>
      <c r="J165">
        <f ca="1"/>
        <v>0.23986846960906405</v>
      </c>
      <c r="K165">
        <f ca="1"/>
        <v>46167</v>
      </c>
      <c r="L165" t="str">
        <f ca="1"/>
        <v/>
      </c>
      <c r="M165" t="str">
        <f ca="1"/>
        <v>Current</v>
      </c>
      <c r="N165" t="str">
        <f ca="1"/>
        <v>Active</v>
      </c>
    </row>
    <row r="166" spans="1:14" x14ac:dyDescent="0.25">
      <c r="A166" t="str">
        <f ca="1"/>
        <v>CUST0189</v>
      </c>
      <c r="B166" t="str">
        <f ca="1"/>
        <v>Pradeep Mishra</v>
      </c>
      <c r="C166" t="str">
        <f ca="1"/>
        <v>Gwalior</v>
      </c>
      <c r="D166" t="str">
        <f ca="1"/>
        <v>Hero</v>
      </c>
      <c r="E166" t="str">
        <f ca="1"/>
        <v>Splendor</v>
      </c>
      <c r="F166">
        <f ca="1"/>
        <v>43703</v>
      </c>
      <c r="G166">
        <f ca="1"/>
        <v>3870.7024965325836</v>
      </c>
      <c r="H166">
        <f ca="1"/>
        <v>3870.7024965325836</v>
      </c>
      <c r="I166">
        <f ca="1"/>
        <v>3871</v>
      </c>
      <c r="J166">
        <f ca="1"/>
        <v>-0.29750346741639078</v>
      </c>
      <c r="K166">
        <f ca="1"/>
        <v>46163</v>
      </c>
      <c r="L166" t="str">
        <f ca="1"/>
        <v/>
      </c>
      <c r="M166" t="str">
        <f ca="1"/>
        <v>Current</v>
      </c>
      <c r="N166" t="str">
        <f ca="1"/>
        <v>Active</v>
      </c>
    </row>
    <row r="167" spans="1:14" x14ac:dyDescent="0.25">
      <c r="A167" t="str">
        <f ca="1"/>
        <v>CUST0190</v>
      </c>
      <c r="B167" t="str">
        <f ca="1"/>
        <v>Nisha Jain</v>
      </c>
      <c r="C167" t="str">
        <f ca="1"/>
        <v>Rewa</v>
      </c>
      <c r="D167" t="str">
        <f ca="1"/>
        <v>Hyundai</v>
      </c>
      <c r="E167" t="str">
        <f ca="1"/>
        <v>Creta</v>
      </c>
      <c r="F167">
        <f ca="1"/>
        <v>1150308</v>
      </c>
      <c r="G167">
        <f ca="1"/>
        <v>24993.276577726916</v>
      </c>
      <c r="H167">
        <f ca="1"/>
        <v>24993.276577726916</v>
      </c>
      <c r="I167">
        <f ca="1"/>
        <v>24993</v>
      </c>
      <c r="J167">
        <f ca="1"/>
        <v>0.27657772691600258</v>
      </c>
      <c r="K167">
        <f ca="1"/>
        <v>46152</v>
      </c>
      <c r="L167" t="str">
        <f ca="1"/>
        <v/>
      </c>
      <c r="M167" t="str">
        <f ca="1"/>
        <v>Current</v>
      </c>
      <c r="N167" t="str">
        <f ca="1"/>
        <v>Active</v>
      </c>
    </row>
    <row r="168" spans="1:14" x14ac:dyDescent="0.25">
      <c r="A168" t="str">
        <f ca="1"/>
        <v>CUST0191</v>
      </c>
      <c r="B168" t="str">
        <f ca="1"/>
        <v>Kavita Jain</v>
      </c>
      <c r="C168" t="str">
        <f ca="1"/>
        <v>Jabalpur</v>
      </c>
      <c r="D168" t="str">
        <f ca="1"/>
        <v>Maruti</v>
      </c>
      <c r="E168" t="str">
        <f ca="1"/>
        <v>Swift</v>
      </c>
      <c r="F168">
        <f ca="1"/>
        <v>545300</v>
      </c>
      <c r="G168">
        <f ca="1"/>
        <v>25904.070108970787</v>
      </c>
      <c r="H168">
        <f ca="1"/>
        <v>25904.070108970787</v>
      </c>
      <c r="I168">
        <f ca="1"/>
        <v>5082</v>
      </c>
      <c r="J168">
        <f ca="1"/>
        <v>20822.070108970787</v>
      </c>
      <c r="K168">
        <f ca="1"/>
        <v>46152</v>
      </c>
      <c r="L168">
        <f ca="1"/>
        <v>28</v>
      </c>
      <c r="M168" t="str">
        <f ca="1"/>
        <v>1-30</v>
      </c>
      <c r="N168" t="str">
        <f ca="1"/>
        <v>Overdue</v>
      </c>
    </row>
    <row r="169" spans="1:14" x14ac:dyDescent="0.25">
      <c r="A169" t="str">
        <f ca="1"/>
        <v>CUST0192</v>
      </c>
      <c r="B169" t="str">
        <f ca="1"/>
        <v>Ajay Pandey</v>
      </c>
      <c r="C169" t="str">
        <f ca="1"/>
        <v>Rewa</v>
      </c>
      <c r="D169" t="str">
        <f ca="1"/>
        <v>Maruti</v>
      </c>
      <c r="E169" t="str">
        <f ca="1"/>
        <v>Dzire</v>
      </c>
      <c r="F169">
        <f ca="1"/>
        <v>547467</v>
      </c>
      <c r="G169">
        <f ca="1"/>
        <v>49078.239219570598</v>
      </c>
      <c r="H169">
        <f ca="1"/>
        <v>49078.239219570598</v>
      </c>
      <c r="I169">
        <f ca="1"/>
        <v>27885</v>
      </c>
      <c r="J169">
        <f ca="1"/>
        <v>21193.239219570598</v>
      </c>
      <c r="K169">
        <f ca="1"/>
        <v>46157</v>
      </c>
      <c r="L169">
        <f ca="1"/>
        <v>23</v>
      </c>
      <c r="M169" t="str">
        <f ca="1"/>
        <v>1-30</v>
      </c>
      <c r="N169" t="str">
        <f ca="1"/>
        <v>Overdue</v>
      </c>
    </row>
    <row r="170" spans="1:14" x14ac:dyDescent="0.25">
      <c r="A170" t="str">
        <f ca="1"/>
        <v>CUST0193</v>
      </c>
      <c r="B170" t="str">
        <f ca="1"/>
        <v>Pushpa Jain</v>
      </c>
      <c r="C170" t="str">
        <f ca="1"/>
        <v>Gwalior</v>
      </c>
      <c r="D170" t="str">
        <f ca="1"/>
        <v>Mahindra</v>
      </c>
      <c r="E170" t="str">
        <f ca="1"/>
        <v>Bolero</v>
      </c>
      <c r="F170">
        <f ca="1"/>
        <v>844608</v>
      </c>
      <c r="G170">
        <f ca="1"/>
        <v>29556.48994298563</v>
      </c>
      <c r="H170">
        <f ca="1"/>
        <v>29556.48994298563</v>
      </c>
      <c r="I170">
        <f ca="1"/>
        <v>29556</v>
      </c>
      <c r="J170">
        <f ca="1"/>
        <v>0.48994298563047778</v>
      </c>
      <c r="K170">
        <f ca="1"/>
        <v>46167</v>
      </c>
      <c r="L170" t="str">
        <f ca="1"/>
        <v/>
      </c>
      <c r="M170" t="str">
        <f ca="1"/>
        <v>Current</v>
      </c>
      <c r="N170" t="str">
        <f ca="1"/>
        <v>Active</v>
      </c>
    </row>
    <row r="171" spans="1:14" x14ac:dyDescent="0.25">
      <c r="A171" t="str">
        <f ca="1"/>
        <v>CUST0194</v>
      </c>
      <c r="B171" t="str">
        <f ca="1"/>
        <v>Priya Chauhan</v>
      </c>
      <c r="C171" t="str">
        <f ca="1"/>
        <v>Rewa</v>
      </c>
      <c r="D171" t="str">
        <f ca="1"/>
        <v>Honda</v>
      </c>
      <c r="E171" t="str">
        <f ca="1"/>
        <v>Activa</v>
      </c>
      <c r="F171">
        <f ca="1"/>
        <v>67023</v>
      </c>
      <c r="G171">
        <f ca="1"/>
        <v>1500.0503415152195</v>
      </c>
      <c r="H171">
        <f ca="1"/>
        <v>1500.0503415152195</v>
      </c>
      <c r="I171">
        <f ca="1"/>
        <v>0</v>
      </c>
      <c r="J171">
        <f ca="1"/>
        <v>1500.0503415152195</v>
      </c>
      <c r="K171">
        <f ca="1"/>
        <v>46163</v>
      </c>
      <c r="L171">
        <f ca="1"/>
        <v>17</v>
      </c>
      <c r="M171" t="str">
        <f ca="1"/>
        <v>1-30</v>
      </c>
      <c r="N171" t="str">
        <f ca="1"/>
        <v>Overdue</v>
      </c>
    </row>
    <row r="172" spans="1:14" x14ac:dyDescent="0.25">
      <c r="A172" t="str">
        <f ca="1"/>
        <v>CUST0195</v>
      </c>
      <c r="B172" t="str">
        <f ca="1"/>
        <v>Rohit Shukla</v>
      </c>
      <c r="C172" t="str">
        <f ca="1"/>
        <v>Bhopal</v>
      </c>
      <c r="D172" t="str">
        <f ca="1"/>
        <v>Maruti</v>
      </c>
      <c r="E172" t="str">
        <f ca="1"/>
        <v>Brezza</v>
      </c>
      <c r="F172">
        <f ca="1"/>
        <v>878866</v>
      </c>
      <c r="G172">
        <f ca="1"/>
        <v>23139.597691870225</v>
      </c>
      <c r="H172">
        <f ca="1"/>
        <v>23139.597691870225</v>
      </c>
      <c r="I172">
        <f ca="1"/>
        <v>23140</v>
      </c>
      <c r="J172">
        <f ca="1"/>
        <v>-0.40230812977461028</v>
      </c>
      <c r="K172">
        <f ca="1"/>
        <v>46150</v>
      </c>
      <c r="L172" t="str">
        <f ca="1"/>
        <v/>
      </c>
      <c r="M172" t="str">
        <f ca="1"/>
        <v>Current</v>
      </c>
      <c r="N172" t="str">
        <f ca="1"/>
        <v>Active</v>
      </c>
    </row>
    <row r="173" spans="1:14" x14ac:dyDescent="0.25">
      <c r="A173" t="str">
        <f ca="1"/>
        <v>CUST0197</v>
      </c>
      <c r="B173" t="str">
        <f ca="1"/>
        <v>Savita Rajput</v>
      </c>
      <c r="C173" t="str">
        <f ca="1"/>
        <v>Jabalpur</v>
      </c>
      <c r="D173" t="str">
        <f ca="1"/>
        <v>Maruti</v>
      </c>
      <c r="E173" t="str">
        <f ca="1"/>
        <v>Dzire</v>
      </c>
      <c r="F173">
        <f ca="1"/>
        <v>518664</v>
      </c>
      <c r="G173">
        <f ca="1"/>
        <v>16938.668975105011</v>
      </c>
      <c r="H173">
        <f ca="1"/>
        <v>16938.668975105011</v>
      </c>
      <c r="I173">
        <f ca="1"/>
        <v>16939</v>
      </c>
      <c r="J173">
        <f ca="1"/>
        <v>-0.33102489498924115</v>
      </c>
      <c r="K173">
        <f ca="1"/>
        <v>46159</v>
      </c>
      <c r="L173" t="str">
        <f ca="1"/>
        <v/>
      </c>
      <c r="M173" t="str">
        <f ca="1"/>
        <v>Current</v>
      </c>
      <c r="N173" t="str">
        <f ca="1"/>
        <v>Active</v>
      </c>
    </row>
    <row r="174" spans="1:14" x14ac:dyDescent="0.25">
      <c r="A174" t="str">
        <f ca="1"/>
        <v>CUST0199</v>
      </c>
      <c r="B174" t="str">
        <f ca="1"/>
        <v>Sanjay Chauhan</v>
      </c>
      <c r="C174" t="str">
        <f ca="1"/>
        <v>Jabalpur</v>
      </c>
      <c r="D174" t="str">
        <f ca="1"/>
        <v>Maruti</v>
      </c>
      <c r="E174" t="str">
        <f ca="1"/>
        <v>Swift</v>
      </c>
      <c r="F174">
        <f ca="1"/>
        <v>536562</v>
      </c>
      <c r="G174">
        <f ca="1"/>
        <v>12747.879816406063</v>
      </c>
      <c r="H174">
        <f ca="1"/>
        <v>12747.879816406063</v>
      </c>
      <c r="I174">
        <f ca="1"/>
        <v>12748</v>
      </c>
      <c r="J174">
        <f ca="1"/>
        <v>-0.1201835939373268</v>
      </c>
      <c r="K174">
        <f ca="1"/>
        <v>46146</v>
      </c>
      <c r="L174" t="str">
        <f ca="1"/>
        <v/>
      </c>
      <c r="M174" t="str">
        <f ca="1"/>
        <v>Current</v>
      </c>
      <c r="N174" t="str">
        <f ca="1"/>
        <v>Active</v>
      </c>
    </row>
    <row r="175" spans="1:14" x14ac:dyDescent="0.25">
      <c r="A175" t="str">
        <f ca="1"/>
        <v>CUST0200</v>
      </c>
      <c r="B175" t="str">
        <f ca="1"/>
        <v>Rajesh Mishra</v>
      </c>
      <c r="C175" t="str">
        <f ca="1"/>
        <v>Gwalior</v>
      </c>
      <c r="D175" t="str">
        <f ca="1"/>
        <v>Hero</v>
      </c>
      <c r="E175" t="str">
        <f ca="1"/>
        <v>Splendor</v>
      </c>
      <c r="F175">
        <f ca="1"/>
        <v>44692</v>
      </c>
      <c r="G175">
        <f ca="1"/>
        <v>1266.126094136127</v>
      </c>
      <c r="H175">
        <f ca="1"/>
        <v>1266.126094136127</v>
      </c>
      <c r="I175">
        <f ca="1"/>
        <v>862</v>
      </c>
      <c r="J175">
        <f ca="1"/>
        <v>404.12609413612699</v>
      </c>
      <c r="K175">
        <f ca="1"/>
        <v>46165</v>
      </c>
      <c r="L175">
        <f ca="1"/>
        <v>15</v>
      </c>
      <c r="M175" t="str">
        <f ca="1"/>
        <v>1-30</v>
      </c>
      <c r="N175" t="str">
        <f ca="1"/>
        <v>Overdue</v>
      </c>
    </row>
    <row r="176" spans="1:14" x14ac:dyDescent="0.25">
      <c r="A176" t="str">
        <f ca="1"/>
        <v>CUST0201</v>
      </c>
      <c r="B176" t="str">
        <f ca="1"/>
        <v>Manoj Jain</v>
      </c>
      <c r="C176" t="str">
        <f ca="1"/>
        <v>Rewa</v>
      </c>
      <c r="D176" t="str">
        <f ca="1"/>
        <v>Honda</v>
      </c>
      <c r="E176" t="str">
        <f ca="1"/>
        <v>City</v>
      </c>
      <c r="F176">
        <f ca="1"/>
        <v>853476</v>
      </c>
      <c r="G176">
        <f ca="1"/>
        <v>29273.525293809136</v>
      </c>
      <c r="H176">
        <f ca="1"/>
        <v>29273.525293809136</v>
      </c>
      <c r="I176">
        <f ca="1"/>
        <v>29274</v>
      </c>
      <c r="J176">
        <f ca="1"/>
        <v>-0.47470619086379884</v>
      </c>
      <c r="K176">
        <f ca="1"/>
        <v>46169</v>
      </c>
      <c r="L176" t="str">
        <f ca="1"/>
        <v/>
      </c>
      <c r="M176" t="str">
        <f ca="1"/>
        <v>Current</v>
      </c>
      <c r="N176" t="str">
        <f ca="1"/>
        <v>Active</v>
      </c>
    </row>
    <row r="177" spans="1:14" x14ac:dyDescent="0.25">
      <c r="A177" t="str">
        <f ca="1"/>
        <v>CUST0204</v>
      </c>
      <c r="B177" t="str">
        <f ca="1"/>
        <v>Sumit Yadav</v>
      </c>
      <c r="C177" t="str">
        <f ca="1"/>
        <v>Rewa</v>
      </c>
      <c r="D177" t="str">
        <f ca="1"/>
        <v>Maruti</v>
      </c>
      <c r="E177" t="str">
        <f ca="1"/>
        <v>Brezza</v>
      </c>
      <c r="F177">
        <f ca="1"/>
        <v>902698</v>
      </c>
      <c r="G177">
        <f ca="1"/>
        <v>20148.509884614494</v>
      </c>
      <c r="H177">
        <f ca="1"/>
        <v>20148.509884614494</v>
      </c>
      <c r="I177">
        <f ca="1"/>
        <v>20149</v>
      </c>
      <c r="J177">
        <f ca="1"/>
        <v>-0.49011538550621481</v>
      </c>
      <c r="K177">
        <f ca="1"/>
        <v>46143</v>
      </c>
      <c r="L177" t="str">
        <f ca="1"/>
        <v/>
      </c>
      <c r="M177" t="str">
        <f ca="1"/>
        <v>Current</v>
      </c>
      <c r="N177" t="str">
        <f ca="1"/>
        <v>Active</v>
      </c>
    </row>
    <row r="178" spans="1:14" x14ac:dyDescent="0.25">
      <c r="A178" t="str">
        <f ca="1"/>
        <v>CUST0206</v>
      </c>
      <c r="B178" t="str">
        <f ca="1"/>
        <v>Umesh Thakur</v>
      </c>
      <c r="C178" t="str">
        <f ca="1"/>
        <v>Rewa</v>
      </c>
      <c r="D178" t="str">
        <f ca="1"/>
        <v>Tata</v>
      </c>
      <c r="E178" t="str">
        <f ca="1"/>
        <v>Tiago</v>
      </c>
      <c r="F178">
        <f ca="1"/>
        <v>541395</v>
      </c>
      <c r="G178">
        <f ca="1"/>
        <v>33920.22377744034</v>
      </c>
      <c r="H178">
        <f ca="1"/>
        <v>33920.22377744034</v>
      </c>
      <c r="I178">
        <f ca="1"/>
        <v>33920</v>
      </c>
      <c r="J178">
        <f ca="1"/>
        <v>0.22377744034019997</v>
      </c>
      <c r="K178">
        <f ca="1"/>
        <v>46144</v>
      </c>
      <c r="L178" t="str">
        <f ca="1"/>
        <v/>
      </c>
      <c r="M178" t="str">
        <f ca="1"/>
        <v>Current</v>
      </c>
      <c r="N178" t="str">
        <f ca="1"/>
        <v>Active</v>
      </c>
    </row>
    <row r="179" spans="1:14" x14ac:dyDescent="0.25">
      <c r="A179" t="str">
        <f ca="1"/>
        <v>CUST0207</v>
      </c>
      <c r="B179" t="str">
        <f ca="1"/>
        <v>Kavita Agarwal</v>
      </c>
      <c r="C179" t="str">
        <f ca="1"/>
        <v>Indore</v>
      </c>
      <c r="D179" t="str">
        <f ca="1"/>
        <v>Mahindra</v>
      </c>
      <c r="E179" t="str">
        <f ca="1"/>
        <v>Bolero</v>
      </c>
      <c r="F179">
        <f ca="1"/>
        <v>800193</v>
      </c>
      <c r="G179">
        <f ca="1"/>
        <v>48786.257274507305</v>
      </c>
      <c r="H179">
        <f ca="1"/>
        <v>48786.257274507305</v>
      </c>
      <c r="I179">
        <f ca="1"/>
        <v>0</v>
      </c>
      <c r="J179">
        <f ca="1"/>
        <v>48786.257274507305</v>
      </c>
      <c r="K179">
        <f ca="1"/>
        <v>46149</v>
      </c>
      <c r="L179">
        <f ca="1"/>
        <v>31</v>
      </c>
      <c r="M179" t="str">
        <f ca="1"/>
        <v>31-60</v>
      </c>
      <c r="N179" t="str">
        <f ca="1"/>
        <v>Overdue</v>
      </c>
    </row>
    <row r="180" spans="1:14" x14ac:dyDescent="0.25">
      <c r="A180" t="str">
        <f ca="1"/>
        <v>CUST0208</v>
      </c>
      <c r="B180" t="str">
        <f ca="1"/>
        <v>Rajesh Dwivedi</v>
      </c>
      <c r="C180" t="str">
        <f ca="1"/>
        <v>Jabalpur</v>
      </c>
      <c r="D180" t="str">
        <f ca="1"/>
        <v>Tata</v>
      </c>
      <c r="E180" t="str">
        <f ca="1"/>
        <v>Nexon</v>
      </c>
      <c r="F180">
        <f ca="1"/>
        <v>873499</v>
      </c>
      <c r="G180">
        <f ca="1"/>
        <v>52713.535920852839</v>
      </c>
      <c r="H180">
        <f ca="1"/>
        <v>52713.535920852839</v>
      </c>
      <c r="I180">
        <f ca="1"/>
        <v>36881</v>
      </c>
      <c r="J180">
        <f ca="1"/>
        <v>15832.535920852839</v>
      </c>
      <c r="K180">
        <f ca="1"/>
        <v>46149</v>
      </c>
      <c r="L180">
        <f ca="1"/>
        <v>31</v>
      </c>
      <c r="M180" t="str">
        <f ca="1"/>
        <v>31-60</v>
      </c>
      <c r="N180" t="str">
        <f ca="1"/>
        <v>Overdue</v>
      </c>
    </row>
    <row r="181" spans="1:14" x14ac:dyDescent="0.25">
      <c r="A181" t="str">
        <f ca="1"/>
        <v>CUST0209</v>
      </c>
      <c r="B181" t="str">
        <f ca="1"/>
        <v>Santosh Soni</v>
      </c>
      <c r="C181" t="str">
        <f ca="1"/>
        <v>Bhopal</v>
      </c>
      <c r="D181" t="str">
        <f ca="1"/>
        <v>Tata</v>
      </c>
      <c r="E181" t="str">
        <f ca="1"/>
        <v>Nexon</v>
      </c>
      <c r="F181">
        <f ca="1"/>
        <v>800127</v>
      </c>
      <c r="G181">
        <f ca="1"/>
        <v>38227.679299322022</v>
      </c>
      <c r="H181">
        <f ca="1"/>
        <v>38227.679299322022</v>
      </c>
      <c r="I181">
        <f ca="1"/>
        <v>10377</v>
      </c>
      <c r="J181">
        <f ca="1"/>
        <v>27850.679299322022</v>
      </c>
      <c r="K181">
        <f ca="1"/>
        <v>46155</v>
      </c>
      <c r="L181">
        <f ca="1"/>
        <v>25</v>
      </c>
      <c r="M181" t="str">
        <f ca="1"/>
        <v>1-30</v>
      </c>
      <c r="N181" t="str">
        <f ca="1"/>
        <v>Overdue</v>
      </c>
    </row>
    <row r="182" spans="1:14" x14ac:dyDescent="0.25">
      <c r="A182" t="str">
        <f ca="1"/>
        <v>CUST0210</v>
      </c>
      <c r="B182" t="str">
        <f ca="1"/>
        <v>Deepak Patel</v>
      </c>
      <c r="C182" t="str">
        <f ca="1"/>
        <v>Indore</v>
      </c>
      <c r="D182" t="str">
        <f ca="1"/>
        <v>Honda</v>
      </c>
      <c r="E182" t="str">
        <f ca="1"/>
        <v>City</v>
      </c>
      <c r="F182">
        <f ca="1"/>
        <v>1039683</v>
      </c>
      <c r="G182">
        <f ca="1"/>
        <v>29194.053086295997</v>
      </c>
      <c r="H182">
        <f ca="1"/>
        <v>29194.053086295997</v>
      </c>
      <c r="I182">
        <f ca="1"/>
        <v>12398</v>
      </c>
      <c r="J182">
        <f ca="1"/>
        <v>16796.053086295997</v>
      </c>
      <c r="K182">
        <f ca="1"/>
        <v>46148</v>
      </c>
      <c r="L182">
        <f ca="1"/>
        <v>32</v>
      </c>
      <c r="M182" t="str">
        <f ca="1"/>
        <v>31-60</v>
      </c>
      <c r="N182" t="str">
        <f ca="1"/>
        <v>Overdue</v>
      </c>
    </row>
    <row r="183" spans="1:14" x14ac:dyDescent="0.25">
      <c r="A183" t="str">
        <f ca="1"/>
        <v>CUST0211</v>
      </c>
      <c r="B183" t="str">
        <f ca="1"/>
        <v>Sanjay Rajput</v>
      </c>
      <c r="C183" t="str">
        <f ca="1"/>
        <v>Jabalpur</v>
      </c>
      <c r="D183" t="str">
        <f ca="1"/>
        <v>Maruti</v>
      </c>
      <c r="E183" t="str">
        <f ca="1"/>
        <v>Brezza</v>
      </c>
      <c r="F183">
        <f ca="1"/>
        <v>854095</v>
      </c>
      <c r="G183">
        <f ca="1"/>
        <v>21995.807380874419</v>
      </c>
      <c r="H183">
        <f ca="1"/>
        <v>21995.807380874419</v>
      </c>
      <c r="I183">
        <f ca="1"/>
        <v>4371</v>
      </c>
      <c r="J183">
        <f ca="1"/>
        <v>17624.807380874419</v>
      </c>
      <c r="K183">
        <f ca="1"/>
        <v>46149</v>
      </c>
      <c r="L183">
        <f ca="1"/>
        <v>31</v>
      </c>
      <c r="M183" t="str">
        <f ca="1"/>
        <v>31-60</v>
      </c>
      <c r="N183" t="str">
        <f ca="1"/>
        <v>Overdue</v>
      </c>
    </row>
    <row r="184" spans="1:14" x14ac:dyDescent="0.25">
      <c r="A184" t="str">
        <f ca="1"/>
        <v>CUST0212</v>
      </c>
      <c r="B184" t="str">
        <f ca="1"/>
        <v>Mahesh Chauhan</v>
      </c>
      <c r="C184" t="str">
        <f ca="1"/>
        <v>Indore</v>
      </c>
      <c r="D184" t="str">
        <f ca="1"/>
        <v>Maruti</v>
      </c>
      <c r="E184" t="str">
        <f ca="1"/>
        <v>Swift</v>
      </c>
      <c r="F184">
        <f ca="1"/>
        <v>454026</v>
      </c>
      <c r="G184">
        <f ca="1"/>
        <v>14842.736989191293</v>
      </c>
      <c r="H184">
        <f ca="1"/>
        <v>14842.736989191293</v>
      </c>
      <c r="I184">
        <f ca="1"/>
        <v>14843</v>
      </c>
      <c r="J184">
        <f ca="1"/>
        <v>-0.26301080870689475</v>
      </c>
      <c r="K184">
        <f ca="1"/>
        <v>46143</v>
      </c>
      <c r="L184" t="str">
        <f ca="1"/>
        <v/>
      </c>
      <c r="M184" t="str">
        <f ca="1"/>
        <v>Current</v>
      </c>
      <c r="N184" t="str">
        <f ca="1"/>
        <v>Active</v>
      </c>
    </row>
    <row r="185" spans="1:14" x14ac:dyDescent="0.25">
      <c r="A185" t="str">
        <f ca="1"/>
        <v>CUST0213</v>
      </c>
      <c r="B185" t="str">
        <f ca="1"/>
        <v>Mohit Pandey</v>
      </c>
      <c r="C185" t="str">
        <f ca="1"/>
        <v>Gwalior</v>
      </c>
      <c r="D185" t="str">
        <f ca="1"/>
        <v>Tata</v>
      </c>
      <c r="E185" t="str">
        <f ca="1"/>
        <v>Nexon</v>
      </c>
      <c r="F185">
        <f ca="1"/>
        <v>734081</v>
      </c>
      <c r="G185">
        <f ca="1"/>
        <v>34159.423708712762</v>
      </c>
      <c r="H185">
        <f ca="1"/>
        <v>34159.423708712762</v>
      </c>
      <c r="I185">
        <f ca="1"/>
        <v>34159</v>
      </c>
      <c r="J185">
        <f ca="1"/>
        <v>0.42370871276216349</v>
      </c>
      <c r="K185">
        <f ca="1"/>
        <v>46156</v>
      </c>
      <c r="L185" t="str">
        <f ca="1"/>
        <v/>
      </c>
      <c r="M185" t="str">
        <f ca="1"/>
        <v>Current</v>
      </c>
      <c r="N185" t="str">
        <f ca="1"/>
        <v>Active</v>
      </c>
    </row>
    <row r="186" spans="1:14" x14ac:dyDescent="0.25">
      <c r="A186" t="str">
        <f ca="1"/>
        <v>CUST0214</v>
      </c>
      <c r="B186" t="str">
        <f ca="1"/>
        <v>Usha Soni</v>
      </c>
      <c r="C186" t="str">
        <f ca="1"/>
        <v>Bhopal</v>
      </c>
      <c r="D186" t="str">
        <f ca="1"/>
        <v>TVS</v>
      </c>
      <c r="E186" t="str">
        <f ca="1"/>
        <v>Jupiter</v>
      </c>
      <c r="F186">
        <f ca="1"/>
        <v>62379</v>
      </c>
      <c r="G186">
        <f ca="1"/>
        <v>2159.335050336173</v>
      </c>
      <c r="H186">
        <f ca="1"/>
        <v>2159.335050336173</v>
      </c>
      <c r="I186">
        <f ca="1"/>
        <v>422</v>
      </c>
      <c r="J186">
        <f ca="1"/>
        <v>1737.335050336173</v>
      </c>
      <c r="K186">
        <f ca="1"/>
        <v>46170</v>
      </c>
      <c r="L186">
        <f ca="1"/>
        <v>10</v>
      </c>
      <c r="M186" t="str">
        <f ca="1"/>
        <v>1-30</v>
      </c>
      <c r="N186" t="str">
        <f ca="1"/>
        <v>Overdue</v>
      </c>
    </row>
    <row r="187" spans="1:14" x14ac:dyDescent="0.25">
      <c r="A187" t="str">
        <f ca="1"/>
        <v>CUST0216</v>
      </c>
      <c r="B187" t="str">
        <f ca="1"/>
        <v>Geeta Tiwari</v>
      </c>
      <c r="C187" t="str">
        <f ca="1"/>
        <v>Bhopal</v>
      </c>
      <c r="D187" t="str">
        <f ca="1"/>
        <v>TVS</v>
      </c>
      <c r="E187" t="str">
        <f ca="1"/>
        <v>Jupiter</v>
      </c>
      <c r="F187">
        <f ca="1"/>
        <v>69065</v>
      </c>
      <c r="G187">
        <f ca="1"/>
        <v>1525.1678796121626</v>
      </c>
      <c r="H187">
        <f ca="1"/>
        <v>1525.1678796121626</v>
      </c>
      <c r="I187">
        <f ca="1"/>
        <v>1525</v>
      </c>
      <c r="J187">
        <f ca="1"/>
        <v>0.16787961216255098</v>
      </c>
      <c r="K187">
        <f ca="1"/>
        <v>46160</v>
      </c>
      <c r="L187" t="str">
        <f ca="1"/>
        <v/>
      </c>
      <c r="M187" t="str">
        <f ca="1"/>
        <v>Current</v>
      </c>
      <c r="N187" t="str">
        <f ca="1"/>
        <v>Active</v>
      </c>
    </row>
    <row r="188" spans="1:14" x14ac:dyDescent="0.25">
      <c r="A188" t="str">
        <f ca="1"/>
        <v>CUST0217</v>
      </c>
      <c r="B188" t="str">
        <f ca="1"/>
        <v>Umesh Shukla</v>
      </c>
      <c r="C188" t="str">
        <f ca="1"/>
        <v>Gwalior</v>
      </c>
      <c r="D188" t="str">
        <f ca="1"/>
        <v>Maruti</v>
      </c>
      <c r="E188" t="str">
        <f ca="1"/>
        <v>Swift</v>
      </c>
      <c r="F188">
        <f ca="1"/>
        <v>532054</v>
      </c>
      <c r="G188">
        <f ca="1"/>
        <v>47262.398004561976</v>
      </c>
      <c r="H188">
        <f ca="1"/>
        <v>47262.398004561976</v>
      </c>
      <c r="I188">
        <f ca="1"/>
        <v>47262</v>
      </c>
      <c r="J188">
        <f ca="1"/>
        <v>0.39800456197554013</v>
      </c>
      <c r="K188">
        <f ca="1"/>
        <v>46171</v>
      </c>
      <c r="L188" t="str">
        <f ca="1"/>
        <v/>
      </c>
      <c r="M188" t="str">
        <f ca="1"/>
        <v>Current</v>
      </c>
      <c r="N188" t="str">
        <f ca="1"/>
        <v>Active</v>
      </c>
    </row>
    <row r="189" spans="1:14" x14ac:dyDescent="0.25">
      <c r="A189" t="str">
        <f ca="1"/>
        <v>CUST0218</v>
      </c>
      <c r="B189" t="str">
        <f ca="1"/>
        <v>Rajesh Sharma</v>
      </c>
      <c r="C189" t="str">
        <f ca="1"/>
        <v>Indore</v>
      </c>
      <c r="D189" t="str">
        <f ca="1"/>
        <v>Tata</v>
      </c>
      <c r="E189" t="str">
        <f ca="1"/>
        <v>Tiago</v>
      </c>
      <c r="F189">
        <f ca="1"/>
        <v>440238</v>
      </c>
      <c r="G189">
        <f ca="1"/>
        <v>21439.908764169362</v>
      </c>
      <c r="H189">
        <f ca="1"/>
        <v>21439.908764169362</v>
      </c>
      <c r="I189">
        <f ca="1"/>
        <v>21440</v>
      </c>
      <c r="J189">
        <f ca="1"/>
        <v>-9.1235830637742765E-2</v>
      </c>
      <c r="K189">
        <f ca="1"/>
        <v>46150</v>
      </c>
      <c r="L189" t="str">
        <f ca="1"/>
        <v/>
      </c>
      <c r="M189" t="str">
        <f ca="1"/>
        <v>Current</v>
      </c>
      <c r="N189" t="str">
        <f ca="1"/>
        <v>Active</v>
      </c>
    </row>
    <row r="190" spans="1:14" x14ac:dyDescent="0.25">
      <c r="A190" t="str">
        <f ca="1"/>
        <v>CUST0219</v>
      </c>
      <c r="B190" t="str">
        <f ca="1"/>
        <v>Ramesh Rajput</v>
      </c>
      <c r="C190" t="str">
        <f ca="1"/>
        <v>Indore</v>
      </c>
      <c r="D190" t="str">
        <f ca="1"/>
        <v>Honda</v>
      </c>
      <c r="E190" t="str">
        <f ca="1"/>
        <v>City</v>
      </c>
      <c r="F190">
        <f ca="1"/>
        <v>841196</v>
      </c>
      <c r="G190">
        <f ca="1"/>
        <v>20424.978721123116</v>
      </c>
      <c r="H190">
        <f ca="1"/>
        <v>20424.978721123116</v>
      </c>
      <c r="I190">
        <f ca="1"/>
        <v>2634</v>
      </c>
      <c r="J190">
        <f ca="1"/>
        <v>17790.978721123116</v>
      </c>
      <c r="K190">
        <f ca="1"/>
        <v>46148</v>
      </c>
      <c r="L190">
        <f ca="1"/>
        <v>32</v>
      </c>
      <c r="M190" t="str">
        <f ca="1"/>
        <v>31-60</v>
      </c>
      <c r="N190" t="str">
        <f ca="1"/>
        <v>Overdue</v>
      </c>
    </row>
    <row r="191" spans="1:14" x14ac:dyDescent="0.25">
      <c r="A191" t="str">
        <f ca="1"/>
        <v>CUST0220</v>
      </c>
      <c r="B191" t="str">
        <f ca="1"/>
        <v>Dinesh Dubey</v>
      </c>
      <c r="C191" t="str">
        <f ca="1"/>
        <v>Gwalior</v>
      </c>
      <c r="D191" t="str">
        <f ca="1"/>
        <v>Renault</v>
      </c>
      <c r="E191" t="str">
        <f ca="1"/>
        <v>Kwid</v>
      </c>
      <c r="F191">
        <f ca="1"/>
        <v>395703</v>
      </c>
      <c r="G191">
        <f ca="1"/>
        <v>11064.932944510778</v>
      </c>
      <c r="H191">
        <f ca="1"/>
        <v>11064.932944510778</v>
      </c>
      <c r="I191">
        <f ca="1"/>
        <v>11065</v>
      </c>
      <c r="J191">
        <f ca="1"/>
        <v>-6.7055489222184406E-2</v>
      </c>
      <c r="K191">
        <f ca="1"/>
        <v>46145</v>
      </c>
      <c r="L191" t="str">
        <f ca="1"/>
        <v/>
      </c>
      <c r="M191" t="str">
        <f ca="1"/>
        <v>Current</v>
      </c>
      <c r="N191" t="str">
        <f ca="1"/>
        <v>Active</v>
      </c>
    </row>
    <row r="192" spans="1:14" x14ac:dyDescent="0.25">
      <c r="A192" t="str">
        <f ca="1"/>
        <v>CUST0221</v>
      </c>
      <c r="B192" t="str">
        <f ca="1"/>
        <v>Lalit Shukla</v>
      </c>
      <c r="C192" t="str">
        <f ca="1"/>
        <v>Bhopal</v>
      </c>
      <c r="D192" t="str">
        <f ca="1"/>
        <v>Tata</v>
      </c>
      <c r="E192" t="str">
        <f ca="1"/>
        <v>Nexon</v>
      </c>
      <c r="F192">
        <f ca="1"/>
        <v>709536</v>
      </c>
      <c r="G192">
        <f ca="1"/>
        <v>32954.760749596724</v>
      </c>
      <c r="H192">
        <f ca="1"/>
        <v>32954.760749596724</v>
      </c>
      <c r="I192">
        <f ca="1"/>
        <v>24782</v>
      </c>
      <c r="J192">
        <f ca="1"/>
        <v>8172.7607495967241</v>
      </c>
      <c r="K192">
        <f ca="1"/>
        <v>46155</v>
      </c>
      <c r="L192">
        <f ca="1"/>
        <v>25</v>
      </c>
      <c r="M192" t="str">
        <f ca="1"/>
        <v>1-30</v>
      </c>
      <c r="N192" t="str">
        <f ca="1"/>
        <v>Overdue</v>
      </c>
    </row>
    <row r="193" spans="1:14" x14ac:dyDescent="0.25">
      <c r="A193" t="str">
        <f ca="1"/>
        <v>CUST0222</v>
      </c>
      <c r="B193" t="str">
        <f ca="1"/>
        <v>Rekha Dwivedi</v>
      </c>
      <c r="C193" t="str">
        <f ca="1"/>
        <v>Gwalior</v>
      </c>
      <c r="D193" t="str">
        <f ca="1"/>
        <v>Honda</v>
      </c>
      <c r="E193" t="str">
        <f ca="1"/>
        <v>Activa</v>
      </c>
      <c r="F193">
        <f ca="1"/>
        <v>66831</v>
      </c>
      <c r="G193">
        <f ca="1"/>
        <v>2202.2306061646914</v>
      </c>
      <c r="H193">
        <f ca="1"/>
        <v>2202.2306061646914</v>
      </c>
      <c r="I193">
        <f ca="1"/>
        <v>2202</v>
      </c>
      <c r="J193">
        <f ca="1"/>
        <v>0.2306061646913804</v>
      </c>
      <c r="K193">
        <f ca="1"/>
        <v>46160</v>
      </c>
      <c r="L193" t="str">
        <f ca="1"/>
        <v/>
      </c>
      <c r="M193" t="str">
        <f ca="1"/>
        <v>Current</v>
      </c>
      <c r="N193" t="str">
        <f ca="1"/>
        <v>Active</v>
      </c>
    </row>
    <row r="194" spans="1:14" x14ac:dyDescent="0.25">
      <c r="A194" t="str">
        <f ca="1"/>
        <v>CUST0224</v>
      </c>
      <c r="B194" t="str">
        <f ca="1"/>
        <v>Meena Shukla</v>
      </c>
      <c r="C194" t="str">
        <f ca="1"/>
        <v>Jabalpur</v>
      </c>
      <c r="D194" t="str">
        <f ca="1"/>
        <v>Honda</v>
      </c>
      <c r="E194" t="str">
        <f ca="1"/>
        <v>City</v>
      </c>
      <c r="F194">
        <f ca="1"/>
        <v>1074692</v>
      </c>
      <c r="G194">
        <f ca="1"/>
        <v>65148.192730005161</v>
      </c>
      <c r="H194">
        <f ca="1"/>
        <v>65148.192730005161</v>
      </c>
      <c r="I194">
        <f ca="1"/>
        <v>65148</v>
      </c>
      <c r="J194">
        <f ca="1"/>
        <v>0.19273000516113825</v>
      </c>
      <c r="K194">
        <f ca="1"/>
        <v>46146</v>
      </c>
      <c r="L194" t="str">
        <f ca="1"/>
        <v/>
      </c>
      <c r="M194" t="str">
        <f ca="1"/>
        <v>Current</v>
      </c>
      <c r="N194" t="str">
        <f ca="1"/>
        <v>Active</v>
      </c>
    </row>
    <row r="195" spans="1:14" x14ac:dyDescent="0.25">
      <c r="A195" t="str">
        <f ca="1"/>
        <v>CUST0225</v>
      </c>
      <c r="B195" t="str">
        <f ca="1"/>
        <v>Naresh Malviya</v>
      </c>
      <c r="C195" t="str">
        <f ca="1"/>
        <v>Bhopal</v>
      </c>
      <c r="D195" t="str">
        <f ca="1"/>
        <v>TVS</v>
      </c>
      <c r="E195" t="str">
        <f ca="1"/>
        <v>Jupiter</v>
      </c>
      <c r="F195">
        <f ca="1"/>
        <v>75540</v>
      </c>
      <c r="G195">
        <f ca="1"/>
        <v>2535.4283607325706</v>
      </c>
      <c r="H195">
        <f ca="1"/>
        <v>2535.4283607325706</v>
      </c>
      <c r="I195">
        <f ca="1"/>
        <v>1800</v>
      </c>
      <c r="J195">
        <f ca="1"/>
        <v>735.42836073257058</v>
      </c>
      <c r="K195">
        <f ca="1"/>
        <v>46154</v>
      </c>
      <c r="L195">
        <f ca="1"/>
        <v>26</v>
      </c>
      <c r="M195" t="str">
        <f ca="1"/>
        <v>1-30</v>
      </c>
      <c r="N195" t="str">
        <f ca="1"/>
        <v>Overdue</v>
      </c>
    </row>
    <row r="196" spans="1:14" x14ac:dyDescent="0.25">
      <c r="A196" t="str">
        <f ca="1"/>
        <v>CUST0226</v>
      </c>
      <c r="B196" t="str">
        <f ca="1"/>
        <v>Vikas Gupta</v>
      </c>
      <c r="C196" t="str">
        <f ca="1"/>
        <v>Gwalior</v>
      </c>
      <c r="D196" t="str">
        <f ca="1"/>
        <v>Maruti</v>
      </c>
      <c r="E196" t="str">
        <f ca="1"/>
        <v>Dzire</v>
      </c>
      <c r="F196">
        <f ca="1"/>
        <v>619365</v>
      </c>
      <c r="G196">
        <f ca="1"/>
        <v>17331.726140748422</v>
      </c>
      <c r="H196">
        <f ca="1"/>
        <v>17331.726140748422</v>
      </c>
      <c r="I196">
        <f ca="1"/>
        <v>17332</v>
      </c>
      <c r="J196">
        <f ca="1"/>
        <v>-0.27385925157796009</v>
      </c>
      <c r="K196">
        <f ca="1"/>
        <v>46153</v>
      </c>
      <c r="L196" t="str">
        <f ca="1"/>
        <v/>
      </c>
      <c r="M196" t="str">
        <f ca="1"/>
        <v>Current</v>
      </c>
      <c r="N196" t="str">
        <f ca="1"/>
        <v>Active</v>
      </c>
    </row>
    <row r="197" spans="1:14" x14ac:dyDescent="0.25">
      <c r="A197" t="str">
        <f ca="1"/>
        <v>CUST0227</v>
      </c>
      <c r="B197" t="str">
        <f ca="1"/>
        <v>Mohit Patel</v>
      </c>
      <c r="C197" t="str">
        <f ca="1"/>
        <v>Jabalpur</v>
      </c>
      <c r="D197" t="str">
        <f ca="1"/>
        <v>Renault</v>
      </c>
      <c r="E197" t="str">
        <f ca="1"/>
        <v>Kwid</v>
      </c>
      <c r="F197">
        <f ca="1"/>
        <v>409162</v>
      </c>
      <c r="G197">
        <f ca="1"/>
        <v>19251.123637899294</v>
      </c>
      <c r="H197">
        <f ca="1"/>
        <v>19251.123637899294</v>
      </c>
      <c r="I197">
        <f ca="1"/>
        <v>19251</v>
      </c>
      <c r="J197">
        <f ca="1"/>
        <v>0.12363789929440827</v>
      </c>
      <c r="K197">
        <f ca="1"/>
        <v>46161</v>
      </c>
      <c r="L197" t="str">
        <f ca="1"/>
        <v/>
      </c>
      <c r="M197" t="str">
        <f ca="1"/>
        <v>Current</v>
      </c>
      <c r="N197" t="str">
        <f ca="1"/>
        <v>Active</v>
      </c>
    </row>
    <row r="198" spans="1:14" x14ac:dyDescent="0.25">
      <c r="A198" t="str">
        <f ca="1"/>
        <v>CUST0228</v>
      </c>
      <c r="B198" t="str">
        <f ca="1"/>
        <v>Umesh Jain</v>
      </c>
      <c r="C198" t="str">
        <f ca="1"/>
        <v>Gwalior</v>
      </c>
      <c r="D198" t="str">
        <f ca="1"/>
        <v>Honda</v>
      </c>
      <c r="E198" t="str">
        <f ca="1"/>
        <v>City</v>
      </c>
      <c r="F198">
        <f ca="1"/>
        <v>949847</v>
      </c>
      <c r="G198">
        <f ca="1"/>
        <v>21650.856968409742</v>
      </c>
      <c r="H198">
        <f ca="1"/>
        <v>21650.856968409742</v>
      </c>
      <c r="I198">
        <f ca="1"/>
        <v>21651</v>
      </c>
      <c r="J198">
        <f ca="1"/>
        <v>-0.14303159025803325</v>
      </c>
      <c r="K198">
        <f ca="1"/>
        <v>46153</v>
      </c>
      <c r="L198" t="str">
        <f ca="1"/>
        <v/>
      </c>
      <c r="M198" t="str">
        <f ca="1"/>
        <v>Current</v>
      </c>
      <c r="N198" t="str">
        <f ca="1"/>
        <v>Active</v>
      </c>
    </row>
    <row r="199" spans="1:14" x14ac:dyDescent="0.25">
      <c r="A199" t="str">
        <f ca="1"/>
        <v>CUST0229</v>
      </c>
      <c r="B199" t="str">
        <f ca="1"/>
        <v>Vikas Malviya</v>
      </c>
      <c r="C199" t="str">
        <f ca="1"/>
        <v>Indore</v>
      </c>
      <c r="D199" t="str">
        <f ca="1"/>
        <v>Maruti</v>
      </c>
      <c r="E199" t="str">
        <f ca="1"/>
        <v>Dzire</v>
      </c>
      <c r="F199">
        <f ca="1"/>
        <v>613408</v>
      </c>
      <c r="G199">
        <f ca="1"/>
        <v>15964.294933012843</v>
      </c>
      <c r="H199">
        <f ca="1"/>
        <v>15964.294933012843</v>
      </c>
      <c r="I199">
        <f ca="1"/>
        <v>9927</v>
      </c>
      <c r="J199">
        <f ca="1"/>
        <v>6037.2949330128431</v>
      </c>
      <c r="K199">
        <f ca="1"/>
        <v>46162</v>
      </c>
      <c r="L199">
        <f ca="1"/>
        <v>18</v>
      </c>
      <c r="M199" t="str">
        <f ca="1"/>
        <v>1-30</v>
      </c>
      <c r="N199" t="str">
        <f ca="1"/>
        <v>Overdue</v>
      </c>
    </row>
    <row r="200" spans="1:14" x14ac:dyDescent="0.25">
      <c r="A200" t="str">
        <f ca="1"/>
        <v>CUST0230</v>
      </c>
      <c r="B200" t="str">
        <f ca="1"/>
        <v>Pushpa Soni</v>
      </c>
      <c r="C200" t="str">
        <f ca="1"/>
        <v>Bhopal</v>
      </c>
      <c r="D200" t="str">
        <f ca="1"/>
        <v>Hyundai</v>
      </c>
      <c r="E200" t="str">
        <f ca="1"/>
        <v>Creta</v>
      </c>
      <c r="F200">
        <f ca="1"/>
        <v>1086015</v>
      </c>
      <c r="G200">
        <f ca="1"/>
        <v>24955.481096169904</v>
      </c>
      <c r="H200">
        <f ca="1"/>
        <v>24955.481096169904</v>
      </c>
      <c r="I200">
        <f ca="1"/>
        <v>24955</v>
      </c>
      <c r="J200">
        <f ca="1"/>
        <v>0.48109616990404902</v>
      </c>
      <c r="K200">
        <f ca="1"/>
        <v>46144</v>
      </c>
      <c r="L200" t="str">
        <f ca="1"/>
        <v/>
      </c>
      <c r="M200" t="str">
        <f ca="1"/>
        <v>Current</v>
      </c>
      <c r="N200" t="str">
        <f ca="1"/>
        <v>Active</v>
      </c>
    </row>
    <row r="201" spans="1:14" x14ac:dyDescent="0.25">
      <c r="A201" t="str">
        <f ca="1"/>
        <v>CUST0231</v>
      </c>
      <c r="B201" t="str">
        <f ca="1"/>
        <v>Ajay Dwivedi</v>
      </c>
      <c r="C201" t="str">
        <f ca="1"/>
        <v>Jabalpur</v>
      </c>
      <c r="D201" t="str">
        <f ca="1"/>
        <v>Mahindra</v>
      </c>
      <c r="E201" t="str">
        <f ca="1"/>
        <v>Bolero</v>
      </c>
      <c r="F201">
        <f ca="1"/>
        <v>755768</v>
      </c>
      <c r="G201">
        <f ca="1"/>
        <v>24994.159360041947</v>
      </c>
      <c r="H201">
        <f ca="1"/>
        <v>24994.159360041947</v>
      </c>
      <c r="I201">
        <f ca="1"/>
        <v>24994</v>
      </c>
      <c r="J201">
        <f ca="1"/>
        <v>0.15936004194736597</v>
      </c>
      <c r="K201">
        <f ca="1"/>
        <v>46157</v>
      </c>
      <c r="L201" t="str">
        <f ca="1"/>
        <v/>
      </c>
      <c r="M201" t="str">
        <f ca="1"/>
        <v>Current</v>
      </c>
      <c r="N201" t="str">
        <f ca="1"/>
        <v>Active</v>
      </c>
    </row>
    <row r="202" spans="1:14" x14ac:dyDescent="0.25">
      <c r="A202" t="str">
        <f ca="1"/>
        <v>CUST0232</v>
      </c>
      <c r="B202" t="str">
        <f ca="1"/>
        <v>Pankaj Joshi</v>
      </c>
      <c r="C202" t="str">
        <f ca="1"/>
        <v>Gwalior</v>
      </c>
      <c r="D202" t="str">
        <f ca="1"/>
        <v>TVS</v>
      </c>
      <c r="E202" t="str">
        <f ca="1"/>
        <v>Jupiter</v>
      </c>
      <c r="F202">
        <f ca="1"/>
        <v>67045</v>
      </c>
      <c r="G202">
        <f ca="1"/>
        <v>4094.1495612829408</v>
      </c>
      <c r="H202">
        <f ca="1"/>
        <v>4094.1495612829408</v>
      </c>
      <c r="I202">
        <f ca="1"/>
        <v>1695</v>
      </c>
      <c r="J202">
        <f ca="1"/>
        <v>2399.1495612829408</v>
      </c>
      <c r="K202">
        <f ca="1"/>
        <v>46149</v>
      </c>
      <c r="L202">
        <f ca="1"/>
        <v>31</v>
      </c>
      <c r="M202" t="str">
        <f ca="1"/>
        <v>31-60</v>
      </c>
      <c r="N202" t="str">
        <f ca="1"/>
        <v>Overdue</v>
      </c>
    </row>
    <row r="203" spans="1:14" x14ac:dyDescent="0.25">
      <c r="A203" t="str">
        <f ca="1"/>
        <v>CUST0233</v>
      </c>
      <c r="B203" t="str">
        <f ca="1"/>
        <v>Deepak Tiwari</v>
      </c>
      <c r="C203" t="str">
        <f ca="1"/>
        <v>Rewa</v>
      </c>
      <c r="D203" t="str">
        <f ca="1"/>
        <v>Renault</v>
      </c>
      <c r="E203" t="str">
        <f ca="1"/>
        <v>Kwid</v>
      </c>
      <c r="F203">
        <f ca="1"/>
        <v>423129</v>
      </c>
      <c r="G203">
        <f ca="1"/>
        <v>13860.717147682688</v>
      </c>
      <c r="H203">
        <f ca="1"/>
        <v>13860.717147682688</v>
      </c>
      <c r="I203">
        <f ca="1"/>
        <v>0</v>
      </c>
      <c r="J203">
        <f ca="1"/>
        <v>13860.717147682688</v>
      </c>
      <c r="K203">
        <f ca="1"/>
        <v>46148</v>
      </c>
      <c r="L203">
        <f ca="1"/>
        <v>32</v>
      </c>
      <c r="M203" t="str">
        <f ca="1"/>
        <v>31-60</v>
      </c>
      <c r="N203" t="str">
        <f ca="1"/>
        <v>Overdue</v>
      </c>
    </row>
    <row r="204" spans="1:14" x14ac:dyDescent="0.25">
      <c r="A204" t="str">
        <f ca="1"/>
        <v>CUST0236</v>
      </c>
      <c r="B204" t="str">
        <f ca="1"/>
        <v>Dinesh Sharma</v>
      </c>
      <c r="C204" t="str">
        <f ca="1"/>
        <v>Gwalior</v>
      </c>
      <c r="D204" t="str">
        <f ca="1"/>
        <v>Mahindra</v>
      </c>
      <c r="E204" t="str">
        <f ca="1"/>
        <v>Bolero</v>
      </c>
      <c r="F204">
        <f ca="1"/>
        <v>866020</v>
      </c>
      <c r="G204">
        <f ca="1"/>
        <v>54475.866154656956</v>
      </c>
      <c r="H204">
        <f ca="1"/>
        <v>54475.866154656956</v>
      </c>
      <c r="I204">
        <f ca="1"/>
        <v>54476</v>
      </c>
      <c r="J204">
        <f ca="1"/>
        <v>-0.13384534304350382</v>
      </c>
      <c r="K204">
        <f ca="1"/>
        <v>46154</v>
      </c>
      <c r="L204" t="str">
        <f ca="1"/>
        <v/>
      </c>
      <c r="M204" t="str">
        <f ca="1"/>
        <v>Current</v>
      </c>
      <c r="N204" t="str">
        <f ca="1"/>
        <v>Active</v>
      </c>
    </row>
    <row r="205" spans="1:14" x14ac:dyDescent="0.25">
      <c r="A205" t="str">
        <f ca="1"/>
        <v>CUST0237</v>
      </c>
      <c r="B205" t="str">
        <f ca="1"/>
        <v>Rohit Gupta</v>
      </c>
      <c r="C205" t="str">
        <f ca="1"/>
        <v>Bhopal</v>
      </c>
      <c r="D205" t="str">
        <f ca="1"/>
        <v>Bajaj</v>
      </c>
      <c r="E205" t="str">
        <f ca="1"/>
        <v>Pulsar</v>
      </c>
      <c r="F205">
        <f ca="1"/>
        <v>59345</v>
      </c>
      <c r="G205">
        <f ca="1"/>
        <v>1571.537097939965</v>
      </c>
      <c r="H205">
        <f ca="1"/>
        <v>1571.537097939965</v>
      </c>
      <c r="I205">
        <f ca="1"/>
        <v>1572</v>
      </c>
      <c r="J205">
        <f ca="1"/>
        <v>-0.46290206003504863</v>
      </c>
      <c r="K205">
        <f ca="1"/>
        <v>46150</v>
      </c>
      <c r="L205" t="str">
        <f ca="1"/>
        <v/>
      </c>
      <c r="M205" t="str">
        <f ca="1"/>
        <v>Current</v>
      </c>
      <c r="N205" t="str">
        <f ca="1"/>
        <v>Active</v>
      </c>
    </row>
    <row r="206" spans="1:14" x14ac:dyDescent="0.25">
      <c r="A206" t="str">
        <f ca="1"/>
        <v>CUST0238</v>
      </c>
      <c r="B206" t="str">
        <f ca="1"/>
        <v>Pooja Mishra</v>
      </c>
      <c r="C206" t="str">
        <f ca="1"/>
        <v>Bhopal</v>
      </c>
      <c r="D206" t="str">
        <f ca="1"/>
        <v>Tata</v>
      </c>
      <c r="E206" t="str">
        <f ca="1"/>
        <v>Tiago</v>
      </c>
      <c r="F206">
        <f ca="1"/>
        <v>428668</v>
      </c>
      <c r="G206">
        <f ca="1"/>
        <v>25882.926248160471</v>
      </c>
      <c r="H206">
        <f ca="1"/>
        <v>25882.926248160471</v>
      </c>
      <c r="I206">
        <f ca="1"/>
        <v>25883</v>
      </c>
      <c r="J206">
        <f ca="1"/>
        <v>-7.3751839528995333E-2</v>
      </c>
      <c r="K206">
        <f ca="1"/>
        <v>46161</v>
      </c>
      <c r="L206" t="str">
        <f ca="1"/>
        <v/>
      </c>
      <c r="M206" t="str">
        <f ca="1"/>
        <v>Current</v>
      </c>
      <c r="N206" t="str">
        <f ca="1"/>
        <v>Active</v>
      </c>
    </row>
    <row r="207" spans="1:14" x14ac:dyDescent="0.25">
      <c r="A207" t="str">
        <f ca="1"/>
        <v>CUST0239</v>
      </c>
      <c r="B207" t="str">
        <f ca="1"/>
        <v>Amit Pandey</v>
      </c>
      <c r="C207" t="str">
        <f ca="1"/>
        <v>Indore</v>
      </c>
      <c r="D207" t="str">
        <f ca="1"/>
        <v>Renault</v>
      </c>
      <c r="E207" t="str">
        <f ca="1"/>
        <v>Kwid</v>
      </c>
      <c r="F207">
        <f ca="1"/>
        <v>351062</v>
      </c>
      <c r="G207">
        <f ca="1"/>
        <v>7622.4380660478391</v>
      </c>
      <c r="H207">
        <f ca="1"/>
        <v>7622.4380660478391</v>
      </c>
      <c r="I207">
        <f ca="1"/>
        <v>7622</v>
      </c>
      <c r="J207">
        <f ca="1"/>
        <v>0.43806604783912917</v>
      </c>
      <c r="K207">
        <f ca="1"/>
        <v>46154</v>
      </c>
      <c r="L207" t="str">
        <f ca="1"/>
        <v/>
      </c>
      <c r="M207" t="str">
        <f ca="1"/>
        <v>Current</v>
      </c>
      <c r="N207" t="str">
        <f ca="1"/>
        <v>Active</v>
      </c>
    </row>
    <row r="208" spans="1:14" x14ac:dyDescent="0.25">
      <c r="A208" t="str">
        <f ca="1"/>
        <v>CUST0240</v>
      </c>
      <c r="B208" t="str">
        <f ca="1"/>
        <v>Pradeep Malviya</v>
      </c>
      <c r="C208" t="str">
        <f ca="1"/>
        <v>Gwalior</v>
      </c>
      <c r="D208" t="str">
        <f ca="1"/>
        <v>Honda</v>
      </c>
      <c r="E208" t="str">
        <f ca="1"/>
        <v>City</v>
      </c>
      <c r="F208">
        <f ca="1"/>
        <v>851703</v>
      </c>
      <c r="G208">
        <f ca="1"/>
        <v>20016.898592239992</v>
      </c>
      <c r="H208">
        <f ca="1"/>
        <v>20016.898592239992</v>
      </c>
      <c r="I208">
        <f ca="1"/>
        <v>20017</v>
      </c>
      <c r="J208">
        <f ca="1"/>
        <v>-0.10140776000844198</v>
      </c>
      <c r="K208">
        <f ca="1"/>
        <v>46173</v>
      </c>
      <c r="L208" t="str">
        <f ca="1"/>
        <v/>
      </c>
      <c r="M208" t="str">
        <f ca="1"/>
        <v>Current</v>
      </c>
      <c r="N208" t="str">
        <f ca="1"/>
        <v>Active</v>
      </c>
    </row>
    <row r="209" spans="1:14" x14ac:dyDescent="0.25">
      <c r="A209" t="str">
        <f ca="1"/>
        <v>CUST0241</v>
      </c>
      <c r="B209" t="str">
        <f ca="1"/>
        <v>Meena Jain</v>
      </c>
      <c r="C209" t="str">
        <f ca="1"/>
        <v>Rewa</v>
      </c>
      <c r="D209" t="str">
        <f ca="1"/>
        <v>Hyundai</v>
      </c>
      <c r="E209" t="str">
        <f ca="1"/>
        <v>Creta</v>
      </c>
      <c r="F209">
        <f ca="1"/>
        <v>1250358</v>
      </c>
      <c r="G209">
        <f ca="1"/>
        <v>42649.30184841204</v>
      </c>
      <c r="H209">
        <f ca="1"/>
        <v>42649.30184841204</v>
      </c>
      <c r="I209">
        <f ca="1"/>
        <v>42649</v>
      </c>
      <c r="J209">
        <f ca="1"/>
        <v>0.3018484120402718</v>
      </c>
      <c r="K209">
        <f ca="1"/>
        <v>46145</v>
      </c>
      <c r="L209" t="str">
        <f ca="1"/>
        <v/>
      </c>
      <c r="M209" t="str">
        <f ca="1"/>
        <v>Current</v>
      </c>
      <c r="N209" t="str">
        <f ca="1"/>
        <v>Active</v>
      </c>
    </row>
    <row r="210" spans="1:14" x14ac:dyDescent="0.25">
      <c r="A210" t="str">
        <f ca="1"/>
        <v>CUST0243</v>
      </c>
      <c r="B210" t="str">
        <f ca="1"/>
        <v>Amit Tiwari</v>
      </c>
      <c r="C210" t="str">
        <f ca="1"/>
        <v>Gwalior</v>
      </c>
      <c r="D210" t="str">
        <f ca="1"/>
        <v>Tata</v>
      </c>
      <c r="E210" t="str">
        <f ca="1"/>
        <v>Tiago</v>
      </c>
      <c r="F210">
        <f ca="1"/>
        <v>490177</v>
      </c>
      <c r="G210">
        <f ca="1"/>
        <v>17327.698214370419</v>
      </c>
      <c r="H210">
        <f ca="1"/>
        <v>17327.698214370419</v>
      </c>
      <c r="I210">
        <f ca="1"/>
        <v>17328</v>
      </c>
      <c r="J210">
        <f ca="1"/>
        <v>-0.30178562958099064</v>
      </c>
      <c r="K210">
        <f ca="1"/>
        <v>46165</v>
      </c>
      <c r="L210" t="str">
        <f ca="1"/>
        <v/>
      </c>
      <c r="M210" t="str">
        <f ca="1"/>
        <v>Current</v>
      </c>
      <c r="N210" t="str">
        <f ca="1"/>
        <v>Active</v>
      </c>
    </row>
    <row r="211" spans="1:14" x14ac:dyDescent="0.25">
      <c r="A211" t="str">
        <f ca="1"/>
        <v>CUST0245</v>
      </c>
      <c r="B211" t="str">
        <f ca="1"/>
        <v>Santosh Thakur</v>
      </c>
      <c r="C211" t="str">
        <f ca="1"/>
        <v>Bhopal</v>
      </c>
      <c r="D211" t="str">
        <f ca="1"/>
        <v>Hyundai</v>
      </c>
      <c r="E211" t="str">
        <f ca="1"/>
        <v>Creta</v>
      </c>
      <c r="F211">
        <f ca="1"/>
        <v>997423</v>
      </c>
      <c r="G211">
        <f ca="1"/>
        <v>61373.04048253112</v>
      </c>
      <c r="H211">
        <f ca="1"/>
        <v>61373.04048253112</v>
      </c>
      <c r="I211">
        <f ca="1"/>
        <v>61373</v>
      </c>
      <c r="J211">
        <f ca="1"/>
        <v>4.0482531119778287E-2</v>
      </c>
      <c r="K211">
        <f ca="1"/>
        <v>46171</v>
      </c>
      <c r="L211" t="str">
        <f ca="1"/>
        <v/>
      </c>
      <c r="M211" t="str">
        <f ca="1"/>
        <v>Current</v>
      </c>
      <c r="N211" t="str">
        <f ca="1"/>
        <v>Active</v>
      </c>
    </row>
    <row r="212" spans="1:14" x14ac:dyDescent="0.25">
      <c r="A212" t="str">
        <f ca="1"/>
        <v>CUST0247</v>
      </c>
      <c r="B212" t="str">
        <f ca="1"/>
        <v>Anita Mishra</v>
      </c>
      <c r="C212" t="str">
        <f ca="1"/>
        <v>Indore</v>
      </c>
      <c r="D212" t="str">
        <f ca="1"/>
        <v>TVS</v>
      </c>
      <c r="E212" t="str">
        <f ca="1"/>
        <v>Jupiter</v>
      </c>
      <c r="F212">
        <f ca="1"/>
        <v>80011</v>
      </c>
      <c r="G212">
        <f ca="1"/>
        <v>2152.4562833760392</v>
      </c>
      <c r="H212">
        <f ca="1"/>
        <v>2152.4562833760392</v>
      </c>
      <c r="I212">
        <f ca="1"/>
        <v>2152</v>
      </c>
      <c r="J212">
        <f ca="1"/>
        <v>0.45628337603920954</v>
      </c>
      <c r="K212">
        <f ca="1"/>
        <v>46147</v>
      </c>
      <c r="L212" t="str">
        <f ca="1"/>
        <v/>
      </c>
      <c r="M212" t="str">
        <f ca="1"/>
        <v>Current</v>
      </c>
      <c r="N212" t="str">
        <f ca="1"/>
        <v>Active</v>
      </c>
    </row>
    <row r="213" spans="1:14" x14ac:dyDescent="0.25">
      <c r="A213" t="str">
        <f ca="1"/>
        <v>CUST0248</v>
      </c>
      <c r="B213" t="str">
        <f ca="1"/>
        <v>Vijay Sharma</v>
      </c>
      <c r="C213" t="str">
        <f ca="1"/>
        <v>Indore</v>
      </c>
      <c r="D213" t="str">
        <f ca="1"/>
        <v>Honda</v>
      </c>
      <c r="E213" t="str">
        <f ca="1"/>
        <v>Activa</v>
      </c>
      <c r="F213">
        <f ca="1"/>
        <v>100043</v>
      </c>
      <c r="G213">
        <f ca="1"/>
        <v>6040.1231731610969</v>
      </c>
      <c r="H213">
        <f ca="1"/>
        <v>6040.1231731610969</v>
      </c>
      <c r="I213">
        <f ca="1"/>
        <v>6040</v>
      </c>
      <c r="J213">
        <f ca="1"/>
        <v>0.12317316109692911</v>
      </c>
      <c r="K213">
        <f ca="1"/>
        <v>46165</v>
      </c>
      <c r="L213" t="str">
        <f ca="1"/>
        <v/>
      </c>
      <c r="M213" t="str">
        <f ca="1"/>
        <v>Current</v>
      </c>
      <c r="N213" t="str">
        <f ca="1"/>
        <v>Active</v>
      </c>
    </row>
    <row r="214" spans="1:14" x14ac:dyDescent="0.25">
      <c r="A214" t="str">
        <f ca="1"/>
        <v>CUST0249</v>
      </c>
      <c r="B214" t="str">
        <f ca="1"/>
        <v>Kavita Yadav</v>
      </c>
      <c r="C214" t="str">
        <f ca="1"/>
        <v>Bhopal</v>
      </c>
      <c r="D214" t="str">
        <f ca="1"/>
        <v>Honda</v>
      </c>
      <c r="E214" t="str">
        <f ca="1"/>
        <v>Activa</v>
      </c>
      <c r="F214">
        <f ca="1"/>
        <v>81460</v>
      </c>
      <c r="G214">
        <f ca="1"/>
        <v>1894.5871821619378</v>
      </c>
      <c r="H214">
        <f ca="1"/>
        <v>1894.5871821619378</v>
      </c>
      <c r="I214">
        <f ca="1"/>
        <v>1895</v>
      </c>
      <c r="J214">
        <f ca="1"/>
        <v>-0.41281783806221028</v>
      </c>
      <c r="K214">
        <f ca="1"/>
        <v>46146</v>
      </c>
      <c r="L214" t="str">
        <f ca="1"/>
        <v/>
      </c>
      <c r="M214" t="str">
        <f ca="1"/>
        <v>Current</v>
      </c>
      <c r="N214" t="str">
        <f ca="1"/>
        <v>Active</v>
      </c>
    </row>
    <row r="215" spans="1:14" x14ac:dyDescent="0.25">
      <c r="A215" t="str">
        <f ca="1"/>
        <v>CUST0250</v>
      </c>
      <c r="B215" t="str">
        <f ca="1"/>
        <v>Suresh Thakur</v>
      </c>
      <c r="C215" t="str">
        <f ca="1"/>
        <v>Bhopal</v>
      </c>
      <c r="D215" t="str">
        <f ca="1"/>
        <v>Maruti</v>
      </c>
      <c r="E215" t="str">
        <f ca="1"/>
        <v>Dzire</v>
      </c>
      <c r="F215">
        <f ca="1"/>
        <v>633159</v>
      </c>
      <c r="G215">
        <f ca="1"/>
        <v>30033.176493477975</v>
      </c>
      <c r="H215">
        <f ca="1"/>
        <v>30033.176493477975</v>
      </c>
      <c r="I215">
        <f ca="1"/>
        <v>11787</v>
      </c>
      <c r="J215">
        <f ca="1"/>
        <v>18246.176493477975</v>
      </c>
      <c r="K215">
        <f ca="1"/>
        <v>46166</v>
      </c>
      <c r="L215">
        <f ca="1"/>
        <v>14</v>
      </c>
      <c r="M215" t="str">
        <f ca="1"/>
        <v>1-30</v>
      </c>
      <c r="N215" t="str">
        <f ca="1"/>
        <v>Overdue</v>
      </c>
    </row>
    <row r="216" spans="1:14" x14ac:dyDescent="0.25">
      <c r="A216" t="str">
        <f ca="1"/>
        <v>CUST0252</v>
      </c>
      <c r="B216" t="str">
        <f ca="1"/>
        <v>Mamta Sharma</v>
      </c>
      <c r="C216" t="str">
        <f ca="1"/>
        <v>Indore</v>
      </c>
      <c r="D216" t="str">
        <f ca="1"/>
        <v>Honda</v>
      </c>
      <c r="E216" t="str">
        <f ca="1"/>
        <v>Activa</v>
      </c>
      <c r="F216">
        <f ca="1"/>
        <v>56589</v>
      </c>
      <c r="G216">
        <f ca="1"/>
        <v>1247.9514582896848</v>
      </c>
      <c r="H216">
        <f ca="1"/>
        <v>1247.9514582896848</v>
      </c>
      <c r="I216">
        <f ca="1"/>
        <v>528</v>
      </c>
      <c r="J216">
        <f ca="1"/>
        <v>719.95145828968475</v>
      </c>
      <c r="K216">
        <f ca="1"/>
        <v>46170</v>
      </c>
      <c r="L216">
        <f ca="1"/>
        <v>10</v>
      </c>
      <c r="M216" t="str">
        <f ca="1"/>
        <v>1-30</v>
      </c>
      <c r="N216" t="str">
        <f ca="1"/>
        <v>Overdue</v>
      </c>
    </row>
    <row r="217" spans="1:14" x14ac:dyDescent="0.25">
      <c r="A217" t="str">
        <f ca="1"/>
        <v>CUST0254</v>
      </c>
      <c r="B217" t="str">
        <f ca="1"/>
        <v>Sumit Jain</v>
      </c>
      <c r="C217" t="str">
        <f ca="1"/>
        <v>Indore</v>
      </c>
      <c r="D217" t="str">
        <f ca="1"/>
        <v>Honda</v>
      </c>
      <c r="E217" t="str">
        <f ca="1"/>
        <v>Activa</v>
      </c>
      <c r="F217">
        <f ca="1"/>
        <v>104407</v>
      </c>
      <c r="G217">
        <f ca="1"/>
        <v>2718.2703668748413</v>
      </c>
      <c r="H217">
        <f ca="1"/>
        <v>2718.2703668748413</v>
      </c>
      <c r="I217">
        <f ca="1"/>
        <v>1166</v>
      </c>
      <c r="J217">
        <f ca="1"/>
        <v>1552.2703668748413</v>
      </c>
      <c r="K217">
        <f ca="1"/>
        <v>46148</v>
      </c>
      <c r="L217">
        <f ca="1"/>
        <v>32</v>
      </c>
      <c r="M217" t="str">
        <f ca="1"/>
        <v>31-60</v>
      </c>
      <c r="N217" t="str">
        <f ca="1"/>
        <v>Overdue</v>
      </c>
    </row>
    <row r="218" spans="1:14" x14ac:dyDescent="0.25">
      <c r="A218" t="str">
        <f ca="1"/>
        <v>CUST0255</v>
      </c>
      <c r="B218" t="str">
        <f ca="1"/>
        <v>Vijay Verma</v>
      </c>
      <c r="C218" t="str">
        <f ca="1"/>
        <v>Indore</v>
      </c>
      <c r="D218" t="str">
        <f ca="1"/>
        <v>Maruti</v>
      </c>
      <c r="E218" t="str">
        <f ca="1"/>
        <v>Swift</v>
      </c>
      <c r="F218">
        <f ca="1"/>
        <v>560748</v>
      </c>
      <c r="G218">
        <f ca="1"/>
        <v>26459.246980979238</v>
      </c>
      <c r="H218">
        <f ca="1"/>
        <v>26459.246980979238</v>
      </c>
      <c r="I218">
        <f ca="1"/>
        <v>26459</v>
      </c>
      <c r="J218">
        <f ca="1"/>
        <v>0.24698097923828755</v>
      </c>
      <c r="K218">
        <f ca="1"/>
        <v>46166</v>
      </c>
      <c r="L218" t="str">
        <f ca="1"/>
        <v/>
      </c>
      <c r="M218" t="str">
        <f ca="1"/>
        <v>Current</v>
      </c>
      <c r="N218" t="str">
        <f ca="1"/>
        <v>Active</v>
      </c>
    </row>
    <row r="219" spans="1:14" x14ac:dyDescent="0.25">
      <c r="A219" t="str">
        <f ca="1"/>
        <v>CUST0256</v>
      </c>
      <c r="B219" t="str">
        <f ca="1"/>
        <v>Rohit Joshi</v>
      </c>
      <c r="C219" t="str">
        <f ca="1"/>
        <v>Rewa</v>
      </c>
      <c r="D219" t="str">
        <f ca="1"/>
        <v>Renault</v>
      </c>
      <c r="E219" t="str">
        <f ca="1"/>
        <v>Kwid</v>
      </c>
      <c r="F219">
        <f ca="1"/>
        <v>429247</v>
      </c>
      <c r="G219">
        <f ca="1"/>
        <v>10486.408819781931</v>
      </c>
      <c r="H219">
        <f ca="1"/>
        <v>10486.408819781931</v>
      </c>
      <c r="I219">
        <f ca="1"/>
        <v>10486</v>
      </c>
      <c r="J219">
        <f ca="1"/>
        <v>0.40881978193101531</v>
      </c>
      <c r="K219">
        <f ca="1"/>
        <v>46165</v>
      </c>
      <c r="L219" t="str">
        <f ca="1"/>
        <v/>
      </c>
      <c r="M219" t="str">
        <f ca="1"/>
        <v>Current</v>
      </c>
      <c r="N219" t="str">
        <f ca="1"/>
        <v>Active</v>
      </c>
    </row>
    <row r="220" spans="1:14" x14ac:dyDescent="0.25">
      <c r="A220" t="str">
        <f ca="1"/>
        <v>CUST0257</v>
      </c>
      <c r="B220" t="str">
        <f ca="1"/>
        <v>Naresh Dwivedi</v>
      </c>
      <c r="C220" t="str">
        <f ca="1"/>
        <v>Rewa</v>
      </c>
      <c r="D220" t="str">
        <f ca="1"/>
        <v>Honda</v>
      </c>
      <c r="E220" t="str">
        <f ca="1"/>
        <v>City</v>
      </c>
      <c r="F220">
        <f ca="1"/>
        <v>850538</v>
      </c>
      <c r="G220">
        <f ca="1"/>
        <v>52239.70615848968</v>
      </c>
      <c r="H220">
        <f ca="1"/>
        <v>52239.70615848968</v>
      </c>
      <c r="I220">
        <f ca="1"/>
        <v>18161</v>
      </c>
      <c r="J220">
        <f ca="1"/>
        <v>34078.70615848968</v>
      </c>
      <c r="K220">
        <f ca="1"/>
        <v>46146</v>
      </c>
      <c r="L220">
        <f ca="1"/>
        <v>34</v>
      </c>
      <c r="M220" t="str">
        <f ca="1"/>
        <v>31-60</v>
      </c>
      <c r="N220" t="str">
        <f ca="1"/>
        <v>Overdue</v>
      </c>
    </row>
    <row r="221" spans="1:14" x14ac:dyDescent="0.25">
      <c r="A221" t="str">
        <f ca="1"/>
        <v>CUST0258</v>
      </c>
      <c r="B221" t="str">
        <f ca="1"/>
        <v>Mohit Agarwal</v>
      </c>
      <c r="C221" t="str">
        <f ca="1"/>
        <v>Jabalpur</v>
      </c>
      <c r="D221" t="str">
        <f ca="1"/>
        <v>Maruti</v>
      </c>
      <c r="E221" t="str">
        <f ca="1"/>
        <v>Brezza</v>
      </c>
      <c r="F221">
        <f ca="1"/>
        <v>774402</v>
      </c>
      <c r="G221">
        <f ca="1"/>
        <v>18075.236355158981</v>
      </c>
      <c r="H221">
        <f ca="1"/>
        <v>18075.236355158981</v>
      </c>
      <c r="I221">
        <f ca="1"/>
        <v>18075</v>
      </c>
      <c r="J221">
        <f ca="1"/>
        <v>0.23635515898058657</v>
      </c>
      <c r="K221">
        <f ca="1"/>
        <v>46162</v>
      </c>
      <c r="L221" t="str">
        <f ca="1"/>
        <v/>
      </c>
      <c r="M221" t="str">
        <f ca="1"/>
        <v>Current</v>
      </c>
      <c r="N221" t="str">
        <f ca="1"/>
        <v>Active</v>
      </c>
    </row>
    <row r="222" spans="1:14" x14ac:dyDescent="0.25">
      <c r="A222" t="str">
        <f ca="1"/>
        <v>CUST0259</v>
      </c>
      <c r="B222" t="str">
        <f ca="1"/>
        <v>Naresh Chauhan</v>
      </c>
      <c r="C222" t="str">
        <f ca="1"/>
        <v>Rewa</v>
      </c>
      <c r="D222" t="str">
        <f ca="1"/>
        <v>Renault</v>
      </c>
      <c r="E222" t="str">
        <f ca="1"/>
        <v>Kwid</v>
      </c>
      <c r="F222">
        <f ca="1"/>
        <v>371039</v>
      </c>
      <c r="G222">
        <f ca="1"/>
        <v>23252.09732504698</v>
      </c>
      <c r="H222">
        <f ca="1"/>
        <v>23252.09732504698</v>
      </c>
      <c r="I222">
        <f ca="1"/>
        <v>23252</v>
      </c>
      <c r="J222">
        <f ca="1"/>
        <v>9.7325046979676699E-2</v>
      </c>
      <c r="K222">
        <f ca="1"/>
        <v>46145</v>
      </c>
      <c r="L222" t="str">
        <f ca="1"/>
        <v/>
      </c>
      <c r="M222" t="str">
        <f ca="1"/>
        <v>Current</v>
      </c>
      <c r="N222" t="str">
        <f ca="1"/>
        <v>Active</v>
      </c>
    </row>
    <row r="223" spans="1:14" x14ac:dyDescent="0.25">
      <c r="A223" t="str">
        <f ca="1"/>
        <v>CUST0260</v>
      </c>
      <c r="B223" t="str">
        <f ca="1"/>
        <v>Mahesh Mishra</v>
      </c>
      <c r="C223" t="str">
        <f ca="1"/>
        <v>Indore</v>
      </c>
      <c r="D223" t="str">
        <f ca="1"/>
        <v>Tata</v>
      </c>
      <c r="E223" t="str">
        <f ca="1"/>
        <v>Nexon</v>
      </c>
      <c r="F223">
        <f ca="1"/>
        <v>789541</v>
      </c>
      <c r="G223">
        <f ca="1"/>
        <v>37766.557843013383</v>
      </c>
      <c r="H223">
        <f ca="1"/>
        <v>37766.557843013383</v>
      </c>
      <c r="I223">
        <f ca="1"/>
        <v>37767</v>
      </c>
      <c r="J223">
        <f ca="1"/>
        <v>-0.44215698661719216</v>
      </c>
      <c r="K223">
        <f ca="1"/>
        <v>46151</v>
      </c>
      <c r="L223" t="str">
        <f ca="1"/>
        <v/>
      </c>
      <c r="M223" t="str">
        <f ca="1"/>
        <v>Current</v>
      </c>
      <c r="N223" t="str">
        <f ca="1"/>
        <v>Active</v>
      </c>
    </row>
    <row r="224" spans="1:14" x14ac:dyDescent="0.25">
      <c r="A224" t="str">
        <f ca="1"/>
        <v>CUST0262</v>
      </c>
      <c r="B224" t="str">
        <f ca="1"/>
        <v>Neha Mishra</v>
      </c>
      <c r="C224" t="str">
        <f ca="1"/>
        <v>Rewa</v>
      </c>
      <c r="D224" t="str">
        <f ca="1"/>
        <v>Hyundai</v>
      </c>
      <c r="E224" t="str">
        <f ca="1"/>
        <v>Creta</v>
      </c>
      <c r="F224">
        <f ca="1"/>
        <v>1175070</v>
      </c>
      <c r="G224">
        <f ca="1"/>
        <v>39485.300269783613</v>
      </c>
      <c r="H224">
        <f ca="1"/>
        <v>39485.300269783613</v>
      </c>
      <c r="I224">
        <f ca="1"/>
        <v>39485</v>
      </c>
      <c r="J224">
        <f ca="1"/>
        <v>0.30026978361274814</v>
      </c>
      <c r="K224">
        <f ca="1"/>
        <v>46146</v>
      </c>
      <c r="L224" t="str">
        <f ca="1"/>
        <v/>
      </c>
      <c r="M224" t="str">
        <f ca="1"/>
        <v>Current</v>
      </c>
      <c r="N224" t="str">
        <f ca="1"/>
        <v>Active</v>
      </c>
    </row>
    <row r="225" spans="1:14" x14ac:dyDescent="0.25">
      <c r="A225" t="str">
        <f ca="1"/>
        <v>CUST0263</v>
      </c>
      <c r="B225" t="str">
        <f ca="1"/>
        <v>Manoj Thakur</v>
      </c>
      <c r="C225" t="str">
        <f ca="1"/>
        <v>Bhopal</v>
      </c>
      <c r="D225" t="str">
        <f ca="1"/>
        <v>Tata</v>
      </c>
      <c r="E225" t="str">
        <f ca="1"/>
        <v>Nexon</v>
      </c>
      <c r="F225">
        <f ca="1"/>
        <v>798654</v>
      </c>
      <c r="G225">
        <f ca="1"/>
        <v>48725.819140252665</v>
      </c>
      <c r="H225">
        <f ca="1"/>
        <v>48725.819140252665</v>
      </c>
      <c r="I225">
        <f ca="1"/>
        <v>0</v>
      </c>
      <c r="J225">
        <f ca="1"/>
        <v>48725.819140252665</v>
      </c>
      <c r="K225">
        <f ca="1"/>
        <v>46144</v>
      </c>
      <c r="L225">
        <f ca="1"/>
        <v>36</v>
      </c>
      <c r="M225" t="str">
        <f ca="1"/>
        <v>31-60</v>
      </c>
      <c r="N225" t="str">
        <f ca="1"/>
        <v>Overdue</v>
      </c>
    </row>
    <row r="226" spans="1:14" x14ac:dyDescent="0.25">
      <c r="A226" t="str">
        <f ca="1"/>
        <v>CUST0264</v>
      </c>
      <c r="B226" t="str">
        <f ca="1"/>
        <v>Amit Shukla</v>
      </c>
      <c r="C226" t="str">
        <f ca="1"/>
        <v>Jabalpur</v>
      </c>
      <c r="D226" t="str">
        <f ca="1"/>
        <v>Bajaj</v>
      </c>
      <c r="E226" t="str">
        <f ca="1"/>
        <v>Pulsar</v>
      </c>
      <c r="F226">
        <f ca="1"/>
        <v>99554</v>
      </c>
      <c r="G226">
        <f ca="1"/>
        <v>6103.4283112442981</v>
      </c>
      <c r="H226">
        <f ca="1"/>
        <v>6103.4283112442981</v>
      </c>
      <c r="I226">
        <f ca="1"/>
        <v>6103</v>
      </c>
      <c r="J226">
        <f ca="1"/>
        <v>0.42831124429812917</v>
      </c>
      <c r="K226">
        <f ca="1"/>
        <v>46157</v>
      </c>
      <c r="L226" t="str">
        <f ca="1"/>
        <v/>
      </c>
      <c r="M226" t="str">
        <f ca="1"/>
        <v>Current</v>
      </c>
      <c r="N226" t="str">
        <f ca="1"/>
        <v>Active</v>
      </c>
    </row>
    <row r="227" spans="1:14" x14ac:dyDescent="0.25">
      <c r="A227" t="str">
        <f ca="1"/>
        <v>CUST0265</v>
      </c>
      <c r="B227" t="str">
        <f ca="1"/>
        <v>Suresh Sharma</v>
      </c>
      <c r="C227" t="str">
        <f ca="1"/>
        <v>Gwalior</v>
      </c>
      <c r="D227" t="str">
        <f ca="1"/>
        <v>Hyundai</v>
      </c>
      <c r="E227" t="str">
        <f ca="1"/>
        <v>Creta</v>
      </c>
      <c r="F227">
        <f ca="1"/>
        <v>1200741</v>
      </c>
      <c r="G227">
        <f ca="1"/>
        <v>58351.204558050376</v>
      </c>
      <c r="H227">
        <f ca="1"/>
        <v>58351.204558050376</v>
      </c>
      <c r="I227">
        <f ca="1"/>
        <v>6150</v>
      </c>
      <c r="J227">
        <f ca="1"/>
        <v>52201.204558050376</v>
      </c>
      <c r="K227">
        <f ca="1"/>
        <v>46154</v>
      </c>
      <c r="L227">
        <f ca="1"/>
        <v>26</v>
      </c>
      <c r="M227" t="str">
        <f ca="1"/>
        <v>1-30</v>
      </c>
      <c r="N227" t="str">
        <f ca="1"/>
        <v>Overdue</v>
      </c>
    </row>
    <row r="228" spans="1:14" x14ac:dyDescent="0.25">
      <c r="A228" t="str">
        <f ca="1"/>
        <v>CUST0266</v>
      </c>
      <c r="B228" t="str">
        <f ca="1"/>
        <v>Vikas Joshi</v>
      </c>
      <c r="C228" t="str">
        <f ca="1"/>
        <v>Indore</v>
      </c>
      <c r="D228" t="str">
        <f ca="1"/>
        <v>Hyundai</v>
      </c>
      <c r="E228" t="str">
        <f ca="1"/>
        <v>i20</v>
      </c>
      <c r="F228">
        <f ca="1"/>
        <v>541845</v>
      </c>
      <c r="G228">
        <f ca="1"/>
        <v>15470.055359589376</v>
      </c>
      <c r="H228">
        <f ca="1"/>
        <v>15470.055359589376</v>
      </c>
      <c r="I228">
        <f ca="1"/>
        <v>15470</v>
      </c>
      <c r="J228">
        <f ca="1"/>
        <v>5.5359589376166696E-2</v>
      </c>
      <c r="K228">
        <f ca="1"/>
        <v>46152</v>
      </c>
      <c r="L228" t="str">
        <f ca="1"/>
        <v/>
      </c>
      <c r="M228" t="str">
        <f ca="1"/>
        <v>Current</v>
      </c>
      <c r="N228" t="str">
        <f ca="1"/>
        <v>Active</v>
      </c>
    </row>
    <row r="229" spans="1:14" x14ac:dyDescent="0.25">
      <c r="A229" t="str">
        <f ca="1"/>
        <v>CUST0267</v>
      </c>
      <c r="B229" t="str">
        <f ca="1"/>
        <v>Mohit Patel</v>
      </c>
      <c r="C229" t="str">
        <f ca="1"/>
        <v>Bhopal</v>
      </c>
      <c r="D229" t="str">
        <f ca="1"/>
        <v>Maruti</v>
      </c>
      <c r="E229" t="str">
        <f ca="1"/>
        <v>Swift</v>
      </c>
      <c r="F229">
        <f ca="1"/>
        <v>565079</v>
      </c>
      <c r="G229">
        <f ca="1"/>
        <v>50835.24262876188</v>
      </c>
      <c r="H229">
        <f ca="1"/>
        <v>50835.24262876188</v>
      </c>
      <c r="I229">
        <f ca="1"/>
        <v>50835</v>
      </c>
      <c r="J229">
        <f ca="1"/>
        <v>0.24262876188004157</v>
      </c>
      <c r="K229">
        <f ca="1"/>
        <v>46168</v>
      </c>
      <c r="L229" t="str">
        <f ca="1"/>
        <v/>
      </c>
      <c r="M229" t="str">
        <f ca="1"/>
        <v>Current</v>
      </c>
      <c r="N229" t="str">
        <f ca="1"/>
        <v>Active</v>
      </c>
    </row>
    <row r="230" spans="1:14" x14ac:dyDescent="0.25">
      <c r="A230" t="str">
        <f ca="1"/>
        <v>CUST0268</v>
      </c>
      <c r="B230" t="str">
        <f ca="1"/>
        <v>Seema Yadav</v>
      </c>
      <c r="C230" t="str">
        <f ca="1"/>
        <v>Bhopal</v>
      </c>
      <c r="D230" t="str">
        <f ca="1"/>
        <v>Tata</v>
      </c>
      <c r="E230" t="str">
        <f ca="1"/>
        <v>Nexon</v>
      </c>
      <c r="F230">
        <f ca="1"/>
        <v>763631</v>
      </c>
      <c r="G230">
        <f ca="1"/>
        <v>46973.181668852703</v>
      </c>
      <c r="H230">
        <f ca="1"/>
        <v>46973.181668852703</v>
      </c>
      <c r="I230">
        <f ca="1"/>
        <v>46973</v>
      </c>
      <c r="J230">
        <f ca="1"/>
        <v>0.18166885270329658</v>
      </c>
      <c r="K230">
        <f ca="1"/>
        <v>46170</v>
      </c>
      <c r="L230" t="str">
        <f ca="1"/>
        <v/>
      </c>
      <c r="M230" t="str">
        <f ca="1"/>
        <v>Current</v>
      </c>
      <c r="N230" t="str">
        <f ca="1"/>
        <v>Active</v>
      </c>
    </row>
    <row r="231" spans="1:14" x14ac:dyDescent="0.25">
      <c r="A231" t="str">
        <f ca="1"/>
        <v>CUST0270</v>
      </c>
      <c r="B231" t="str">
        <f ca="1"/>
        <v>Naresh Soni</v>
      </c>
      <c r="C231" t="str">
        <f ca="1"/>
        <v>Rewa</v>
      </c>
      <c r="D231" t="str">
        <f ca="1"/>
        <v>Maruti</v>
      </c>
      <c r="E231" t="str">
        <f ca="1"/>
        <v>Dzire</v>
      </c>
      <c r="F231">
        <f ca="1"/>
        <v>525517</v>
      </c>
      <c r="G231">
        <f ca="1"/>
        <v>32468.566674676742</v>
      </c>
      <c r="H231">
        <f ca="1"/>
        <v>32468.566674676742</v>
      </c>
      <c r="I231">
        <f ca="1"/>
        <v>32469</v>
      </c>
      <c r="J231">
        <f ca="1"/>
        <v>-0.43332532325803186</v>
      </c>
      <c r="K231">
        <f ca="1"/>
        <v>46144</v>
      </c>
      <c r="L231" t="str">
        <f ca="1"/>
        <v/>
      </c>
      <c r="M231" t="str">
        <f ca="1"/>
        <v>Current</v>
      </c>
      <c r="N231" t="str">
        <f ca="1"/>
        <v>Active</v>
      </c>
    </row>
    <row r="232" spans="1:14" x14ac:dyDescent="0.25">
      <c r="A232" t="str">
        <f ca="1"/>
        <v>CUST0271</v>
      </c>
      <c r="B232" t="str">
        <f ca="1"/>
        <v>Amit Patel</v>
      </c>
      <c r="C232" t="str">
        <f ca="1"/>
        <v>Bhopal</v>
      </c>
      <c r="D232" t="str">
        <f ca="1"/>
        <v>Hero</v>
      </c>
      <c r="E232" t="str">
        <f ca="1"/>
        <v>Splendor</v>
      </c>
      <c r="F232">
        <f ca="1"/>
        <v>40575</v>
      </c>
      <c r="G232">
        <f ca="1"/>
        <v>1888.4768094876194</v>
      </c>
      <c r="H232">
        <f ca="1"/>
        <v>1888.4768094876194</v>
      </c>
      <c r="I232">
        <f ca="1"/>
        <v>1888</v>
      </c>
      <c r="J232">
        <f ca="1"/>
        <v>0.47680948761944819</v>
      </c>
      <c r="K232">
        <f ca="1"/>
        <v>46148</v>
      </c>
      <c r="L232" t="str">
        <f ca="1"/>
        <v/>
      </c>
      <c r="M232" t="str">
        <f ca="1"/>
        <v>Current</v>
      </c>
      <c r="N232" t="str">
        <f ca="1"/>
        <v>Active</v>
      </c>
    </row>
    <row r="233" spans="1:14" x14ac:dyDescent="0.25">
      <c r="A233" t="str">
        <f ca="1"/>
        <v>CUST0272</v>
      </c>
      <c r="B233" t="str">
        <f ca="1"/>
        <v>Vikas Mishra</v>
      </c>
      <c r="C233" t="str">
        <f ca="1"/>
        <v>Rewa</v>
      </c>
      <c r="D233" t="str">
        <f ca="1"/>
        <v>Tata</v>
      </c>
      <c r="E233" t="str">
        <f ca="1"/>
        <v>Nexon</v>
      </c>
      <c r="F233">
        <f ca="1"/>
        <v>759363</v>
      </c>
      <c r="G233">
        <f ca="1"/>
        <v>67977.524080716772</v>
      </c>
      <c r="H233">
        <f ca="1"/>
        <v>67977.524080716772</v>
      </c>
      <c r="I233">
        <f ca="1"/>
        <v>67978</v>
      </c>
      <c r="J233">
        <f ca="1"/>
        <v>-0.47591928322799504</v>
      </c>
      <c r="K233">
        <f ca="1"/>
        <v>46159</v>
      </c>
      <c r="L233" t="str">
        <f ca="1"/>
        <v/>
      </c>
      <c r="M233" t="str">
        <f ca="1"/>
        <v>Current</v>
      </c>
      <c r="N233" t="str">
        <f ca="1"/>
        <v>Active</v>
      </c>
    </row>
    <row r="234" spans="1:14" x14ac:dyDescent="0.25">
      <c r="A234" t="str">
        <f ca="1"/>
        <v>CUST0273</v>
      </c>
      <c r="B234" t="str">
        <f ca="1"/>
        <v>Mahesh Singh</v>
      </c>
      <c r="C234" t="str">
        <f ca="1"/>
        <v>Jabalpur</v>
      </c>
      <c r="D234" t="str">
        <f ca="1"/>
        <v>Honda</v>
      </c>
      <c r="E234" t="str">
        <f ca="1"/>
        <v>City</v>
      </c>
      <c r="F234">
        <f ca="1"/>
        <v>1028359</v>
      </c>
      <c r="G234">
        <f ca="1"/>
        <v>91666.986405970893</v>
      </c>
      <c r="H234">
        <f ca="1"/>
        <v>91666.986405970893</v>
      </c>
      <c r="I234">
        <f ca="1"/>
        <v>0</v>
      </c>
      <c r="J234">
        <f ca="1"/>
        <v>91666.986405970893</v>
      </c>
      <c r="K234">
        <f ca="1"/>
        <v>46154</v>
      </c>
      <c r="L234">
        <f ca="1"/>
        <v>26</v>
      </c>
      <c r="M234" t="str">
        <f ca="1"/>
        <v>1-30</v>
      </c>
      <c r="N234" t="str">
        <f ca="1"/>
        <v>Overdue</v>
      </c>
    </row>
    <row r="235" spans="1:14" x14ac:dyDescent="0.25">
      <c r="A235" t="str">
        <f ca="1"/>
        <v>CUST0274</v>
      </c>
      <c r="B235" t="str">
        <f ca="1"/>
        <v>Suresh Dubey</v>
      </c>
      <c r="C235" t="str">
        <f ca="1"/>
        <v>Indore</v>
      </c>
      <c r="D235" t="str">
        <f ca="1"/>
        <v>Maruti</v>
      </c>
      <c r="E235" t="str">
        <f ca="1"/>
        <v>Dzire</v>
      </c>
      <c r="F235">
        <f ca="1"/>
        <v>581707</v>
      </c>
      <c r="G235">
        <f ca="1"/>
        <v>20517.207294257769</v>
      </c>
      <c r="H235">
        <f ca="1"/>
        <v>20517.207294257769</v>
      </c>
      <c r="I235">
        <f ca="1"/>
        <v>20517</v>
      </c>
      <c r="J235">
        <f ca="1"/>
        <v>0.20729425776880817</v>
      </c>
      <c r="K235">
        <f ca="1"/>
        <v>46143</v>
      </c>
      <c r="L235" t="str">
        <f ca="1"/>
        <v/>
      </c>
      <c r="M235" t="str">
        <f ca="1"/>
        <v>Current</v>
      </c>
      <c r="N235" t="str">
        <f ca="1"/>
        <v>Active</v>
      </c>
    </row>
    <row r="236" spans="1:14" x14ac:dyDescent="0.25">
      <c r="A236" t="str">
        <f ca="1"/>
        <v>CUST0275</v>
      </c>
      <c r="B236" t="str">
        <f ca="1"/>
        <v>Neha Mishra</v>
      </c>
      <c r="C236" t="str">
        <f ca="1"/>
        <v>Gwalior</v>
      </c>
      <c r="D236" t="str">
        <f ca="1"/>
        <v>Maruti</v>
      </c>
      <c r="E236" t="str">
        <f ca="1"/>
        <v>Swift</v>
      </c>
      <c r="F236">
        <f ca="1"/>
        <v>564897</v>
      </c>
      <c r="G236">
        <f ca="1"/>
        <v>15300.971673467084</v>
      </c>
      <c r="H236">
        <f ca="1"/>
        <v>15300.971673467084</v>
      </c>
      <c r="I236">
        <f ca="1"/>
        <v>1538</v>
      </c>
      <c r="J236">
        <f ca="1"/>
        <v>13762.971673467084</v>
      </c>
      <c r="K236">
        <f ca="1"/>
        <v>46158</v>
      </c>
      <c r="L236">
        <f ca="1"/>
        <v>22</v>
      </c>
      <c r="M236" t="str">
        <f ca="1"/>
        <v>1-30</v>
      </c>
      <c r="N236" t="str">
        <f ca="1"/>
        <v>Overdue</v>
      </c>
    </row>
    <row r="237" spans="1:14" x14ac:dyDescent="0.25">
      <c r="A237" t="str">
        <f ca="1"/>
        <v>CUST0276</v>
      </c>
      <c r="B237" t="str">
        <f ca="1"/>
        <v>Ajay Malviya</v>
      </c>
      <c r="C237" t="str">
        <f ca="1"/>
        <v>Gwalior</v>
      </c>
      <c r="D237" t="str">
        <f ca="1"/>
        <v>Hero</v>
      </c>
      <c r="E237" t="str">
        <f ca="1"/>
        <v>Splendor</v>
      </c>
      <c r="F237">
        <f ca="1"/>
        <v>42901</v>
      </c>
      <c r="G237">
        <f ca="1"/>
        <v>1407.9800000823295</v>
      </c>
      <c r="H237">
        <f ca="1"/>
        <v>1407.9800000823295</v>
      </c>
      <c r="I237">
        <f ca="1"/>
        <v>1072</v>
      </c>
      <c r="J237">
        <f ca="1"/>
        <v>335.98000008232952</v>
      </c>
      <c r="K237">
        <f ca="1"/>
        <v>46166</v>
      </c>
      <c r="L237">
        <f ca="1"/>
        <v>14</v>
      </c>
      <c r="M237" t="str">
        <f ca="1"/>
        <v>1-30</v>
      </c>
      <c r="N237" t="str">
        <f ca="1"/>
        <v>Overdue</v>
      </c>
    </row>
    <row r="238" spans="1:14" x14ac:dyDescent="0.25">
      <c r="A238" t="str">
        <f ca="1"/>
        <v>CUST0277</v>
      </c>
      <c r="B238" t="str">
        <f ca="1"/>
        <v>Renu Malviya</v>
      </c>
      <c r="C238" t="str">
        <f ca="1"/>
        <v>Jabalpur</v>
      </c>
      <c r="D238" t="str">
        <f ca="1"/>
        <v>Hyundai</v>
      </c>
      <c r="E238" t="str">
        <f ca="1"/>
        <v>Creta</v>
      </c>
      <c r="F238">
        <f ca="1"/>
        <v>1075333</v>
      </c>
      <c r="G238">
        <f ca="1"/>
        <v>30200.575570193261</v>
      </c>
      <c r="H238">
        <f ca="1"/>
        <v>30200.575570193261</v>
      </c>
      <c r="I238">
        <f ca="1"/>
        <v>30201</v>
      </c>
      <c r="J238">
        <f ca="1"/>
        <v>-0.42442980673877173</v>
      </c>
      <c r="K238">
        <f ca="1"/>
        <v>46144</v>
      </c>
      <c r="L238" t="str">
        <f ca="1"/>
        <v/>
      </c>
      <c r="M238" t="str">
        <f ca="1"/>
        <v>Current</v>
      </c>
      <c r="N238" t="str">
        <f ca="1"/>
        <v>Active</v>
      </c>
    </row>
    <row r="239" spans="1:14" x14ac:dyDescent="0.25">
      <c r="A239" t="str">
        <f ca="1"/>
        <v>CUST0279</v>
      </c>
      <c r="B239" t="str">
        <f ca="1"/>
        <v>Pradeep Agarwal</v>
      </c>
      <c r="C239" t="str">
        <f ca="1"/>
        <v>Bhopal</v>
      </c>
      <c r="D239" t="str">
        <f ca="1"/>
        <v>Maruti</v>
      </c>
      <c r="E239" t="str">
        <f ca="1"/>
        <v>Dzire</v>
      </c>
      <c r="F239">
        <f ca="1"/>
        <v>467410</v>
      </c>
      <c r="G239">
        <f ca="1"/>
        <v>41980.593288442506</v>
      </c>
      <c r="H239">
        <f ca="1"/>
        <v>41980.593288442506</v>
      </c>
      <c r="I239">
        <f ca="1"/>
        <v>16188</v>
      </c>
      <c r="J239">
        <f ca="1"/>
        <v>25792.593288442506</v>
      </c>
      <c r="K239">
        <f ca="1"/>
        <v>46150</v>
      </c>
      <c r="L239">
        <f ca="1"/>
        <v>30</v>
      </c>
      <c r="M239" t="str">
        <f ca="1"/>
        <v>1-30</v>
      </c>
      <c r="N239" t="str">
        <f ca="1"/>
        <v>Overdue</v>
      </c>
    </row>
    <row r="240" spans="1:14" x14ac:dyDescent="0.25">
      <c r="A240" t="str">
        <f ca="1"/>
        <v>CUST0280</v>
      </c>
      <c r="B240" t="str">
        <f ca="1"/>
        <v>Pankaj Dubey</v>
      </c>
      <c r="C240" t="str">
        <f ca="1"/>
        <v>Jabalpur</v>
      </c>
      <c r="D240" t="str">
        <f ca="1"/>
        <v>Hyundai</v>
      </c>
      <c r="E240" t="str">
        <f ca="1"/>
        <v>i20</v>
      </c>
      <c r="F240">
        <f ca="1"/>
        <v>684272</v>
      </c>
      <c r="G240">
        <f ca="1"/>
        <v>23606.741267572506</v>
      </c>
      <c r="H240">
        <f ca="1"/>
        <v>23606.741267572506</v>
      </c>
      <c r="I240">
        <f ca="1"/>
        <v>23607</v>
      </c>
      <c r="J240">
        <f ca="1"/>
        <v>-0.25873242749366909</v>
      </c>
      <c r="K240">
        <f ca="1"/>
        <v>46170</v>
      </c>
      <c r="L240" t="str">
        <f ca="1"/>
        <v/>
      </c>
      <c r="M240" t="str">
        <f ca="1"/>
        <v>Current</v>
      </c>
      <c r="N240" t="str">
        <f ca="1"/>
        <v>Active</v>
      </c>
    </row>
    <row r="241" spans="1:14" x14ac:dyDescent="0.25">
      <c r="A241" t="str">
        <f ca="1"/>
        <v>CUST0281</v>
      </c>
      <c r="B241" t="str">
        <f ca="1"/>
        <v>Rajesh Patel</v>
      </c>
      <c r="C241" t="str">
        <f ca="1"/>
        <v>Indore</v>
      </c>
      <c r="D241" t="str">
        <f ca="1"/>
        <v>Hyundai</v>
      </c>
      <c r="E241" t="str">
        <f ca="1"/>
        <v>i20</v>
      </c>
      <c r="F241">
        <f ca="1"/>
        <v>549614</v>
      </c>
      <c r="G241">
        <f ca="1"/>
        <v>26960.733729071711</v>
      </c>
      <c r="H241">
        <f ca="1"/>
        <v>26960.733729071711</v>
      </c>
      <c r="I241">
        <f ca="1"/>
        <v>26961</v>
      </c>
      <c r="J241">
        <f ca="1"/>
        <v>-0.26627092828857712</v>
      </c>
      <c r="K241">
        <f ca="1"/>
        <v>46167</v>
      </c>
      <c r="L241" t="str">
        <f ca="1"/>
        <v/>
      </c>
      <c r="M241" t="str">
        <f ca="1"/>
        <v>Current</v>
      </c>
      <c r="N241" t="str">
        <f ca="1"/>
        <v>Active</v>
      </c>
    </row>
    <row r="242" spans="1:14" x14ac:dyDescent="0.25">
      <c r="A242" t="str">
        <f ca="1"/>
        <v>CUST0282</v>
      </c>
      <c r="B242" t="str">
        <f ca="1"/>
        <v>Usha Dubey</v>
      </c>
      <c r="C242" t="str">
        <f ca="1"/>
        <v>Bhopal</v>
      </c>
      <c r="D242" t="str">
        <f ca="1"/>
        <v>Honda</v>
      </c>
      <c r="E242" t="str">
        <f ca="1"/>
        <v>Activa</v>
      </c>
      <c r="F242">
        <f ca="1"/>
        <v>95628</v>
      </c>
      <c r="G242">
        <f ca="1"/>
        <v>5851.6007764865344</v>
      </c>
      <c r="H242">
        <f ca="1"/>
        <v>5851.6007764865344</v>
      </c>
      <c r="I242">
        <f ca="1"/>
        <v>4462</v>
      </c>
      <c r="J242">
        <f ca="1"/>
        <v>1389.6007764865344</v>
      </c>
      <c r="K242">
        <f ca="1"/>
        <v>46169</v>
      </c>
      <c r="L242">
        <f ca="1"/>
        <v>11</v>
      </c>
      <c r="M242" t="str">
        <f ca="1"/>
        <v>1-30</v>
      </c>
      <c r="N242" t="str">
        <f ca="1"/>
        <v>Overdue</v>
      </c>
    </row>
    <row r="243" spans="1:14" x14ac:dyDescent="0.25">
      <c r="A243" t="str">
        <f ca="1"/>
        <v>CUST0284</v>
      </c>
      <c r="B243" t="str">
        <f ca="1"/>
        <v>Sanjay Verma</v>
      </c>
      <c r="C243" t="str">
        <f ca="1"/>
        <v>Jabalpur</v>
      </c>
      <c r="D243" t="str">
        <f ca="1"/>
        <v>Tata</v>
      </c>
      <c r="E243" t="str">
        <f ca="1"/>
        <v>Tiago</v>
      </c>
      <c r="F243">
        <f ca="1"/>
        <v>461922</v>
      </c>
      <c r="G243">
        <f ca="1"/>
        <v>21666.696571793367</v>
      </c>
      <c r="H243">
        <f ca="1"/>
        <v>21666.696571793367</v>
      </c>
      <c r="I243">
        <f ca="1"/>
        <v>2835</v>
      </c>
      <c r="J243">
        <f ca="1"/>
        <v>18831.696571793367</v>
      </c>
      <c r="K243">
        <f ca="1"/>
        <v>46166</v>
      </c>
      <c r="L243">
        <f ca="1"/>
        <v>14</v>
      </c>
      <c r="M243" t="str">
        <f ca="1"/>
        <v>1-30</v>
      </c>
      <c r="N243" t="str">
        <f ca="1"/>
        <v>Overdue</v>
      </c>
    </row>
    <row r="244" spans="1:14" x14ac:dyDescent="0.25">
      <c r="A244" t="str">
        <f ca="1"/>
        <v>CUST0285</v>
      </c>
      <c r="B244" t="str">
        <f ca="1"/>
        <v>Pradeep Mishra</v>
      </c>
      <c r="C244" t="str">
        <f ca="1"/>
        <v>Jabalpur</v>
      </c>
      <c r="D244" t="str">
        <f ca="1"/>
        <v>Hero</v>
      </c>
      <c r="E244" t="str">
        <f ca="1"/>
        <v>Splendor</v>
      </c>
      <c r="F244">
        <f ca="1"/>
        <v>43609</v>
      </c>
      <c r="G244">
        <f ca="1"/>
        <v>1118.4341872754326</v>
      </c>
      <c r="H244">
        <f ca="1"/>
        <v>1118.4341872754326</v>
      </c>
      <c r="I244">
        <f ca="1"/>
        <v>1118</v>
      </c>
      <c r="J244">
        <f ca="1"/>
        <v>0.43418727543257774</v>
      </c>
      <c r="K244">
        <f ca="1"/>
        <v>46145</v>
      </c>
      <c r="L244" t="str">
        <f ca="1"/>
        <v/>
      </c>
      <c r="M244" t="str">
        <f ca="1"/>
        <v>Current</v>
      </c>
      <c r="N244" t="str">
        <f ca="1"/>
        <v>Active</v>
      </c>
    </row>
    <row r="245" spans="1:14" x14ac:dyDescent="0.25">
      <c r="A245" t="str">
        <f ca="1"/>
        <v>CUST0286</v>
      </c>
      <c r="B245" t="str">
        <f ca="1"/>
        <v>Mohit Shukla</v>
      </c>
      <c r="C245" t="str">
        <f ca="1"/>
        <v>Bhopal</v>
      </c>
      <c r="D245" t="str">
        <f ca="1"/>
        <v>Tata</v>
      </c>
      <c r="E245" t="str">
        <f ca="1"/>
        <v>Nexon</v>
      </c>
      <c r="F245">
        <f ca="1"/>
        <v>880363</v>
      </c>
      <c r="G245">
        <f ca="1"/>
        <v>41651.727105100726</v>
      </c>
      <c r="H245">
        <f ca="1"/>
        <v>41651.727105100726</v>
      </c>
      <c r="I245">
        <f ca="1"/>
        <v>41652</v>
      </c>
      <c r="J245">
        <f ca="1"/>
        <v>-0.27289489927352406</v>
      </c>
      <c r="K245">
        <f ca="1"/>
        <v>46147</v>
      </c>
      <c r="L245" t="str">
        <f ca="1"/>
        <v/>
      </c>
      <c r="M245" t="str">
        <f ca="1"/>
        <v>Current</v>
      </c>
      <c r="N245" t="str">
        <f ca="1"/>
        <v>Active</v>
      </c>
    </row>
    <row r="246" spans="1:14" x14ac:dyDescent="0.25">
      <c r="A246" t="str">
        <f ca="1"/>
        <v>CUST0287</v>
      </c>
      <c r="B246" t="str">
        <f ca="1"/>
        <v>Geeta Rajput</v>
      </c>
      <c r="C246" t="str">
        <f ca="1"/>
        <v>Indore</v>
      </c>
      <c r="D246" t="str">
        <f ca="1"/>
        <v>Honda</v>
      </c>
      <c r="E246" t="str">
        <f ca="1"/>
        <v>City</v>
      </c>
      <c r="F246">
        <f ca="1"/>
        <v>858786</v>
      </c>
      <c r="G246">
        <f ca="1"/>
        <v>52438.372110490986</v>
      </c>
      <c r="H246">
        <f ca="1"/>
        <v>52438.372110490986</v>
      </c>
      <c r="I246">
        <f ca="1"/>
        <v>52438</v>
      </c>
      <c r="J246">
        <f ca="1"/>
        <v>0.37211049098550575</v>
      </c>
      <c r="K246">
        <f ca="1"/>
        <v>46162</v>
      </c>
      <c r="L246" t="str">
        <f ca="1"/>
        <v/>
      </c>
      <c r="M246" t="str">
        <f ca="1"/>
        <v>Current</v>
      </c>
      <c r="N246" t="str">
        <f ca="1"/>
        <v>Active</v>
      </c>
    </row>
    <row r="247" spans="1:14" x14ac:dyDescent="0.25">
      <c r="A247" t="str">
        <f ca="1"/>
        <v>CUST0288</v>
      </c>
      <c r="B247" t="str">
        <f ca="1"/>
        <v>Neha Sharma</v>
      </c>
      <c r="C247" t="str">
        <f ca="1"/>
        <v>Jabalpur</v>
      </c>
      <c r="D247" t="str">
        <f ca="1"/>
        <v>Mahindra</v>
      </c>
      <c r="E247" t="str">
        <f ca="1"/>
        <v>Bolero</v>
      </c>
      <c r="F247">
        <f ca="1"/>
        <v>861514</v>
      </c>
      <c r="G247">
        <f ca="1"/>
        <v>24068.387790038167</v>
      </c>
      <c r="H247">
        <f ca="1"/>
        <v>24068.387790038167</v>
      </c>
      <c r="I247">
        <f ca="1"/>
        <v>10674</v>
      </c>
      <c r="J247">
        <f ca="1"/>
        <v>13394.387790038167</v>
      </c>
      <c r="K247">
        <f ca="1"/>
        <v>46143</v>
      </c>
      <c r="L247">
        <f ca="1"/>
        <v>37</v>
      </c>
      <c r="M247" t="str">
        <f ca="1"/>
        <v>31-60</v>
      </c>
      <c r="N247" t="str">
        <f ca="1"/>
        <v>Overdue</v>
      </c>
    </row>
    <row r="248" spans="1:14" x14ac:dyDescent="0.25">
      <c r="A248" t="str">
        <f ca="1"/>
        <v>CUST0289</v>
      </c>
      <c r="B248" t="str">
        <f ca="1"/>
        <v>Nisha Jain</v>
      </c>
      <c r="C248" t="str">
        <f ca="1"/>
        <v>Rewa</v>
      </c>
      <c r="D248" t="str">
        <f ca="1"/>
        <v>Maruti</v>
      </c>
      <c r="E248" t="str">
        <f ca="1"/>
        <v>Swift</v>
      </c>
      <c r="F248">
        <f ca="1"/>
        <v>561659</v>
      </c>
      <c r="G248">
        <f ca="1"/>
        <v>14699.795353290989</v>
      </c>
      <c r="H248">
        <f ca="1"/>
        <v>14699.795353290989</v>
      </c>
      <c r="I248">
        <f ca="1"/>
        <v>14700</v>
      </c>
      <c r="J248">
        <f ca="1"/>
        <v>-0.20464670901128557</v>
      </c>
      <c r="K248">
        <f ca="1"/>
        <v>46155</v>
      </c>
      <c r="L248" t="str">
        <f ca="1"/>
        <v/>
      </c>
      <c r="M248" t="str">
        <f ca="1"/>
        <v>Current</v>
      </c>
      <c r="N248" t="str">
        <f ca="1"/>
        <v>Active</v>
      </c>
    </row>
    <row r="249" spans="1:14" x14ac:dyDescent="0.25">
      <c r="A249" t="str">
        <f ca="1"/>
        <v>CUST0290</v>
      </c>
      <c r="B249" t="str">
        <f ca="1"/>
        <v>Dinesh Malviya</v>
      </c>
      <c r="C249" t="str">
        <f ca="1"/>
        <v>Jabalpur</v>
      </c>
      <c r="D249" t="str">
        <f ca="1"/>
        <v>Bajaj</v>
      </c>
      <c r="E249" t="str">
        <f ca="1"/>
        <v>Pulsar</v>
      </c>
      <c r="F249">
        <f ca="1"/>
        <v>94140</v>
      </c>
      <c r="G249">
        <f ca="1"/>
        <v>8535.1673500990782</v>
      </c>
      <c r="H249">
        <f ca="1"/>
        <v>8535.1673500990782</v>
      </c>
      <c r="I249">
        <f ca="1"/>
        <v>8535</v>
      </c>
      <c r="J249">
        <f ca="1"/>
        <v>0.1673500990782486</v>
      </c>
      <c r="K249">
        <f ca="1"/>
        <v>46146</v>
      </c>
      <c r="L249" t="str">
        <f ca="1"/>
        <v/>
      </c>
      <c r="M249" t="str">
        <f ca="1"/>
        <v>Current</v>
      </c>
      <c r="N249" t="str">
        <f ca="1"/>
        <v>Active</v>
      </c>
    </row>
    <row r="250" spans="1:14" x14ac:dyDescent="0.25">
      <c r="A250" t="str">
        <f ca="1"/>
        <v>CUST0291</v>
      </c>
      <c r="B250" t="str">
        <f ca="1"/>
        <v>Amit Jain</v>
      </c>
      <c r="C250" t="str">
        <f ca="1"/>
        <v>Indore</v>
      </c>
      <c r="D250" t="str">
        <f ca="1"/>
        <v>Tata</v>
      </c>
      <c r="E250" t="str">
        <f ca="1"/>
        <v>Nexon</v>
      </c>
      <c r="F250">
        <f ca="1"/>
        <v>936568</v>
      </c>
      <c r="G250">
        <f ca="1"/>
        <v>45758.893332376676</v>
      </c>
      <c r="H250">
        <f ca="1"/>
        <v>45758.893332376676</v>
      </c>
      <c r="I250">
        <f ca="1"/>
        <v>45759</v>
      </c>
      <c r="J250">
        <f ca="1"/>
        <v>-0.10666762332402868</v>
      </c>
      <c r="K250">
        <f ca="1"/>
        <v>46165</v>
      </c>
      <c r="L250" t="str">
        <f ca="1"/>
        <v/>
      </c>
      <c r="M250" t="str">
        <f ca="1"/>
        <v>Current</v>
      </c>
      <c r="N250" t="str">
        <f ca="1"/>
        <v>Active</v>
      </c>
    </row>
    <row r="251" spans="1:14" x14ac:dyDescent="0.25">
      <c r="A251" t="str">
        <f ca="1"/>
        <v>CUST0293</v>
      </c>
      <c r="B251" t="str">
        <f ca="1"/>
        <v>Rajesh Verma</v>
      </c>
      <c r="C251" t="str">
        <f ca="1"/>
        <v>Indore</v>
      </c>
      <c r="D251" t="str">
        <f ca="1"/>
        <v>Bajaj</v>
      </c>
      <c r="E251" t="str">
        <f ca="1"/>
        <v>Pulsar</v>
      </c>
      <c r="F251">
        <f ca="1"/>
        <v>124817</v>
      </c>
      <c r="G251">
        <f ca="1"/>
        <v>7773.7647951649342</v>
      </c>
      <c r="H251">
        <f ca="1"/>
        <v>7773.7647951649342</v>
      </c>
      <c r="I251">
        <f ca="1"/>
        <v>7774</v>
      </c>
      <c r="J251">
        <f ca="1"/>
        <v>-0.23520483506581513</v>
      </c>
      <c r="K251">
        <f ca="1"/>
        <v>46155</v>
      </c>
      <c r="L251" t="str">
        <f ca="1"/>
        <v/>
      </c>
      <c r="M251" t="str">
        <f ca="1"/>
        <v>Current</v>
      </c>
      <c r="N251" t="str">
        <f ca="1"/>
        <v>Active</v>
      </c>
    </row>
    <row r="252" spans="1:14" x14ac:dyDescent="0.25">
      <c r="A252" t="str">
        <f ca="1"/>
        <v>CUST0294</v>
      </c>
      <c r="B252" t="str">
        <f ca="1"/>
        <v>Kiran Yadav</v>
      </c>
      <c r="C252" t="str">
        <f ca="1"/>
        <v>Indore</v>
      </c>
      <c r="D252" t="str">
        <f ca="1"/>
        <v>TVS</v>
      </c>
      <c r="E252" t="str">
        <f ca="1"/>
        <v>Jupiter</v>
      </c>
      <c r="F252">
        <f ca="1"/>
        <v>73824</v>
      </c>
      <c r="G252">
        <f ca="1"/>
        <v>6544.3319617590159</v>
      </c>
      <c r="H252">
        <f ca="1"/>
        <v>6544.3319617590159</v>
      </c>
      <c r="I252">
        <f ca="1"/>
        <v>6544</v>
      </c>
      <c r="J252">
        <f ca="1"/>
        <v>0.33196175901593961</v>
      </c>
      <c r="K252">
        <f ca="1"/>
        <v>46155</v>
      </c>
      <c r="L252" t="str">
        <f ca="1"/>
        <v/>
      </c>
      <c r="M252" t="str">
        <f ca="1"/>
        <v>Current</v>
      </c>
      <c r="N252" t="str">
        <f ca="1"/>
        <v>Active</v>
      </c>
    </row>
    <row r="253" spans="1:14" x14ac:dyDescent="0.25">
      <c r="A253" t="str">
        <f ca="1"/>
        <v>CUST0295</v>
      </c>
      <c r="B253" t="str">
        <f ca="1"/>
        <v>Geeta Verma</v>
      </c>
      <c r="C253" t="str">
        <f ca="1"/>
        <v>Bhopal</v>
      </c>
      <c r="D253" t="str">
        <f ca="1"/>
        <v>Maruti</v>
      </c>
      <c r="E253" t="str">
        <f ca="1"/>
        <v>Brezza</v>
      </c>
      <c r="F253">
        <f ca="1"/>
        <v>835263</v>
      </c>
      <c r="G253">
        <f ca="1"/>
        <v>29332.389856360565</v>
      </c>
      <c r="H253">
        <f ca="1"/>
        <v>29332.389856360565</v>
      </c>
      <c r="I253">
        <f ca="1"/>
        <v>4874</v>
      </c>
      <c r="J253">
        <f ca="1"/>
        <v>24458.389856360565</v>
      </c>
      <c r="K253">
        <f ca="1"/>
        <v>46158</v>
      </c>
      <c r="L253">
        <f ca="1"/>
        <v>22</v>
      </c>
      <c r="M253" t="str">
        <f ca="1"/>
        <v>1-30</v>
      </c>
      <c r="N253" t="str">
        <f ca="1"/>
        <v>Overdue</v>
      </c>
    </row>
    <row r="254" spans="1:14" x14ac:dyDescent="0.25">
      <c r="A254" t="str">
        <f ca="1"/>
        <v>CUST0296</v>
      </c>
      <c r="B254" t="str">
        <f ca="1"/>
        <v>Rekha Dwivedi</v>
      </c>
      <c r="C254" t="str">
        <f ca="1"/>
        <v>Indore</v>
      </c>
      <c r="D254" t="str">
        <f ca="1"/>
        <v>Renault</v>
      </c>
      <c r="E254" t="str">
        <f ca="1"/>
        <v>Kwid</v>
      </c>
      <c r="F254">
        <f ca="1"/>
        <v>416215</v>
      </c>
      <c r="G254">
        <f ca="1"/>
        <v>14692.545326163969</v>
      </c>
      <c r="H254">
        <f ca="1"/>
        <v>14692.545326163969</v>
      </c>
      <c r="I254">
        <f ca="1"/>
        <v>14693</v>
      </c>
      <c r="J254">
        <f ca="1"/>
        <v>-0.45467383603136113</v>
      </c>
      <c r="K254">
        <f ca="1"/>
        <v>46154</v>
      </c>
      <c r="L254" t="str">
        <f ca="1"/>
        <v/>
      </c>
      <c r="M254" t="str">
        <f ca="1"/>
        <v>Current</v>
      </c>
      <c r="N254" t="str">
        <f ca="1"/>
        <v>Active</v>
      </c>
    </row>
    <row r="255" spans="1:14" x14ac:dyDescent="0.25">
      <c r="A255" t="str">
        <f ca="1"/>
        <v>CUST0297</v>
      </c>
      <c r="B255" t="str">
        <f ca="1"/>
        <v>Pushpa Soni</v>
      </c>
      <c r="C255" t="str">
        <f ca="1"/>
        <v>Bhopal</v>
      </c>
      <c r="D255" t="str">
        <f ca="1"/>
        <v>Honda</v>
      </c>
      <c r="E255" t="str">
        <f ca="1"/>
        <v>Activa</v>
      </c>
      <c r="F255">
        <f ca="1"/>
        <v>96389</v>
      </c>
      <c r="G255">
        <f ca="1"/>
        <v>6050.926166827936</v>
      </c>
      <c r="H255">
        <f ca="1"/>
        <v>6050.926166827936</v>
      </c>
      <c r="I255">
        <f ca="1"/>
        <v>6051</v>
      </c>
      <c r="J255">
        <f ca="1"/>
        <v>-7.3833172064041719E-2</v>
      </c>
      <c r="K255">
        <f ca="1"/>
        <v>46170</v>
      </c>
      <c r="L255" t="str">
        <f ca="1"/>
        <v/>
      </c>
      <c r="M255" t="str">
        <f ca="1"/>
        <v>Current</v>
      </c>
      <c r="N255" t="str">
        <f ca="1"/>
        <v>Active</v>
      </c>
    </row>
    <row r="256" spans="1:14" x14ac:dyDescent="0.25">
      <c r="A256" t="str">
        <f ca="1"/>
        <v>CUST0298</v>
      </c>
      <c r="B256" t="str">
        <f ca="1"/>
        <v>Suresh Mishra</v>
      </c>
      <c r="C256" t="str">
        <f ca="1"/>
        <v>Jabalpur</v>
      </c>
      <c r="D256" t="str">
        <f ca="1"/>
        <v>TVS</v>
      </c>
      <c r="E256" t="str">
        <f ca="1"/>
        <v>Jupiter</v>
      </c>
      <c r="F256">
        <f ca="1"/>
        <v>105084</v>
      </c>
      <c r="G256">
        <f ca="1"/>
        <v>2734.3589769884588</v>
      </c>
      <c r="H256">
        <f ca="1"/>
        <v>2734.3589769884588</v>
      </c>
      <c r="I256">
        <f ca="1"/>
        <v>2734</v>
      </c>
      <c r="J256">
        <f ca="1"/>
        <v>0.35897698845883497</v>
      </c>
      <c r="K256">
        <f ca="1"/>
        <v>46172</v>
      </c>
      <c r="L256" t="str">
        <f ca="1"/>
        <v/>
      </c>
      <c r="M256" t="str">
        <f ca="1"/>
        <v>Current</v>
      </c>
      <c r="N256" t="str">
        <f ca="1"/>
        <v>Active</v>
      </c>
    </row>
    <row r="257" spans="1:14" x14ac:dyDescent="0.25">
      <c r="A257" t="str">
        <f ca="1"/>
        <v>CUST0300</v>
      </c>
      <c r="B257" t="str">
        <f ca="1"/>
        <v>Pradeep Yadav</v>
      </c>
      <c r="C257" t="str">
        <f ca="1"/>
        <v>Gwalior</v>
      </c>
      <c r="D257" t="str">
        <f ca="1"/>
        <v>Hero</v>
      </c>
      <c r="E257" t="str">
        <f ca="1"/>
        <v>Splendor</v>
      </c>
      <c r="F257">
        <f ca="1"/>
        <v>44934</v>
      </c>
      <c r="G257">
        <f ca="1"/>
        <v>3985.8180373464124</v>
      </c>
      <c r="H257">
        <f ca="1"/>
        <v>3985.8180373464124</v>
      </c>
      <c r="I257">
        <f ca="1"/>
        <v>807</v>
      </c>
      <c r="J257">
        <f ca="1"/>
        <v>3178.8180373464124</v>
      </c>
      <c r="K257">
        <f ca="1"/>
        <v>46152</v>
      </c>
      <c r="L257">
        <f ca="1"/>
        <v>28</v>
      </c>
      <c r="M257" t="str">
        <f ca="1"/>
        <v>1-30</v>
      </c>
      <c r="N257" t="str">
        <f ca="1"/>
        <v>Overdue</v>
      </c>
    </row>
    <row r="258" spans="1:14" x14ac:dyDescent="0.25">
      <c r="A258" t="str">
        <f ca="1"/>
        <v>CUST0301</v>
      </c>
      <c r="B258" t="str">
        <f ca="1"/>
        <v>Shanta Yadav</v>
      </c>
      <c r="C258" t="str">
        <f ca="1"/>
        <v>Bhopal</v>
      </c>
      <c r="D258" t="str">
        <f ca="1"/>
        <v>Renault</v>
      </c>
      <c r="E258" t="str">
        <f ca="1"/>
        <v>Kwid</v>
      </c>
      <c r="F258">
        <f ca="1"/>
        <v>391971</v>
      </c>
      <c r="G258">
        <f ca="1"/>
        <v>10289.412879925454</v>
      </c>
      <c r="H258">
        <f ca="1"/>
        <v>10289.412879925454</v>
      </c>
      <c r="I258">
        <f ca="1"/>
        <v>247</v>
      </c>
      <c r="J258">
        <f ca="1"/>
        <v>10042.412879925454</v>
      </c>
      <c r="K258">
        <f ca="1"/>
        <v>46152</v>
      </c>
      <c r="L258">
        <f ca="1"/>
        <v>28</v>
      </c>
      <c r="M258" t="str">
        <f ca="1"/>
        <v>1-30</v>
      </c>
      <c r="N258" t="str">
        <f ca="1"/>
        <v>Overdue</v>
      </c>
    </row>
    <row r="259" spans="1:14" x14ac:dyDescent="0.25">
      <c r="A259" t="str">
        <f ca="1"/>
        <v>CUST0302</v>
      </c>
      <c r="B259" t="str">
        <f ca="1"/>
        <v>Neha Malviya</v>
      </c>
      <c r="C259" t="str">
        <f ca="1"/>
        <v>Gwalior</v>
      </c>
      <c r="D259" t="str">
        <f ca="1"/>
        <v>Honda</v>
      </c>
      <c r="E259" t="str">
        <f ca="1"/>
        <v>Activa</v>
      </c>
      <c r="F259">
        <f ca="1"/>
        <v>115077</v>
      </c>
      <c r="G259">
        <f ca="1"/>
        <v>5586.8083410623667</v>
      </c>
      <c r="H259">
        <f ca="1"/>
        <v>5586.8083410623667</v>
      </c>
      <c r="I259">
        <f ca="1"/>
        <v>5587</v>
      </c>
      <c r="J259">
        <f ca="1"/>
        <v>-0.19165893763329223</v>
      </c>
      <c r="K259">
        <f ca="1"/>
        <v>46167</v>
      </c>
      <c r="L259" t="str">
        <f ca="1"/>
        <v/>
      </c>
      <c r="M259" t="str">
        <f ca="1"/>
        <v>Current</v>
      </c>
      <c r="N259" t="str">
        <f ca="1"/>
        <v>Active</v>
      </c>
    </row>
    <row r="260" spans="1:14" x14ac:dyDescent="0.25">
      <c r="A260" t="str">
        <f ca="1"/>
        <v>CUST0303</v>
      </c>
      <c r="B260" t="str">
        <f ca="1"/>
        <v>Santosh Verma</v>
      </c>
      <c r="C260" t="str">
        <f ca="1"/>
        <v>Bhopal</v>
      </c>
      <c r="D260" t="str">
        <f ca="1"/>
        <v>Maruti</v>
      </c>
      <c r="E260" t="str">
        <f ca="1"/>
        <v>Dzire</v>
      </c>
      <c r="F260">
        <f ca="1"/>
        <v>471786</v>
      </c>
      <c r="G260">
        <f ca="1"/>
        <v>29195.239191734519</v>
      </c>
      <c r="H260">
        <f ca="1"/>
        <v>29195.239191734519</v>
      </c>
      <c r="I260">
        <f ca="1"/>
        <v>29195</v>
      </c>
      <c r="J260">
        <f ca="1"/>
        <v>0.23919173451940878</v>
      </c>
      <c r="K260">
        <f ca="1"/>
        <v>46172</v>
      </c>
      <c r="L260" t="str">
        <f ca="1"/>
        <v/>
      </c>
      <c r="M260" t="str">
        <f ca="1"/>
        <v>Current</v>
      </c>
      <c r="N260" t="str">
        <f ca="1"/>
        <v>Active</v>
      </c>
    </row>
    <row r="261" spans="1:14" x14ac:dyDescent="0.25">
      <c r="A261" t="str">
        <f ca="1"/>
        <v>CUST0304</v>
      </c>
      <c r="B261" t="str">
        <f ca="1"/>
        <v>Suresh Shukla</v>
      </c>
      <c r="C261" t="str">
        <f ca="1"/>
        <v>Gwalior</v>
      </c>
      <c r="D261" t="str">
        <f ca="1"/>
        <v>Tata</v>
      </c>
      <c r="E261" t="str">
        <f ca="1"/>
        <v>Tiago</v>
      </c>
      <c r="F261">
        <f ca="1"/>
        <v>502108</v>
      </c>
      <c r="G261">
        <f ca="1"/>
        <v>44456.808221214036</v>
      </c>
      <c r="H261">
        <f ca="1"/>
        <v>44456.808221214036</v>
      </c>
      <c r="I261">
        <f ca="1"/>
        <v>44457</v>
      </c>
      <c r="J261">
        <f ca="1"/>
        <v>-0.1917787859638338</v>
      </c>
      <c r="K261">
        <f ca="1"/>
        <v>46150</v>
      </c>
      <c r="L261" t="str">
        <f ca="1"/>
        <v/>
      </c>
      <c r="M261" t="str">
        <f ca="1"/>
        <v>Current</v>
      </c>
      <c r="N261" t="str">
        <f ca="1"/>
        <v>Active</v>
      </c>
    </row>
    <row r="262" spans="1:14" x14ac:dyDescent="0.25">
      <c r="A262" t="str">
        <f ca="1"/>
        <v>CUST0305</v>
      </c>
      <c r="B262" t="str">
        <f ca="1"/>
        <v>Pankaj Pandey</v>
      </c>
      <c r="C262" t="str">
        <f ca="1"/>
        <v>Gwalior</v>
      </c>
      <c r="D262" t="str">
        <f ca="1"/>
        <v>Hyundai</v>
      </c>
      <c r="E262" t="str">
        <f ca="1"/>
        <v>Creta</v>
      </c>
      <c r="F262">
        <f ca="1"/>
        <v>1096151</v>
      </c>
      <c r="G262">
        <f ca="1"/>
        <v>52102.71958042062</v>
      </c>
      <c r="H262">
        <f ca="1"/>
        <v>52102.71958042062</v>
      </c>
      <c r="I262">
        <f ca="1"/>
        <v>52103</v>
      </c>
      <c r="J262">
        <f ca="1"/>
        <v>-0.28041957937966799</v>
      </c>
      <c r="K262">
        <f ca="1"/>
        <v>46151</v>
      </c>
      <c r="L262" t="str">
        <f ca="1"/>
        <v/>
      </c>
      <c r="M262" t="str">
        <f ca="1"/>
        <v>Current</v>
      </c>
      <c r="N262" t="str">
        <f ca="1"/>
        <v>Active</v>
      </c>
    </row>
    <row r="263" spans="1:14" x14ac:dyDescent="0.25">
      <c r="A263" t="str">
        <f ca="1"/>
        <v>CUST0306</v>
      </c>
      <c r="B263" t="str">
        <f ca="1"/>
        <v>Vijay Gupta</v>
      </c>
      <c r="C263" t="str">
        <f ca="1"/>
        <v>Bhopal</v>
      </c>
      <c r="D263" t="str">
        <f ca="1"/>
        <v>Mahindra</v>
      </c>
      <c r="E263" t="str">
        <f ca="1"/>
        <v>Bolero</v>
      </c>
      <c r="F263">
        <f ca="1"/>
        <v>675670</v>
      </c>
      <c r="G263">
        <f ca="1"/>
        <v>59641.221582927879</v>
      </c>
      <c r="H263">
        <f ca="1"/>
        <v>59641.221582927879</v>
      </c>
      <c r="I263">
        <f ca="1"/>
        <v>5675</v>
      </c>
      <c r="J263">
        <f ca="1"/>
        <v>53966.221582927879</v>
      </c>
      <c r="K263">
        <f ca="1"/>
        <v>46165</v>
      </c>
      <c r="L263">
        <f ca="1"/>
        <v>15</v>
      </c>
      <c r="M263" t="str">
        <f ca="1"/>
        <v>1-30</v>
      </c>
      <c r="N263" t="str">
        <f ca="1"/>
        <v>Overdue</v>
      </c>
    </row>
    <row r="264" spans="1:14" x14ac:dyDescent="0.25">
      <c r="A264" t="str">
        <f ca="1"/>
        <v>CUST0307</v>
      </c>
      <c r="B264" t="str">
        <f ca="1"/>
        <v>Kiran Mishra</v>
      </c>
      <c r="C264" t="str">
        <f ca="1"/>
        <v>Bhopal</v>
      </c>
      <c r="D264" t="str">
        <f ca="1"/>
        <v>Bajaj</v>
      </c>
      <c r="E264" t="str">
        <f ca="1"/>
        <v>Pulsar</v>
      </c>
      <c r="F264">
        <f ca="1"/>
        <v>61077</v>
      </c>
      <c r="G264">
        <f ca="1"/>
        <v>1395.9506263371215</v>
      </c>
      <c r="H264">
        <f ca="1"/>
        <v>1395.9506263371215</v>
      </c>
      <c r="I264">
        <f ca="1"/>
        <v>1396</v>
      </c>
      <c r="J264">
        <f ca="1"/>
        <v>-4.9373662878451796E-2</v>
      </c>
      <c r="K264">
        <f ca="1"/>
        <v>46143</v>
      </c>
      <c r="L264" t="str">
        <f ca="1"/>
        <v/>
      </c>
      <c r="M264" t="str">
        <f ca="1"/>
        <v>Current</v>
      </c>
      <c r="N264" t="str">
        <f ca="1"/>
        <v>Active</v>
      </c>
    </row>
    <row r="265" spans="1:14" x14ac:dyDescent="0.25">
      <c r="A265" t="str">
        <f ca="1"/>
        <v>CUST0310</v>
      </c>
      <c r="B265" t="str">
        <f ca="1"/>
        <v>Geeta Joshi</v>
      </c>
      <c r="C265" t="str">
        <f ca="1"/>
        <v>Gwalior</v>
      </c>
      <c r="D265" t="str">
        <f ca="1"/>
        <v>Maruti</v>
      </c>
      <c r="E265" t="str">
        <f ca="1"/>
        <v>Brezza</v>
      </c>
      <c r="F265">
        <f ca="1"/>
        <v>869698</v>
      </c>
      <c r="G265">
        <f ca="1"/>
        <v>21061.667274782365</v>
      </c>
      <c r="H265">
        <f ca="1"/>
        <v>21061.667274782365</v>
      </c>
      <c r="I265">
        <f ca="1"/>
        <v>21062</v>
      </c>
      <c r="J265">
        <f ca="1"/>
        <v>-0.33272521763501572</v>
      </c>
      <c r="K265">
        <f ca="1"/>
        <v>46155</v>
      </c>
      <c r="L265" t="str">
        <f ca="1"/>
        <v/>
      </c>
      <c r="M265" t="str">
        <f ca="1"/>
        <v>Current</v>
      </c>
      <c r="N265" t="str">
        <f ca="1"/>
        <v>Active</v>
      </c>
    </row>
    <row r="266" spans="1:14" x14ac:dyDescent="0.25">
      <c r="A266" t="str">
        <f ca="1"/>
        <v>CUST0311</v>
      </c>
      <c r="B266" t="str">
        <f ca="1"/>
        <v>Vijay Mishra</v>
      </c>
      <c r="C266" t="str">
        <f ca="1"/>
        <v>Gwalior</v>
      </c>
      <c r="D266" t="str">
        <f ca="1"/>
        <v>Hero</v>
      </c>
      <c r="E266" t="str">
        <f ca="1"/>
        <v>Splendor</v>
      </c>
      <c r="F266">
        <f ca="1"/>
        <v>39761</v>
      </c>
      <c r="G266">
        <f ca="1"/>
        <v>879.64683853155509</v>
      </c>
      <c r="H266">
        <f ca="1"/>
        <v>879.64683853155509</v>
      </c>
      <c r="I266">
        <f ca="1"/>
        <v>645</v>
      </c>
      <c r="J266">
        <f ca="1"/>
        <v>234.64683853155509</v>
      </c>
      <c r="K266">
        <f ca="1"/>
        <v>46152</v>
      </c>
      <c r="L266">
        <f ca="1"/>
        <v>28</v>
      </c>
      <c r="M266" t="str">
        <f ca="1"/>
        <v>1-30</v>
      </c>
      <c r="N266" t="str">
        <f ca="1"/>
        <v>Overdue</v>
      </c>
    </row>
    <row r="267" spans="1:14" x14ac:dyDescent="0.25">
      <c r="A267" t="str">
        <f ca="1"/>
        <v>CUST0313</v>
      </c>
      <c r="B267" t="str">
        <f ca="1"/>
        <v>Dinesh Patel</v>
      </c>
      <c r="C267" t="str">
        <f ca="1"/>
        <v>Indore</v>
      </c>
      <c r="D267" t="str">
        <f ca="1"/>
        <v>Mahindra</v>
      </c>
      <c r="E267" t="str">
        <f ca="1"/>
        <v>Bolero</v>
      </c>
      <c r="F267">
        <f ca="1"/>
        <v>782165</v>
      </c>
      <c r="G267">
        <f ca="1"/>
        <v>47317.400736548676</v>
      </c>
      <c r="H267">
        <f ca="1"/>
        <v>47317.400736548676</v>
      </c>
      <c r="I267">
        <f ca="1"/>
        <v>47317</v>
      </c>
      <c r="J267">
        <f ca="1"/>
        <v>0.40073654867592268</v>
      </c>
      <c r="K267">
        <f ca="1"/>
        <v>46152</v>
      </c>
      <c r="L267" t="str">
        <f ca="1"/>
        <v/>
      </c>
      <c r="M267" t="str">
        <f ca="1"/>
        <v>Current</v>
      </c>
      <c r="N267" t="str">
        <f ca="1"/>
        <v>Active</v>
      </c>
    </row>
    <row r="268" spans="1:14" x14ac:dyDescent="0.25">
      <c r="A268" t="str">
        <f ca="1"/>
        <v>CUST0314</v>
      </c>
      <c r="B268" t="str">
        <f ca="1"/>
        <v>Neha Malviya</v>
      </c>
      <c r="C268" t="str">
        <f ca="1"/>
        <v>Bhopal</v>
      </c>
      <c r="D268" t="str">
        <f ca="1"/>
        <v>Maruti</v>
      </c>
      <c r="E268" t="str">
        <f ca="1"/>
        <v>Dzire</v>
      </c>
      <c r="F268">
        <f ca="1"/>
        <v>648227</v>
      </c>
      <c r="G268">
        <f ca="1"/>
        <v>16921.097687456837</v>
      </c>
      <c r="H268">
        <f ca="1"/>
        <v>16921.097687456837</v>
      </c>
      <c r="I268">
        <f ca="1"/>
        <v>16921</v>
      </c>
      <c r="J268">
        <f ca="1"/>
        <v>9.7687456836865749E-2</v>
      </c>
      <c r="K268">
        <f ca="1"/>
        <v>46150</v>
      </c>
      <c r="L268" t="str">
        <f ca="1"/>
        <v/>
      </c>
      <c r="M268" t="str">
        <f ca="1"/>
        <v>Current</v>
      </c>
      <c r="N268" t="str">
        <f ca="1"/>
        <v>Active</v>
      </c>
    </row>
    <row r="269" spans="1:14" x14ac:dyDescent="0.25">
      <c r="A269" t="str">
        <f ca="1"/>
        <v>CUST0315</v>
      </c>
      <c r="B269" t="str">
        <f ca="1"/>
        <v>Deepak Jain</v>
      </c>
      <c r="C269" t="str">
        <f ca="1"/>
        <v>Gwalior</v>
      </c>
      <c r="D269" t="str">
        <f ca="1"/>
        <v>Maruti</v>
      </c>
      <c r="E269" t="str">
        <f ca="1"/>
        <v>Dzire</v>
      </c>
      <c r="F269">
        <f ca="1"/>
        <v>530377</v>
      </c>
      <c r="G269">
        <f ca="1"/>
        <v>11468.301813054431</v>
      </c>
      <c r="H269">
        <f ca="1"/>
        <v>11468.301813054431</v>
      </c>
      <c r="I269">
        <f ca="1"/>
        <v>11468</v>
      </c>
      <c r="J269">
        <f ca="1"/>
        <v>0.30181305443147721</v>
      </c>
      <c r="K269">
        <f ca="1"/>
        <v>46170</v>
      </c>
      <c r="L269" t="str">
        <f ca="1"/>
        <v/>
      </c>
      <c r="M269" t="str">
        <f ca="1"/>
        <v>Current</v>
      </c>
      <c r="N269" t="str">
        <f ca="1"/>
        <v>Active</v>
      </c>
    </row>
    <row r="270" spans="1:14" x14ac:dyDescent="0.25">
      <c r="A270" t="str">
        <f ca="1"/>
        <v>CUST0316</v>
      </c>
      <c r="B270" t="str">
        <f ca="1"/>
        <v>Pradeep Dubey</v>
      </c>
      <c r="C270" t="str">
        <f ca="1"/>
        <v>Rewa</v>
      </c>
      <c r="D270" t="str">
        <f ca="1"/>
        <v>TVS</v>
      </c>
      <c r="E270" t="str">
        <f ca="1"/>
        <v>Jupiter</v>
      </c>
      <c r="F270">
        <f ca="1"/>
        <v>71572</v>
      </c>
      <c r="G270">
        <f ca="1"/>
        <v>3331.8301169388933</v>
      </c>
      <c r="H270">
        <f ca="1"/>
        <v>3331.8301169388933</v>
      </c>
      <c r="I270">
        <f ca="1"/>
        <v>3332</v>
      </c>
      <c r="J270">
        <f ca="1"/>
        <v>-0.16988306110670237</v>
      </c>
      <c r="K270">
        <f ca="1"/>
        <v>46157</v>
      </c>
      <c r="L270" t="str">
        <f ca="1"/>
        <v/>
      </c>
      <c r="M270" t="str">
        <f ca="1"/>
        <v>Current</v>
      </c>
      <c r="N270" t="str">
        <f ca="1"/>
        <v>Active</v>
      </c>
    </row>
    <row r="271" spans="1:14" x14ac:dyDescent="0.25">
      <c r="A271" t="str">
        <f ca="1"/>
        <v>CUST0318</v>
      </c>
      <c r="B271" t="str">
        <f ca="1"/>
        <v>Renu Malviya</v>
      </c>
      <c r="C271" t="str">
        <f ca="1"/>
        <v>Jabalpur</v>
      </c>
      <c r="D271" t="str">
        <f ca="1"/>
        <v>Tata</v>
      </c>
      <c r="E271" t="str">
        <f ca="1"/>
        <v>Nexon</v>
      </c>
      <c r="F271">
        <f ca="1"/>
        <v>771963</v>
      </c>
      <c r="G271">
        <f ca="1"/>
        <v>36454.446642330127</v>
      </c>
      <c r="H271">
        <f ca="1"/>
        <v>36454.446642330127</v>
      </c>
      <c r="I271">
        <f ca="1"/>
        <v>36454</v>
      </c>
      <c r="J271">
        <f ca="1"/>
        <v>0.44664233012736076</v>
      </c>
      <c r="K271">
        <f ca="1"/>
        <v>46173</v>
      </c>
      <c r="L271" t="str">
        <f ca="1"/>
        <v/>
      </c>
      <c r="M271" t="str">
        <f ca="1"/>
        <v>Current</v>
      </c>
      <c r="N271" t="str">
        <f ca="1"/>
        <v>Active</v>
      </c>
    </row>
    <row r="272" spans="1:14" x14ac:dyDescent="0.25">
      <c r="A272" t="str">
        <f ca="1"/>
        <v>CUST0320</v>
      </c>
      <c r="B272" t="str">
        <f ca="1"/>
        <v>Nisha Rajput</v>
      </c>
      <c r="C272" t="str">
        <f ca="1"/>
        <v>Bhopal</v>
      </c>
      <c r="D272" t="str">
        <f ca="1"/>
        <v>Mahindra</v>
      </c>
      <c r="E272" t="str">
        <f ca="1"/>
        <v>Bolero</v>
      </c>
      <c r="F272">
        <f ca="1"/>
        <v>709091</v>
      </c>
      <c r="G272">
        <f ca="1"/>
        <v>18575.750354085842</v>
      </c>
      <c r="H272">
        <f ca="1"/>
        <v>18575.750354085842</v>
      </c>
      <c r="I272">
        <f ca="1"/>
        <v>18576</v>
      </c>
      <c r="J272">
        <f ca="1"/>
        <v>-0.24964591415846371</v>
      </c>
      <c r="K272">
        <f ca="1"/>
        <v>46155</v>
      </c>
      <c r="L272" t="str">
        <f ca="1"/>
        <v/>
      </c>
      <c r="M272" t="str">
        <f ca="1"/>
        <v>Current</v>
      </c>
      <c r="N272" t="str">
        <f ca="1"/>
        <v>Active</v>
      </c>
    </row>
    <row r="273" spans="1:14" x14ac:dyDescent="0.25">
      <c r="A273" t="str">
        <f ca="1"/>
        <v>CUST0321</v>
      </c>
      <c r="B273" t="str">
        <f ca="1"/>
        <v>Meena Jain</v>
      </c>
      <c r="C273" t="str">
        <f ca="1"/>
        <v>Indore</v>
      </c>
      <c r="D273" t="str">
        <f ca="1"/>
        <v>Hero</v>
      </c>
      <c r="E273" t="str">
        <f ca="1"/>
        <v>Splendor</v>
      </c>
      <c r="F273">
        <f ca="1"/>
        <v>87697</v>
      </c>
      <c r="G273">
        <f ca="1"/>
        <v>5338.1707994642748</v>
      </c>
      <c r="H273">
        <f ca="1"/>
        <v>5338.1707994642748</v>
      </c>
      <c r="I273">
        <f ca="1"/>
        <v>5338</v>
      </c>
      <c r="J273">
        <f ca="1"/>
        <v>0.17079946427475079</v>
      </c>
      <c r="K273">
        <f ca="1"/>
        <v>46164</v>
      </c>
      <c r="L273" t="str">
        <f ca="1"/>
        <v/>
      </c>
      <c r="M273" t="str">
        <f ca="1"/>
        <v>Current</v>
      </c>
      <c r="N273" t="str">
        <f ca="1"/>
        <v>Active</v>
      </c>
    </row>
    <row r="274" spans="1:14" x14ac:dyDescent="0.25">
      <c r="A274" t="str">
        <f ca="1"/>
        <v>CUST0322</v>
      </c>
      <c r="B274" t="str">
        <f ca="1"/>
        <v>Manoj Verma</v>
      </c>
      <c r="C274" t="str">
        <f ca="1"/>
        <v>Gwalior</v>
      </c>
      <c r="D274" t="str">
        <f ca="1"/>
        <v>Mahindra</v>
      </c>
      <c r="E274" t="str">
        <f ca="1"/>
        <v>Bolero</v>
      </c>
      <c r="F274">
        <f ca="1"/>
        <v>712598</v>
      </c>
      <c r="G274">
        <f ca="1"/>
        <v>24691.976178477056</v>
      </c>
      <c r="H274">
        <f ca="1"/>
        <v>24691.976178477056</v>
      </c>
      <c r="I274">
        <f ca="1"/>
        <v>24692</v>
      </c>
      <c r="J274">
        <f ca="1"/>
        <v>-2.382152294376283E-2</v>
      </c>
      <c r="K274">
        <f ca="1"/>
        <v>46147</v>
      </c>
      <c r="L274" t="str">
        <f ca="1"/>
        <v/>
      </c>
      <c r="M274" t="str">
        <f ca="1"/>
        <v>Current</v>
      </c>
      <c r="N274" t="str">
        <f ca="1"/>
        <v>Active</v>
      </c>
    </row>
    <row r="275" spans="1:14" x14ac:dyDescent="0.25">
      <c r="A275" t="str">
        <f ca="1"/>
        <v>CUST0323</v>
      </c>
      <c r="B275" t="str">
        <f ca="1"/>
        <v>Meena Dwivedi</v>
      </c>
      <c r="C275" t="str">
        <f ca="1"/>
        <v>Rewa</v>
      </c>
      <c r="D275" t="str">
        <f ca="1"/>
        <v>Honda</v>
      </c>
      <c r="E275" t="str">
        <f ca="1"/>
        <v>Activa</v>
      </c>
      <c r="F275">
        <f ca="1"/>
        <v>40852</v>
      </c>
      <c r="G275">
        <f ca="1"/>
        <v>2557.0108316606611</v>
      </c>
      <c r="H275">
        <f ca="1"/>
        <v>2557.0108316606611</v>
      </c>
      <c r="I275">
        <f ca="1"/>
        <v>2557</v>
      </c>
      <c r="J275">
        <f ca="1"/>
        <v>1.0831660661096976E-2</v>
      </c>
      <c r="K275">
        <f ca="1"/>
        <v>46146</v>
      </c>
      <c r="L275" t="str">
        <f ca="1"/>
        <v/>
      </c>
      <c r="M275" t="str">
        <f ca="1"/>
        <v>Current</v>
      </c>
      <c r="N275" t="str">
        <f ca="1"/>
        <v>Active</v>
      </c>
    </row>
    <row r="276" spans="1:14" x14ac:dyDescent="0.25">
      <c r="A276" t="str">
        <f ca="1"/>
        <v>CUST0324</v>
      </c>
      <c r="B276" t="str">
        <f ca="1"/>
        <v>Nisha Sharma</v>
      </c>
      <c r="C276" t="str">
        <f ca="1"/>
        <v>Indore</v>
      </c>
      <c r="D276" t="str">
        <f ca="1"/>
        <v>Renault</v>
      </c>
      <c r="E276" t="str">
        <f ca="1"/>
        <v>Kwid</v>
      </c>
      <c r="F276">
        <f ca="1"/>
        <v>370272</v>
      </c>
      <c r="G276">
        <f ca="1"/>
        <v>12129.245359469014</v>
      </c>
      <c r="H276">
        <f ca="1"/>
        <v>12129.245359469014</v>
      </c>
      <c r="I276">
        <f ca="1"/>
        <v>12129</v>
      </c>
      <c r="J276">
        <f ca="1"/>
        <v>0.24535946901414718</v>
      </c>
      <c r="K276">
        <f ca="1"/>
        <v>46162</v>
      </c>
      <c r="L276" t="str">
        <f ca="1"/>
        <v/>
      </c>
      <c r="M276" t="str">
        <f ca="1"/>
        <v>Current</v>
      </c>
      <c r="N276" t="str">
        <f ca="1"/>
        <v>Active</v>
      </c>
    </row>
    <row r="277" spans="1:14" x14ac:dyDescent="0.25">
      <c r="A277" t="str">
        <f ca="1"/>
        <v>CUST0325</v>
      </c>
      <c r="B277" t="str">
        <f ca="1"/>
        <v>Pankaj Mishra</v>
      </c>
      <c r="C277" t="str">
        <f ca="1"/>
        <v>Jabalpur</v>
      </c>
      <c r="D277" t="str">
        <f ca="1"/>
        <v>Tata</v>
      </c>
      <c r="E277" t="str">
        <f ca="1"/>
        <v>Tiago</v>
      </c>
      <c r="F277">
        <f ca="1"/>
        <v>506955</v>
      </c>
      <c r="G277">
        <f ca="1"/>
        <v>30574.776071931989</v>
      </c>
      <c r="H277">
        <f ca="1"/>
        <v>30574.776071931989</v>
      </c>
      <c r="I277">
        <f ca="1"/>
        <v>30575</v>
      </c>
      <c r="J277">
        <f ca="1"/>
        <v>-0.22392806801144616</v>
      </c>
      <c r="K277">
        <f ca="1"/>
        <v>46162</v>
      </c>
      <c r="L277" t="str">
        <f ca="1"/>
        <v/>
      </c>
      <c r="M277" t="str">
        <f ca="1"/>
        <v>Current</v>
      </c>
      <c r="N277" t="str">
        <f ca="1"/>
        <v>Active</v>
      </c>
    </row>
    <row r="278" spans="1:14" x14ac:dyDescent="0.25">
      <c r="A278" t="str">
        <f ca="1"/>
        <v>CUST0326</v>
      </c>
      <c r="B278" t="str">
        <f ca="1"/>
        <v>Vijay Dubey</v>
      </c>
      <c r="C278" t="str">
        <f ca="1"/>
        <v>Rewa</v>
      </c>
      <c r="D278" t="str">
        <f ca="1"/>
        <v>Bajaj</v>
      </c>
      <c r="E278" t="str">
        <f ca="1"/>
        <v>Pulsar</v>
      </c>
      <c r="F278">
        <f ca="1"/>
        <v>81022</v>
      </c>
      <c r="G278">
        <f ca="1"/>
        <v>5018.0100307965586</v>
      </c>
      <c r="H278">
        <f ca="1"/>
        <v>5018.0100307965586</v>
      </c>
      <c r="I278">
        <f ca="1"/>
        <v>5018</v>
      </c>
      <c r="J278">
        <f ca="1"/>
        <v>1.003079655856709E-2</v>
      </c>
      <c r="K278">
        <f ca="1"/>
        <v>46148</v>
      </c>
      <c r="L278" t="str">
        <f ca="1"/>
        <v/>
      </c>
      <c r="M278" t="str">
        <f ca="1"/>
        <v>Current</v>
      </c>
      <c r="N278" t="str">
        <f ca="1"/>
        <v>Active</v>
      </c>
    </row>
    <row r="279" spans="1:14" x14ac:dyDescent="0.25">
      <c r="A279" t="str">
        <f ca="1"/>
        <v>CUST0327</v>
      </c>
      <c r="B279" t="str">
        <f ca="1"/>
        <v>Pradeep Soni</v>
      </c>
      <c r="C279" t="str">
        <f ca="1"/>
        <v>Gwalior</v>
      </c>
      <c r="D279" t="str">
        <f ca="1"/>
        <v>Maruti</v>
      </c>
      <c r="E279" t="str">
        <f ca="1"/>
        <v>Brezza</v>
      </c>
      <c r="F279">
        <f ca="1"/>
        <v>908263</v>
      </c>
      <c r="G279">
        <f ca="1"/>
        <v>21227.984835350344</v>
      </c>
      <c r="H279">
        <f ca="1"/>
        <v>21227.984835350344</v>
      </c>
      <c r="I279">
        <f ca="1"/>
        <v>21228</v>
      </c>
      <c r="J279">
        <f ca="1"/>
        <v>-1.516464965607156E-2</v>
      </c>
      <c r="K279">
        <f ca="1"/>
        <v>46164</v>
      </c>
      <c r="L279" t="str">
        <f ca="1"/>
        <v/>
      </c>
      <c r="M279" t="str">
        <f ca="1"/>
        <v>Current</v>
      </c>
      <c r="N279" t="str">
        <f ca="1"/>
        <v>Active</v>
      </c>
    </row>
    <row r="280" spans="1:14" x14ac:dyDescent="0.25">
      <c r="A280" t="str">
        <f ca="1"/>
        <v>CUST0328</v>
      </c>
      <c r="B280" t="str">
        <f ca="1"/>
        <v>Naresh Malviya</v>
      </c>
      <c r="C280" t="str">
        <f ca="1"/>
        <v>Gwalior</v>
      </c>
      <c r="D280" t="str">
        <f ca="1"/>
        <v>Hero</v>
      </c>
      <c r="E280" t="str">
        <f ca="1"/>
        <v>Splendor</v>
      </c>
      <c r="F280">
        <f ca="1"/>
        <v>84690</v>
      </c>
      <c r="G280">
        <f ca="1"/>
        <v>3934.6474291878376</v>
      </c>
      <c r="H280">
        <f ca="1"/>
        <v>3934.6474291878376</v>
      </c>
      <c r="I280">
        <f ca="1"/>
        <v>1012</v>
      </c>
      <c r="J280">
        <f ca="1"/>
        <v>2922.6474291878376</v>
      </c>
      <c r="K280">
        <f ca="1"/>
        <v>46158</v>
      </c>
      <c r="L280">
        <f ca="1"/>
        <v>22</v>
      </c>
      <c r="M280" t="str">
        <f ca="1"/>
        <v>1-30</v>
      </c>
      <c r="N280" t="str">
        <f ca="1"/>
        <v>Overdue</v>
      </c>
    </row>
    <row r="281" spans="1:14" x14ac:dyDescent="0.25">
      <c r="A281" t="str">
        <f ca="1"/>
        <v>CUST0329</v>
      </c>
      <c r="B281" t="str">
        <f ca="1"/>
        <v>Deepak Tiwari</v>
      </c>
      <c r="C281" t="str">
        <f ca="1"/>
        <v>Indore</v>
      </c>
      <c r="D281" t="str">
        <f ca="1"/>
        <v>Hero</v>
      </c>
      <c r="E281" t="str">
        <f ca="1"/>
        <v>Splendor</v>
      </c>
      <c r="F281">
        <f ca="1"/>
        <v>105169</v>
      </c>
      <c r="G281">
        <f ca="1"/>
        <v>2495.3435014071042</v>
      </c>
      <c r="H281">
        <f ca="1"/>
        <v>2495.3435014071042</v>
      </c>
      <c r="I281">
        <f ca="1"/>
        <v>1213</v>
      </c>
      <c r="J281">
        <f ca="1"/>
        <v>1282.3435014071042</v>
      </c>
      <c r="K281">
        <f ca="1"/>
        <v>46152</v>
      </c>
      <c r="L281">
        <f ca="1"/>
        <v>28</v>
      </c>
      <c r="M281" t="str">
        <f ca="1"/>
        <v>1-30</v>
      </c>
      <c r="N281" t="str">
        <f ca="1"/>
        <v>Overdue</v>
      </c>
    </row>
    <row r="282" spans="1:14" x14ac:dyDescent="0.25">
      <c r="A282" t="str">
        <f ca="1"/>
        <v>CUST0331</v>
      </c>
      <c r="B282" t="str">
        <f ca="1"/>
        <v>Lalit Pandey</v>
      </c>
      <c r="C282" t="str">
        <f ca="1"/>
        <v>Rewa</v>
      </c>
      <c r="D282" t="str">
        <f ca="1"/>
        <v>Maruti</v>
      </c>
      <c r="E282" t="str">
        <f ca="1"/>
        <v>Dzire</v>
      </c>
      <c r="F282">
        <f ca="1"/>
        <v>476008</v>
      </c>
      <c r="G282">
        <f ca="1"/>
        <v>12990.912964728943</v>
      </c>
      <c r="H282">
        <f ca="1"/>
        <v>12990.912964728943</v>
      </c>
      <c r="I282">
        <f ca="1"/>
        <v>12991</v>
      </c>
      <c r="J282">
        <f ca="1"/>
        <v>-8.7035271057175123E-2</v>
      </c>
      <c r="K282">
        <f ca="1"/>
        <v>46146</v>
      </c>
      <c r="L282" t="str">
        <f ca="1"/>
        <v/>
      </c>
      <c r="M282" t="str">
        <f ca="1"/>
        <v>Current</v>
      </c>
      <c r="N282" t="str">
        <f ca="1"/>
        <v>Active</v>
      </c>
    </row>
    <row r="283" spans="1:14" x14ac:dyDescent="0.25">
      <c r="A283" t="str">
        <f ca="1"/>
        <v>CUST0332</v>
      </c>
      <c r="B283" t="str">
        <f ca="1"/>
        <v>Kavita Agarwal</v>
      </c>
      <c r="C283" t="str">
        <f ca="1"/>
        <v>Indore</v>
      </c>
      <c r="D283" t="str">
        <f ca="1"/>
        <v>Honda</v>
      </c>
      <c r="E283" t="str">
        <f ca="1"/>
        <v>City</v>
      </c>
      <c r="F283">
        <f ca="1"/>
        <v>979235</v>
      </c>
      <c r="G283">
        <f ca="1"/>
        <v>21081.552082005008</v>
      </c>
      <c r="H283">
        <f ca="1"/>
        <v>21081.552082005008</v>
      </c>
      <c r="I283">
        <f ca="1"/>
        <v>21082</v>
      </c>
      <c r="J283">
        <f ca="1"/>
        <v>-0.44791799499216722</v>
      </c>
      <c r="K283">
        <f ca="1"/>
        <v>46155</v>
      </c>
      <c r="L283" t="str">
        <f ca="1"/>
        <v/>
      </c>
      <c r="M283" t="str">
        <f ca="1"/>
        <v>Current</v>
      </c>
      <c r="N283" t="str">
        <f ca="1"/>
        <v>Active</v>
      </c>
    </row>
    <row r="284" spans="1:14" x14ac:dyDescent="0.25">
      <c r="A284" t="str">
        <f ca="1"/>
        <v>CUST0333</v>
      </c>
      <c r="B284" t="str">
        <f ca="1"/>
        <v>Deepak Joshi</v>
      </c>
      <c r="C284" t="str">
        <f ca="1"/>
        <v>Gwalior</v>
      </c>
      <c r="D284" t="str">
        <f ca="1"/>
        <v>Maruti</v>
      </c>
      <c r="E284" t="str">
        <f ca="1"/>
        <v>Dzire</v>
      </c>
      <c r="F284">
        <f ca="1"/>
        <v>609947</v>
      </c>
      <c r="G284">
        <f ca="1"/>
        <v>17348.610187111175</v>
      </c>
      <c r="H284">
        <f ca="1"/>
        <v>17348.610187111175</v>
      </c>
      <c r="I284">
        <f ca="1"/>
        <v>17349</v>
      </c>
      <c r="J284">
        <f ca="1"/>
        <v>-0.38981288882496301</v>
      </c>
      <c r="K284">
        <f ca="1"/>
        <v>46152</v>
      </c>
      <c r="L284" t="str">
        <f ca="1"/>
        <v/>
      </c>
      <c r="M284" t="str">
        <f ca="1"/>
        <v>Current</v>
      </c>
      <c r="N284" t="str">
        <f ca="1"/>
        <v>Active</v>
      </c>
    </row>
    <row r="285" spans="1:14" x14ac:dyDescent="0.25">
      <c r="A285" t="str">
        <f ca="1"/>
        <v>CUST0334</v>
      </c>
      <c r="B285" t="str">
        <f ca="1"/>
        <v>Rekha Joshi</v>
      </c>
      <c r="C285" t="str">
        <f ca="1"/>
        <v>Indore</v>
      </c>
      <c r="D285" t="str">
        <f ca="1"/>
        <v>Maruti</v>
      </c>
      <c r="E285" t="str">
        <f ca="1"/>
        <v>Swift</v>
      </c>
      <c r="F285">
        <f ca="1"/>
        <v>529199</v>
      </c>
      <c r="G285">
        <f ca="1"/>
        <v>46806.050715150297</v>
      </c>
      <c r="H285">
        <f ca="1"/>
        <v>46806.050715150297</v>
      </c>
      <c r="I285">
        <f ca="1"/>
        <v>46806</v>
      </c>
      <c r="J285">
        <f ca="1"/>
        <v>5.0715150297037326E-2</v>
      </c>
      <c r="K285">
        <f ca="1"/>
        <v>46172</v>
      </c>
      <c r="L285" t="str">
        <f ca="1"/>
        <v/>
      </c>
      <c r="M285" t="str">
        <f ca="1"/>
        <v>Current</v>
      </c>
      <c r="N285" t="str">
        <f ca="1"/>
        <v>Active</v>
      </c>
    </row>
    <row r="286" spans="1:14" x14ac:dyDescent="0.25">
      <c r="A286" t="str">
        <f ca="1"/>
        <v>CUST0335</v>
      </c>
      <c r="B286" t="str">
        <f ca="1"/>
        <v>Asha Rajput</v>
      </c>
      <c r="C286" t="str">
        <f ca="1"/>
        <v>Bhopal</v>
      </c>
      <c r="D286" t="str">
        <f ca="1"/>
        <v>TVS</v>
      </c>
      <c r="E286" t="str">
        <f ca="1"/>
        <v>Jupiter</v>
      </c>
      <c r="F286">
        <f ca="1"/>
        <v>65825</v>
      </c>
      <c r="G286">
        <f ca="1"/>
        <v>3212.9412503178755</v>
      </c>
      <c r="H286">
        <f ca="1"/>
        <v>3212.9412503178755</v>
      </c>
      <c r="I286">
        <f ca="1"/>
        <v>3213</v>
      </c>
      <c r="J286">
        <f ca="1"/>
        <v>-5.8749682124471292E-2</v>
      </c>
      <c r="K286">
        <f ca="1"/>
        <v>46147</v>
      </c>
      <c r="L286" t="str">
        <f ca="1"/>
        <v/>
      </c>
      <c r="M286" t="str">
        <f ca="1"/>
        <v>Current</v>
      </c>
      <c r="N286" t="str">
        <f ca="1"/>
        <v>Active</v>
      </c>
    </row>
    <row r="287" spans="1:14" x14ac:dyDescent="0.25">
      <c r="A287" t="str">
        <f ca="1"/>
        <v>CUST0337</v>
      </c>
      <c r="B287" t="str">
        <f ca="1"/>
        <v>Shanta Verma</v>
      </c>
      <c r="C287" t="str">
        <f ca="1"/>
        <v>Indore</v>
      </c>
      <c r="D287" t="str">
        <f ca="1"/>
        <v>Maruti</v>
      </c>
      <c r="E287" t="str">
        <f ca="1"/>
        <v>Swift</v>
      </c>
      <c r="F287">
        <f ca="1"/>
        <v>548105</v>
      </c>
      <c r="G287">
        <f ca="1"/>
        <v>49282.426401984972</v>
      </c>
      <c r="H287">
        <f ca="1"/>
        <v>49282.426401984972</v>
      </c>
      <c r="I287">
        <f ca="1"/>
        <v>49282</v>
      </c>
      <c r="J287">
        <f ca="1"/>
        <v>0.42640198497247184</v>
      </c>
      <c r="K287">
        <f ca="1"/>
        <v>46149</v>
      </c>
      <c r="L287" t="str">
        <f ca="1"/>
        <v/>
      </c>
      <c r="M287" t="str">
        <f ca="1"/>
        <v>Current</v>
      </c>
      <c r="N287" t="str">
        <f ca="1"/>
        <v>Active</v>
      </c>
    </row>
    <row r="288" spans="1:14" x14ac:dyDescent="0.25">
      <c r="A288" t="str">
        <f ca="1"/>
        <v>CUST0338</v>
      </c>
      <c r="B288" t="str">
        <f ca="1"/>
        <v>Mahesh Sharma</v>
      </c>
      <c r="C288" t="str">
        <f ca="1"/>
        <v>Rewa</v>
      </c>
      <c r="D288" t="str">
        <f ca="1"/>
        <v>Maruti</v>
      </c>
      <c r="E288" t="str">
        <f ca="1"/>
        <v>Brezza</v>
      </c>
      <c r="F288">
        <f ca="1"/>
        <v>942296</v>
      </c>
      <c r="G288">
        <f ca="1"/>
        <v>57231.417737833472</v>
      </c>
      <c r="H288">
        <f ca="1"/>
        <v>57231.417737833472</v>
      </c>
      <c r="I288">
        <f ca="1"/>
        <v>57231</v>
      </c>
      <c r="J288">
        <f ca="1"/>
        <v>0.41773783347161952</v>
      </c>
      <c r="K288">
        <f ca="1"/>
        <v>46148</v>
      </c>
      <c r="L288" t="str">
        <f ca="1"/>
        <v/>
      </c>
      <c r="M288" t="str">
        <f ca="1"/>
        <v>Current</v>
      </c>
      <c r="N288" t="str">
        <f ca="1"/>
        <v>Active</v>
      </c>
    </row>
    <row r="289" spans="1:14" x14ac:dyDescent="0.25">
      <c r="A289" t="str">
        <f ca="1"/>
        <v>CUST0339</v>
      </c>
      <c r="B289" t="str">
        <f ca="1"/>
        <v>Lata Chauhan</v>
      </c>
      <c r="C289" t="str">
        <f ca="1"/>
        <v>Gwalior</v>
      </c>
      <c r="D289" t="str">
        <f ca="1"/>
        <v>Hyundai</v>
      </c>
      <c r="E289" t="str">
        <f ca="1"/>
        <v>Creta</v>
      </c>
      <c r="F289">
        <f ca="1"/>
        <v>1044951</v>
      </c>
      <c r="G289">
        <f ca="1"/>
        <v>63132.642842604611</v>
      </c>
      <c r="H289">
        <f ca="1"/>
        <v>63132.642842604611</v>
      </c>
      <c r="I289">
        <f ca="1"/>
        <v>63133</v>
      </c>
      <c r="J289">
        <f ca="1"/>
        <v>-0.35715739538864</v>
      </c>
      <c r="K289">
        <f ca="1"/>
        <v>46168</v>
      </c>
      <c r="L289" t="str">
        <f ca="1"/>
        <v/>
      </c>
      <c r="M289" t="str">
        <f ca="1"/>
        <v>Current</v>
      </c>
      <c r="N289" t="str">
        <f ca="1"/>
        <v>Active</v>
      </c>
    </row>
    <row r="290" spans="1:14" x14ac:dyDescent="0.25">
      <c r="A290" t="str">
        <f ca="1"/>
        <v>CUST0340</v>
      </c>
      <c r="B290" t="str">
        <f ca="1"/>
        <v>Renu Agarwal</v>
      </c>
      <c r="C290" t="str">
        <f ca="1"/>
        <v>Jabalpur</v>
      </c>
      <c r="D290" t="str">
        <f ca="1"/>
        <v>Hero</v>
      </c>
      <c r="E290" t="str">
        <f ca="1"/>
        <v>Splendor</v>
      </c>
      <c r="F290">
        <f ca="1"/>
        <v>74315</v>
      </c>
      <c r="G290">
        <f ca="1"/>
        <v>3536.911450728634</v>
      </c>
      <c r="H290">
        <f ca="1"/>
        <v>3536.911450728634</v>
      </c>
      <c r="I290">
        <f ca="1"/>
        <v>3537</v>
      </c>
      <c r="J290">
        <f ca="1"/>
        <v>-8.8549271365991444E-2</v>
      </c>
      <c r="K290">
        <f ca="1"/>
        <v>46169</v>
      </c>
      <c r="L290" t="str">
        <f ca="1"/>
        <v/>
      </c>
      <c r="M290" t="str">
        <f ca="1"/>
        <v>Current</v>
      </c>
      <c r="N290" t="str">
        <f ca="1"/>
        <v>Active</v>
      </c>
    </row>
    <row r="291" spans="1:14" x14ac:dyDescent="0.25">
      <c r="A291" t="str">
        <f ca="1"/>
        <v>CUST0341</v>
      </c>
      <c r="B291" t="str">
        <f ca="1"/>
        <v>Ramesh Chauhan</v>
      </c>
      <c r="C291" t="str">
        <f ca="1"/>
        <v>Indore</v>
      </c>
      <c r="D291" t="str">
        <f ca="1"/>
        <v>Bajaj</v>
      </c>
      <c r="E291" t="str">
        <f ca="1"/>
        <v>Pulsar</v>
      </c>
      <c r="F291">
        <f ca="1"/>
        <v>83832</v>
      </c>
      <c r="G291">
        <f ca="1"/>
        <v>5224.3196355590471</v>
      </c>
      <c r="H291">
        <f ca="1"/>
        <v>5224.3196355590471</v>
      </c>
      <c r="I291">
        <f ca="1"/>
        <v>5224</v>
      </c>
      <c r="J291">
        <f ca="1"/>
        <v>0.31963555904712848</v>
      </c>
      <c r="K291">
        <f ca="1"/>
        <v>46143</v>
      </c>
      <c r="L291" t="str">
        <f ca="1"/>
        <v/>
      </c>
      <c r="M291" t="str">
        <f ca="1"/>
        <v>Current</v>
      </c>
      <c r="N291" t="str">
        <f ca="1"/>
        <v>Active</v>
      </c>
    </row>
    <row r="292" spans="1:14" x14ac:dyDescent="0.25">
      <c r="A292" t="str">
        <f ca="1"/>
        <v>CUST0342</v>
      </c>
      <c r="B292" t="str">
        <f ca="1"/>
        <v>Sumit Jain</v>
      </c>
      <c r="C292" t="str">
        <f ca="1"/>
        <v>Bhopal</v>
      </c>
      <c r="D292" t="str">
        <f ca="1"/>
        <v>Renault</v>
      </c>
      <c r="E292" t="str">
        <f ca="1"/>
        <v>Kwid</v>
      </c>
      <c r="F292">
        <f ca="1"/>
        <v>426926</v>
      </c>
      <c r="G292">
        <f ca="1"/>
        <v>25809.305238630142</v>
      </c>
      <c r="H292">
        <f ca="1"/>
        <v>25809.305238630142</v>
      </c>
      <c r="I292">
        <f ca="1"/>
        <v>9601</v>
      </c>
      <c r="J292">
        <f ca="1"/>
        <v>16208.305238630142</v>
      </c>
      <c r="K292">
        <f ca="1"/>
        <v>46169</v>
      </c>
      <c r="L292">
        <f ca="1"/>
        <v>11</v>
      </c>
      <c r="M292" t="str">
        <f ca="1"/>
        <v>1-30</v>
      </c>
      <c r="N292" t="str">
        <f ca="1"/>
        <v>Overdue</v>
      </c>
    </row>
    <row r="293" spans="1:14" x14ac:dyDescent="0.25">
      <c r="A293" t="str">
        <f ca="1"/>
        <v>CUST0343</v>
      </c>
      <c r="B293" t="str">
        <f ca="1"/>
        <v>Deepak Soni</v>
      </c>
      <c r="C293" t="str">
        <f ca="1"/>
        <v>Indore</v>
      </c>
      <c r="D293" t="str">
        <f ca="1"/>
        <v>Hyundai</v>
      </c>
      <c r="E293" t="str">
        <f ca="1"/>
        <v>i20</v>
      </c>
      <c r="F293">
        <f ca="1"/>
        <v>689843</v>
      </c>
      <c r="G293">
        <f ca="1"/>
        <v>33121.351432514668</v>
      </c>
      <c r="H293">
        <f ca="1"/>
        <v>33121.351432514668</v>
      </c>
      <c r="I293">
        <f ca="1"/>
        <v>33121</v>
      </c>
      <c r="J293">
        <f ca="1"/>
        <v>0.35143251466797665</v>
      </c>
      <c r="K293">
        <f ca="1"/>
        <v>46145</v>
      </c>
      <c r="L293" t="str">
        <f ca="1"/>
        <v/>
      </c>
      <c r="M293" t="str">
        <f ca="1"/>
        <v>Current</v>
      </c>
      <c r="N293" t="str">
        <f ca="1"/>
        <v>Active</v>
      </c>
    </row>
    <row r="294" spans="1:14" x14ac:dyDescent="0.25">
      <c r="A294" t="str">
        <f ca="1"/>
        <v>CUST0346</v>
      </c>
      <c r="B294" t="str">
        <f ca="1"/>
        <v>Dinesh Sharma</v>
      </c>
      <c r="C294" t="str">
        <f ca="1"/>
        <v>Rewa</v>
      </c>
      <c r="D294" t="str">
        <f ca="1"/>
        <v>Tata</v>
      </c>
      <c r="E294" t="str">
        <f ca="1"/>
        <v>Tiago</v>
      </c>
      <c r="F294">
        <f ca="1"/>
        <v>432188</v>
      </c>
      <c r="G294">
        <f ca="1"/>
        <v>39188.249781803635</v>
      </c>
      <c r="H294">
        <f ca="1"/>
        <v>39188.249781803635</v>
      </c>
      <c r="I294">
        <f ca="1"/>
        <v>12554</v>
      </c>
      <c r="J294">
        <f ca="1"/>
        <v>26634.249781803635</v>
      </c>
      <c r="K294">
        <f ca="1"/>
        <v>46160</v>
      </c>
      <c r="L294">
        <f ca="1"/>
        <v>20</v>
      </c>
      <c r="M294" t="str">
        <f ca="1"/>
        <v>1-30</v>
      </c>
      <c r="N294" t="str">
        <f ca="1"/>
        <v>Overdue</v>
      </c>
    </row>
    <row r="295" spans="1:14" x14ac:dyDescent="0.25">
      <c r="A295" t="str">
        <f ca="1"/>
        <v>CUST0347</v>
      </c>
      <c r="B295" t="str">
        <f ca="1"/>
        <v>Rajesh Shukla</v>
      </c>
      <c r="C295" t="str">
        <f ca="1"/>
        <v>Bhopal</v>
      </c>
      <c r="D295" t="str">
        <f ca="1"/>
        <v>Hyundai</v>
      </c>
      <c r="E295" t="str">
        <f ca="1"/>
        <v>Creta</v>
      </c>
      <c r="F295">
        <f ca="1"/>
        <v>1195953</v>
      </c>
      <c r="G295">
        <f ca="1"/>
        <v>75326.046565016542</v>
      </c>
      <c r="H295">
        <f ca="1"/>
        <v>75326.046565016542</v>
      </c>
      <c r="I295">
        <f ca="1"/>
        <v>75326</v>
      </c>
      <c r="J295">
        <f ca="1"/>
        <v>4.6565016542444937E-2</v>
      </c>
      <c r="K295">
        <f ca="1"/>
        <v>46167</v>
      </c>
      <c r="L295" t="str">
        <f ca="1"/>
        <v/>
      </c>
      <c r="M295" t="str">
        <f ca="1"/>
        <v>Current</v>
      </c>
      <c r="N295" t="str">
        <f ca="1"/>
        <v>Active</v>
      </c>
    </row>
    <row r="296" spans="1:14" x14ac:dyDescent="0.25">
      <c r="A296" t="str">
        <f ca="1"/>
        <v>CUST0349</v>
      </c>
      <c r="B296" t="str">
        <f ca="1"/>
        <v>Ajay Shukla</v>
      </c>
      <c r="C296" t="str">
        <f ca="1"/>
        <v>Jabalpur</v>
      </c>
      <c r="D296" t="str">
        <f ca="1"/>
        <v>Hero</v>
      </c>
      <c r="E296" t="str">
        <f ca="1"/>
        <v>Splendor</v>
      </c>
      <c r="F296">
        <f ca="1"/>
        <v>49563</v>
      </c>
      <c r="G296">
        <f ca="1"/>
        <v>1735.6443619598447</v>
      </c>
      <c r="H296">
        <f ca="1"/>
        <v>1735.6443619598447</v>
      </c>
      <c r="I296">
        <f ca="1"/>
        <v>738</v>
      </c>
      <c r="J296">
        <f ca="1"/>
        <v>997.64436195984467</v>
      </c>
      <c r="K296">
        <f ca="1"/>
        <v>46153</v>
      </c>
      <c r="L296">
        <f ca="1"/>
        <v>27</v>
      </c>
      <c r="M296" t="str">
        <f ca="1"/>
        <v>1-30</v>
      </c>
      <c r="N296" t="str">
        <f ca="1"/>
        <v>Overdue</v>
      </c>
    </row>
    <row r="297" spans="1:14" x14ac:dyDescent="0.25">
      <c r="A297" t="str">
        <f ca="1"/>
        <v>CUST0350</v>
      </c>
      <c r="B297" t="str">
        <f ca="1"/>
        <v>Sanjay Chauhan</v>
      </c>
      <c r="C297" t="str">
        <f ca="1"/>
        <v>Rewa</v>
      </c>
      <c r="D297" t="str">
        <f ca="1"/>
        <v>Maruti</v>
      </c>
      <c r="E297" t="str">
        <f ca="1"/>
        <v>Brezza</v>
      </c>
      <c r="F297">
        <f ca="1"/>
        <v>968168</v>
      </c>
      <c r="G297">
        <f ca="1"/>
        <v>33193.232283124904</v>
      </c>
      <c r="H297">
        <f ca="1"/>
        <v>33193.232283124904</v>
      </c>
      <c r="I297">
        <f ca="1"/>
        <v>4972</v>
      </c>
      <c r="J297">
        <f ca="1"/>
        <v>28221.232283124904</v>
      </c>
      <c r="K297">
        <f ca="1"/>
        <v>46164</v>
      </c>
      <c r="L297">
        <f ca="1"/>
        <v>16</v>
      </c>
      <c r="M297" t="str">
        <f ca="1"/>
        <v>1-30</v>
      </c>
      <c r="N297" t="str">
        <f ca="1"/>
        <v>Overdue</v>
      </c>
    </row>
    <row r="298" spans="1:14" x14ac:dyDescent="0.25">
      <c r="A298" t="str">
        <f ca="1"/>
        <v>CUST0351</v>
      </c>
      <c r="B298" t="str">
        <f ca="1"/>
        <v>Pooja Chauhan</v>
      </c>
      <c r="C298" t="str">
        <f ca="1"/>
        <v>Jabalpur</v>
      </c>
      <c r="D298" t="str">
        <f ca="1"/>
        <v>TVS</v>
      </c>
      <c r="E298" t="str">
        <f ca="1"/>
        <v>Jupiter</v>
      </c>
      <c r="F298">
        <f ca="1"/>
        <v>56101</v>
      </c>
      <c r="G298">
        <f ca="1"/>
        <v>2707.6385915148239</v>
      </c>
      <c r="H298">
        <f ca="1"/>
        <v>2707.6385915148239</v>
      </c>
      <c r="I298">
        <f ca="1"/>
        <v>0</v>
      </c>
      <c r="J298">
        <f ca="1"/>
        <v>2707.6385915148239</v>
      </c>
      <c r="K298">
        <f ca="1"/>
        <v>46155</v>
      </c>
      <c r="L298">
        <f ca="1"/>
        <v>25</v>
      </c>
      <c r="M298" t="str">
        <f ca="1"/>
        <v>1-30</v>
      </c>
      <c r="N298" t="str">
        <f ca="1"/>
        <v>Overdue</v>
      </c>
    </row>
    <row r="299" spans="1:14" x14ac:dyDescent="0.25">
      <c r="A299" t="str">
        <f ca="1"/>
        <v>CUST0353</v>
      </c>
      <c r="B299" t="str">
        <f ca="1"/>
        <v>Geeta Yadav</v>
      </c>
      <c r="C299" t="str">
        <f ca="1"/>
        <v>Indore</v>
      </c>
      <c r="D299" t="str">
        <f ca="1"/>
        <v>Hyundai</v>
      </c>
      <c r="E299" t="str">
        <f ca="1"/>
        <v>i20</v>
      </c>
      <c r="F299">
        <f ca="1"/>
        <v>630869</v>
      </c>
      <c r="G299">
        <f ca="1"/>
        <v>17908.097067489278</v>
      </c>
      <c r="H299">
        <f ca="1"/>
        <v>17908.097067489278</v>
      </c>
      <c r="I299">
        <f ca="1"/>
        <v>14163</v>
      </c>
      <c r="J299">
        <f ca="1"/>
        <v>3745.0970674892778</v>
      </c>
      <c r="K299">
        <f ca="1"/>
        <v>46173</v>
      </c>
      <c r="L299">
        <f ca="1"/>
        <v>7</v>
      </c>
      <c r="M299" t="str">
        <f ca="1"/>
        <v>1-30</v>
      </c>
      <c r="N299" t="str">
        <f ca="1"/>
        <v>Overdue</v>
      </c>
    </row>
    <row r="300" spans="1:14" x14ac:dyDescent="0.25">
      <c r="A300" t="str">
        <f ca="1"/>
        <v>CUST0354</v>
      </c>
      <c r="B300" t="str">
        <f ca="1"/>
        <v>Seema Malviya</v>
      </c>
      <c r="C300" t="str">
        <f ca="1"/>
        <v>Indore</v>
      </c>
      <c r="D300" t="str">
        <f ca="1"/>
        <v>Maruti</v>
      </c>
      <c r="E300" t="str">
        <f ca="1"/>
        <v>Brezza</v>
      </c>
      <c r="F300">
        <f ca="1"/>
        <v>908875</v>
      </c>
      <c r="G300">
        <f ca="1"/>
        <v>19933.820865947746</v>
      </c>
      <c r="H300">
        <f ca="1"/>
        <v>19933.820865947746</v>
      </c>
      <c r="I300">
        <f ca="1"/>
        <v>13049</v>
      </c>
      <c r="J300">
        <f ca="1"/>
        <v>6884.8208659477459</v>
      </c>
      <c r="K300">
        <f ca="1"/>
        <v>46146</v>
      </c>
      <c r="L300">
        <f ca="1"/>
        <v>34</v>
      </c>
      <c r="M300" t="str">
        <f ca="1"/>
        <v>31-60</v>
      </c>
      <c r="N300" t="str">
        <f ca="1"/>
        <v>Overdue</v>
      </c>
    </row>
    <row r="301" spans="1:14" x14ac:dyDescent="0.25">
      <c r="A301" t="str">
        <f ca="1"/>
        <v>CUST0355</v>
      </c>
      <c r="B301" t="str">
        <f ca="1"/>
        <v>Pankaj Agarwal</v>
      </c>
      <c r="C301" t="str">
        <f ca="1"/>
        <v>Rewa</v>
      </c>
      <c r="D301" t="str">
        <f ca="1"/>
        <v>Bajaj</v>
      </c>
      <c r="E301" t="str">
        <f ca="1"/>
        <v>Pulsar</v>
      </c>
      <c r="F301">
        <f ca="1"/>
        <v>55496</v>
      </c>
      <c r="G301">
        <f ca="1"/>
        <v>1529.3469002518757</v>
      </c>
      <c r="H301">
        <f ca="1"/>
        <v>1529.3469002518757</v>
      </c>
      <c r="I301">
        <f ca="1"/>
        <v>1529</v>
      </c>
      <c r="J301">
        <f ca="1"/>
        <v>0.34690025187569518</v>
      </c>
      <c r="K301">
        <f ca="1"/>
        <v>46167</v>
      </c>
      <c r="L301" t="str">
        <f ca="1"/>
        <v/>
      </c>
      <c r="M301" t="str">
        <f ca="1"/>
        <v>Current</v>
      </c>
      <c r="N301" t="str">
        <f ca="1"/>
        <v>Active</v>
      </c>
    </row>
    <row r="302" spans="1:14" x14ac:dyDescent="0.25">
      <c r="A302" t="str">
        <f ca="1"/>
        <v>CUST0356</v>
      </c>
      <c r="B302" t="str">
        <f ca="1"/>
        <v>Vikas Malviya</v>
      </c>
      <c r="C302" t="str">
        <f ca="1"/>
        <v>Indore</v>
      </c>
      <c r="D302" t="str">
        <f ca="1"/>
        <v>Honda</v>
      </c>
      <c r="E302" t="str">
        <f ca="1"/>
        <v>Activa</v>
      </c>
      <c r="F302">
        <f ca="1"/>
        <v>56455</v>
      </c>
      <c r="G302">
        <f ca="1"/>
        <v>2708.434203860309</v>
      </c>
      <c r="H302">
        <f ca="1"/>
        <v>2708.434203860309</v>
      </c>
      <c r="I302">
        <f ca="1"/>
        <v>1606</v>
      </c>
      <c r="J302">
        <f ca="1"/>
        <v>1102.434203860309</v>
      </c>
      <c r="K302">
        <f ca="1"/>
        <v>46151</v>
      </c>
      <c r="L302">
        <f ca="1"/>
        <v>29</v>
      </c>
      <c r="M302" t="str">
        <f ca="1"/>
        <v>1-30</v>
      </c>
      <c r="N302" t="str">
        <f ca="1"/>
        <v>Overdue</v>
      </c>
    </row>
    <row r="303" spans="1:14" x14ac:dyDescent="0.25">
      <c r="A303" t="str">
        <f ca="1"/>
        <v>CUST0357</v>
      </c>
      <c r="B303" t="str">
        <f ca="1"/>
        <v>Dinesh Pandey</v>
      </c>
      <c r="C303" t="str">
        <f ca="1"/>
        <v>Gwalior</v>
      </c>
      <c r="D303" t="str">
        <f ca="1"/>
        <v>Hero</v>
      </c>
      <c r="E303" t="str">
        <f ca="1"/>
        <v>Splendor</v>
      </c>
      <c r="F303">
        <f ca="1"/>
        <v>78043</v>
      </c>
      <c r="G303">
        <f ca="1"/>
        <v>3659.9209941575805</v>
      </c>
      <c r="H303">
        <f ca="1"/>
        <v>3659.9209941575805</v>
      </c>
      <c r="I303">
        <f ca="1"/>
        <v>3660</v>
      </c>
      <c r="J303">
        <f ca="1"/>
        <v>-7.9005842419519468E-2</v>
      </c>
      <c r="K303">
        <f ca="1"/>
        <v>46152</v>
      </c>
      <c r="L303" t="str">
        <f ca="1"/>
        <v/>
      </c>
      <c r="M303" t="str">
        <f ca="1"/>
        <v>Current</v>
      </c>
      <c r="N303" t="str">
        <f ca="1"/>
        <v>Active</v>
      </c>
    </row>
    <row r="304" spans="1:14" x14ac:dyDescent="0.25">
      <c r="A304" t="str">
        <f ca="1"/>
        <v>CUST0359</v>
      </c>
      <c r="B304" t="str">
        <f ca="1"/>
        <v>Ajay Shukla</v>
      </c>
      <c r="C304" t="str">
        <f ca="1"/>
        <v>Bhopal</v>
      </c>
      <c r="D304" t="str">
        <f ca="1"/>
        <v>Hyundai</v>
      </c>
      <c r="E304" t="str">
        <f ca="1"/>
        <v>Creta</v>
      </c>
      <c r="F304">
        <f ca="1"/>
        <v>1074124</v>
      </c>
      <c r="G304">
        <f ca="1"/>
        <v>50552.714690160195</v>
      </c>
      <c r="H304">
        <f ca="1"/>
        <v>50552.714690160195</v>
      </c>
      <c r="I304">
        <f ca="1"/>
        <v>50553</v>
      </c>
      <c r="J304">
        <f ca="1"/>
        <v>-0.28530983980454039</v>
      </c>
      <c r="K304">
        <f ca="1"/>
        <v>46148</v>
      </c>
      <c r="L304" t="str">
        <f ca="1"/>
        <v/>
      </c>
      <c r="M304" t="str">
        <f ca="1"/>
        <v>Current</v>
      </c>
      <c r="N304" t="str">
        <f ca="1"/>
        <v>Active</v>
      </c>
    </row>
    <row r="305" spans="1:14" x14ac:dyDescent="0.25">
      <c r="A305" t="str">
        <f ca="1"/>
        <v>CUST0360</v>
      </c>
      <c r="B305" t="str">
        <f ca="1"/>
        <v>Naresh Joshi</v>
      </c>
      <c r="C305" t="str">
        <f ca="1"/>
        <v>Rewa</v>
      </c>
      <c r="D305" t="str">
        <f ca="1"/>
        <v>Tata</v>
      </c>
      <c r="E305" t="str">
        <f ca="1"/>
        <v>Nexon</v>
      </c>
      <c r="F305">
        <f ca="1"/>
        <v>757311</v>
      </c>
      <c r="G305">
        <f ca="1"/>
        <v>25233.21184151146</v>
      </c>
      <c r="H305">
        <f ca="1"/>
        <v>25233.21184151146</v>
      </c>
      <c r="I305">
        <f ca="1"/>
        <v>25233</v>
      </c>
      <c r="J305">
        <f ca="1"/>
        <v>0.21184151146007935</v>
      </c>
      <c r="K305">
        <f ca="1"/>
        <v>46143</v>
      </c>
      <c r="L305" t="str">
        <f ca="1"/>
        <v/>
      </c>
      <c r="M305" t="str">
        <f ca="1"/>
        <v>Current</v>
      </c>
      <c r="N305" t="str">
        <f ca="1"/>
        <v>Active</v>
      </c>
    </row>
    <row r="306" spans="1:14" x14ac:dyDescent="0.25">
      <c r="A306" t="str">
        <f ca="1"/>
        <v>CUST0363</v>
      </c>
      <c r="B306" t="str">
        <f ca="1"/>
        <v>Santosh Singh</v>
      </c>
      <c r="C306" t="str">
        <f ca="1"/>
        <v>Indore</v>
      </c>
      <c r="D306" t="str">
        <f ca="1"/>
        <v>Renault</v>
      </c>
      <c r="E306" t="str">
        <f ca="1"/>
        <v>Kwid</v>
      </c>
      <c r="F306">
        <f ca="1"/>
        <v>376557</v>
      </c>
      <c r="G306">
        <f ca="1"/>
        <v>18207.932383149935</v>
      </c>
      <c r="H306">
        <f ca="1"/>
        <v>18207.932383149935</v>
      </c>
      <c r="I306">
        <f ca="1"/>
        <v>6828</v>
      </c>
      <c r="J306">
        <f ca="1"/>
        <v>11379.932383149935</v>
      </c>
      <c r="K306">
        <f ca="1"/>
        <v>46150</v>
      </c>
      <c r="L306">
        <f ca="1"/>
        <v>30</v>
      </c>
      <c r="M306" t="str">
        <f ca="1"/>
        <v>1-30</v>
      </c>
      <c r="N306" t="str">
        <f ca="1"/>
        <v>Overdue</v>
      </c>
    </row>
    <row r="307" spans="1:14" x14ac:dyDescent="0.25">
      <c r="A307" t="str">
        <f ca="1"/>
        <v>CUST0364</v>
      </c>
      <c r="B307" t="str">
        <f ca="1"/>
        <v>Mohit Pandey</v>
      </c>
      <c r="C307" t="str">
        <f ca="1"/>
        <v>Gwalior</v>
      </c>
      <c r="D307" t="str">
        <f ca="1"/>
        <v>Honda</v>
      </c>
      <c r="E307" t="str">
        <f ca="1"/>
        <v>Activa</v>
      </c>
      <c r="F307">
        <f ca="1"/>
        <v>41232</v>
      </c>
      <c r="G307">
        <f ca="1"/>
        <v>1107.7891711393324</v>
      </c>
      <c r="H307">
        <f ca="1"/>
        <v>1107.7891711393324</v>
      </c>
      <c r="I307">
        <f ca="1"/>
        <v>1108</v>
      </c>
      <c r="J307">
        <f ca="1"/>
        <v>-0.21082886066756146</v>
      </c>
      <c r="K307">
        <f ca="1"/>
        <v>46172</v>
      </c>
      <c r="L307" t="str">
        <f ca="1"/>
        <v/>
      </c>
      <c r="M307" t="str">
        <f ca="1"/>
        <v>Current</v>
      </c>
      <c r="N307" t="str">
        <f ca="1"/>
        <v>Active</v>
      </c>
    </row>
    <row r="308" spans="1:14" x14ac:dyDescent="0.25">
      <c r="A308" t="str">
        <f ca="1"/>
        <v>CUST0365</v>
      </c>
      <c r="B308" t="str">
        <f ca="1"/>
        <v>Vijay Shukla</v>
      </c>
      <c r="C308" t="str">
        <f ca="1"/>
        <v>Jabalpur</v>
      </c>
      <c r="D308" t="str">
        <f ca="1"/>
        <v>Bajaj</v>
      </c>
      <c r="E308" t="str">
        <f ca="1"/>
        <v>Pulsar</v>
      </c>
      <c r="F308">
        <f ca="1"/>
        <v>80901</v>
      </c>
      <c r="G308">
        <f ca="1"/>
        <v>5031.3950149826742</v>
      </c>
      <c r="H308">
        <f ca="1"/>
        <v>5031.3950149826742</v>
      </c>
      <c r="I308">
        <f ca="1"/>
        <v>5031</v>
      </c>
      <c r="J308">
        <f ca="1"/>
        <v>0.39501498267418356</v>
      </c>
      <c r="K308">
        <f ca="1"/>
        <v>46161</v>
      </c>
      <c r="L308" t="str">
        <f ca="1"/>
        <v/>
      </c>
      <c r="M308" t="str">
        <f ca="1"/>
        <v>Current</v>
      </c>
      <c r="N308" t="str">
        <f ca="1"/>
        <v>Active</v>
      </c>
    </row>
    <row r="309" spans="1:14" x14ac:dyDescent="0.25">
      <c r="A309" t="str">
        <f ca="1"/>
        <v>CUST0367</v>
      </c>
      <c r="B309" t="str">
        <f ca="1"/>
        <v>Pradeep Patel</v>
      </c>
      <c r="C309" t="str">
        <f ca="1"/>
        <v>Bhopal</v>
      </c>
      <c r="D309" t="str">
        <f ca="1"/>
        <v>Maruti</v>
      </c>
      <c r="E309" t="str">
        <f ca="1"/>
        <v>Brezza</v>
      </c>
      <c r="F309">
        <f ca="1"/>
        <v>810959</v>
      </c>
      <c r="G309">
        <f ca="1"/>
        <v>38733.740575378841</v>
      </c>
      <c r="H309">
        <f ca="1"/>
        <v>38733.740575378841</v>
      </c>
      <c r="I309">
        <f ca="1"/>
        <v>38734</v>
      </c>
      <c r="J309">
        <f ca="1"/>
        <v>-0.25942462115926901</v>
      </c>
      <c r="K309">
        <f ca="1"/>
        <v>46167</v>
      </c>
      <c r="L309" t="str">
        <f ca="1"/>
        <v/>
      </c>
      <c r="M309" t="str">
        <f ca="1"/>
        <v>Current</v>
      </c>
      <c r="N309" t="str">
        <f ca="1"/>
        <v>Active</v>
      </c>
    </row>
    <row r="310" spans="1:14" x14ac:dyDescent="0.25">
      <c r="A310" t="str">
        <f ca="1"/>
        <v>CUST0368</v>
      </c>
      <c r="B310" t="str">
        <f ca="1"/>
        <v>Manoj Gupta</v>
      </c>
      <c r="C310" t="str">
        <f ca="1"/>
        <v>Gwalior</v>
      </c>
      <c r="D310" t="str">
        <f ca="1"/>
        <v>Maruti</v>
      </c>
      <c r="E310" t="str">
        <f ca="1"/>
        <v>Brezza</v>
      </c>
      <c r="F310">
        <f ca="1"/>
        <v>971915</v>
      </c>
      <c r="G310">
        <f ca="1"/>
        <v>87421.005805959838</v>
      </c>
      <c r="H310">
        <f ca="1"/>
        <v>87421.005805959838</v>
      </c>
      <c r="I310">
        <f ca="1"/>
        <v>87421</v>
      </c>
      <c r="J310">
        <f ca="1"/>
        <v>5.8059598377440125E-3</v>
      </c>
      <c r="K310">
        <f ca="1"/>
        <v>46143</v>
      </c>
      <c r="L310" t="str">
        <f ca="1"/>
        <v/>
      </c>
      <c r="M310" t="str">
        <f ca="1"/>
        <v>Current</v>
      </c>
      <c r="N310" t="str">
        <f ca="1"/>
        <v>Active</v>
      </c>
    </row>
    <row r="311" spans="1:14" x14ac:dyDescent="0.25">
      <c r="A311" t="str">
        <f ca="1"/>
        <v>CUST0369</v>
      </c>
      <c r="B311" t="str">
        <f ca="1"/>
        <v>Pushpa Rajput</v>
      </c>
      <c r="C311" t="str">
        <f ca="1"/>
        <v>Indore</v>
      </c>
      <c r="D311" t="str">
        <f ca="1"/>
        <v>Hyundai</v>
      </c>
      <c r="E311" t="str">
        <f ca="1"/>
        <v>Creta</v>
      </c>
      <c r="F311">
        <f ca="1"/>
        <v>1218561</v>
      </c>
      <c r="G311">
        <f ca="1"/>
        <v>40636.818406875202</v>
      </c>
      <c r="H311">
        <f ca="1"/>
        <v>40636.818406875202</v>
      </c>
      <c r="I311">
        <f ca="1"/>
        <v>40637</v>
      </c>
      <c r="J311">
        <f ca="1"/>
        <v>-0.18159312479838263</v>
      </c>
      <c r="K311">
        <f ca="1"/>
        <v>46161</v>
      </c>
      <c r="L311" t="str">
        <f ca="1"/>
        <v/>
      </c>
      <c r="M311" t="str">
        <f ca="1"/>
        <v>Current</v>
      </c>
      <c r="N311" t="str">
        <f ca="1"/>
        <v>Active</v>
      </c>
    </row>
    <row r="312" spans="1:14" x14ac:dyDescent="0.25">
      <c r="A312" t="str">
        <f ca="1"/>
        <v>CUST0370</v>
      </c>
      <c r="B312" t="str">
        <f ca="1"/>
        <v>Dinesh Patel</v>
      </c>
      <c r="C312" t="str">
        <f ca="1"/>
        <v>Gwalior</v>
      </c>
      <c r="D312" t="str">
        <f ca="1"/>
        <v>TVS</v>
      </c>
      <c r="E312" t="str">
        <f ca="1"/>
        <v>Jupiter</v>
      </c>
      <c r="F312">
        <f ca="1"/>
        <v>60796</v>
      </c>
      <c r="G312">
        <f ca="1"/>
        <v>1490.7437214719378</v>
      </c>
      <c r="H312">
        <f ca="1"/>
        <v>1490.7437214719378</v>
      </c>
      <c r="I312">
        <f ca="1"/>
        <v>1491</v>
      </c>
      <c r="J312">
        <f ca="1"/>
        <v>-0.25627852806223927</v>
      </c>
      <c r="K312">
        <f ca="1"/>
        <v>46151</v>
      </c>
      <c r="L312" t="str">
        <f ca="1"/>
        <v/>
      </c>
      <c r="M312" t="str">
        <f ca="1"/>
        <v>Current</v>
      </c>
      <c r="N312" t="str">
        <f ca="1"/>
        <v>Active</v>
      </c>
    </row>
    <row r="313" spans="1:14" x14ac:dyDescent="0.25">
      <c r="A313" t="str">
        <f ca="1"/>
        <v>CUST0371</v>
      </c>
      <c r="B313" t="str">
        <f ca="1"/>
        <v>Neha Shukla</v>
      </c>
      <c r="C313" t="str">
        <f ca="1"/>
        <v>Gwalior</v>
      </c>
      <c r="D313" t="str">
        <f ca="1"/>
        <v>Tata</v>
      </c>
      <c r="E313" t="str">
        <f ca="1"/>
        <v>Tiago</v>
      </c>
      <c r="F313">
        <f ca="1"/>
        <v>459926</v>
      </c>
      <c r="G313">
        <f ca="1"/>
        <v>21747.092276238101</v>
      </c>
      <c r="H313">
        <f ca="1"/>
        <v>21747.092276238101</v>
      </c>
      <c r="I313">
        <f ca="1"/>
        <v>21747</v>
      </c>
      <c r="J313">
        <f ca="1"/>
        <v>9.2276238101476338E-2</v>
      </c>
      <c r="K313">
        <f ca="1"/>
        <v>46154</v>
      </c>
      <c r="L313" t="str">
        <f ca="1"/>
        <v/>
      </c>
      <c r="M313" t="str">
        <f ca="1"/>
        <v>Current</v>
      </c>
      <c r="N313" t="str">
        <f ca="1"/>
        <v>Active</v>
      </c>
    </row>
    <row r="314" spans="1:14" x14ac:dyDescent="0.25">
      <c r="A314" t="str">
        <f ca="1"/>
        <v>CUST0372</v>
      </c>
      <c r="B314" t="str">
        <f ca="1"/>
        <v>Kiran Rajput</v>
      </c>
      <c r="C314" t="str">
        <f ca="1"/>
        <v>Rewa</v>
      </c>
      <c r="D314" t="str">
        <f ca="1"/>
        <v>Bajaj</v>
      </c>
      <c r="E314" t="str">
        <f ca="1"/>
        <v>Pulsar</v>
      </c>
      <c r="F314">
        <f ca="1"/>
        <v>94378</v>
      </c>
      <c r="G314">
        <f ca="1"/>
        <v>2490.4350367311526</v>
      </c>
      <c r="H314">
        <f ca="1"/>
        <v>2490.4350367311526</v>
      </c>
      <c r="I314">
        <f ca="1"/>
        <v>2490</v>
      </c>
      <c r="J314">
        <f ca="1"/>
        <v>0.43503673115264974</v>
      </c>
      <c r="K314">
        <f ca="1"/>
        <v>46147</v>
      </c>
      <c r="L314" t="str">
        <f ca="1"/>
        <v/>
      </c>
      <c r="M314" t="str">
        <f ca="1"/>
        <v>Current</v>
      </c>
      <c r="N314" t="str">
        <f ca="1"/>
        <v>Active</v>
      </c>
    </row>
    <row r="315" spans="1:14" x14ac:dyDescent="0.25">
      <c r="A315" t="str">
        <f ca="1"/>
        <v>CUST0373</v>
      </c>
      <c r="B315" t="str">
        <f ca="1"/>
        <v>Suresh Chauhan</v>
      </c>
      <c r="C315" t="str">
        <f ca="1"/>
        <v>Jabalpur</v>
      </c>
      <c r="D315" t="str">
        <f ca="1"/>
        <v>Maruti</v>
      </c>
      <c r="E315" t="str">
        <f ca="1"/>
        <v>Swift</v>
      </c>
      <c r="F315">
        <f ca="1"/>
        <v>527265</v>
      </c>
      <c r="G315">
        <f ca="1"/>
        <v>12170.349265116423</v>
      </c>
      <c r="H315">
        <f ca="1"/>
        <v>12170.349265116423</v>
      </c>
      <c r="I315">
        <f ca="1"/>
        <v>12170</v>
      </c>
      <c r="J315">
        <f ca="1"/>
        <v>0.34926511642333935</v>
      </c>
      <c r="K315">
        <f ca="1"/>
        <v>46164</v>
      </c>
      <c r="L315" t="str">
        <f ca="1"/>
        <v/>
      </c>
      <c r="M315" t="str">
        <f ca="1"/>
        <v>Current</v>
      </c>
      <c r="N315" t="str">
        <f ca="1"/>
        <v>Active</v>
      </c>
    </row>
    <row r="316" spans="1:14" x14ac:dyDescent="0.25">
      <c r="A316" t="str">
        <f ca="1"/>
        <v>CUST0374</v>
      </c>
      <c r="B316" t="str">
        <f ca="1"/>
        <v>Sumit Dubey</v>
      </c>
      <c r="C316" t="str">
        <f ca="1"/>
        <v>Rewa</v>
      </c>
      <c r="D316" t="str">
        <f ca="1"/>
        <v>TVS</v>
      </c>
      <c r="E316" t="str">
        <f ca="1"/>
        <v>Jupiter</v>
      </c>
      <c r="F316">
        <f ca="1"/>
        <v>44806</v>
      </c>
      <c r="G316">
        <f ca="1"/>
        <v>2729.6566490421692</v>
      </c>
      <c r="H316">
        <f ca="1"/>
        <v>2729.6566490421692</v>
      </c>
      <c r="I316">
        <f ca="1"/>
        <v>2730</v>
      </c>
      <c r="J316">
        <f ca="1"/>
        <v>-0.3433509578308076</v>
      </c>
      <c r="K316">
        <f ca="1"/>
        <v>46168</v>
      </c>
      <c r="L316" t="str">
        <f ca="1"/>
        <v/>
      </c>
      <c r="M316" t="str">
        <f ca="1"/>
        <v>Current</v>
      </c>
      <c r="N316" t="str">
        <f ca="1"/>
        <v>Active</v>
      </c>
    </row>
    <row r="317" spans="1:14" x14ac:dyDescent="0.25">
      <c r="A317" t="str">
        <f ca="1"/>
        <v>CUST0375</v>
      </c>
      <c r="B317" t="str">
        <f ca="1"/>
        <v>Nisha Verma</v>
      </c>
      <c r="C317" t="str">
        <f ca="1"/>
        <v>Rewa</v>
      </c>
      <c r="D317" t="str">
        <f ca="1"/>
        <v>Honda</v>
      </c>
      <c r="E317" t="str">
        <f ca="1"/>
        <v>City</v>
      </c>
      <c r="F317">
        <f ca="1"/>
        <v>1031919</v>
      </c>
      <c r="G317">
        <f ca="1"/>
        <v>29123.462058683908</v>
      </c>
      <c r="H317">
        <f ca="1"/>
        <v>29123.462058683908</v>
      </c>
      <c r="I317">
        <f ca="1"/>
        <v>29123</v>
      </c>
      <c r="J317">
        <f ca="1"/>
        <v>0.46205868390825344</v>
      </c>
      <c r="K317">
        <f ca="1"/>
        <v>46166</v>
      </c>
      <c r="L317" t="str">
        <f ca="1"/>
        <v/>
      </c>
      <c r="M317" t="str">
        <f ca="1"/>
        <v>Current</v>
      </c>
      <c r="N317" t="str">
        <f ca="1"/>
        <v>Active</v>
      </c>
    </row>
    <row r="318" spans="1:14" x14ac:dyDescent="0.25">
      <c r="A318" t="str">
        <f ca="1"/>
        <v>CUST0376</v>
      </c>
      <c r="B318" t="str">
        <f ca="1"/>
        <v>Rajesh Rajput</v>
      </c>
      <c r="C318" t="str">
        <f ca="1"/>
        <v>Rewa</v>
      </c>
      <c r="D318" t="str">
        <f ca="1"/>
        <v>Honda</v>
      </c>
      <c r="E318" t="str">
        <f ca="1"/>
        <v>Activa</v>
      </c>
      <c r="F318">
        <f ca="1"/>
        <v>77035</v>
      </c>
      <c r="G318">
        <f ca="1"/>
        <v>6867.5519391593662</v>
      </c>
      <c r="H318">
        <f ca="1"/>
        <v>6867.5519391593662</v>
      </c>
      <c r="I318">
        <f ca="1"/>
        <v>6868</v>
      </c>
      <c r="J318">
        <f ca="1"/>
        <v>-0.44806084063384333</v>
      </c>
      <c r="K318">
        <f ca="1"/>
        <v>46153</v>
      </c>
      <c r="L318" t="str">
        <f ca="1"/>
        <v/>
      </c>
      <c r="M318" t="str">
        <f ca="1"/>
        <v>Current</v>
      </c>
      <c r="N318" t="str">
        <f ca="1"/>
        <v>Active</v>
      </c>
    </row>
    <row r="319" spans="1:14" x14ac:dyDescent="0.25">
      <c r="A319" t="str">
        <f ca="1"/>
        <v>CUST0377</v>
      </c>
      <c r="B319" t="str">
        <f ca="1"/>
        <v>Suresh Pandey</v>
      </c>
      <c r="C319" t="str">
        <f ca="1"/>
        <v>Jabalpur</v>
      </c>
      <c r="D319" t="str">
        <f ca="1"/>
        <v>Honda</v>
      </c>
      <c r="E319" t="str">
        <f ca="1"/>
        <v>City</v>
      </c>
      <c r="F319">
        <f ca="1"/>
        <v>1005186</v>
      </c>
      <c r="G319">
        <f ca="1"/>
        <v>89822.924429304112</v>
      </c>
      <c r="H319">
        <f ca="1"/>
        <v>89822.924429304112</v>
      </c>
      <c r="I319">
        <f ca="1"/>
        <v>89823</v>
      </c>
      <c r="J319">
        <f ca="1"/>
        <v>-7.5570695888018236E-2</v>
      </c>
      <c r="K319">
        <f ca="1"/>
        <v>46145</v>
      </c>
      <c r="L319" t="str">
        <f ca="1"/>
        <v/>
      </c>
      <c r="M319" t="str">
        <f ca="1"/>
        <v>Current</v>
      </c>
      <c r="N319" t="str">
        <f ca="1"/>
        <v>Active</v>
      </c>
    </row>
    <row r="320" spans="1:14" x14ac:dyDescent="0.25">
      <c r="A320" t="str">
        <f ca="1"/>
        <v>CUST0378</v>
      </c>
      <c r="B320" t="str">
        <f ca="1"/>
        <v>Meena Patel</v>
      </c>
      <c r="C320" t="str">
        <f ca="1"/>
        <v>Rewa</v>
      </c>
      <c r="D320" t="str">
        <f ca="1"/>
        <v>Honda</v>
      </c>
      <c r="E320" t="str">
        <f ca="1"/>
        <v>Activa</v>
      </c>
      <c r="F320">
        <f ca="1"/>
        <v>47880</v>
      </c>
      <c r="G320">
        <f ca="1"/>
        <v>1241.9061405547263</v>
      </c>
      <c r="H320">
        <f ca="1"/>
        <v>1241.9061405547263</v>
      </c>
      <c r="I320">
        <f ca="1"/>
        <v>1242</v>
      </c>
      <c r="J320">
        <f ca="1"/>
        <v>-9.3859445273665187E-2</v>
      </c>
      <c r="K320">
        <f ca="1"/>
        <v>46153</v>
      </c>
      <c r="L320" t="str">
        <f ca="1"/>
        <v/>
      </c>
      <c r="M320" t="str">
        <f ca="1"/>
        <v>Current</v>
      </c>
      <c r="N320" t="str">
        <f ca="1"/>
        <v>Active</v>
      </c>
    </row>
    <row r="321" spans="1:14" x14ac:dyDescent="0.25">
      <c r="A321" t="str">
        <f ca="1"/>
        <v>CUST0380</v>
      </c>
      <c r="B321" t="str">
        <f ca="1"/>
        <v>Umesh Shukla</v>
      </c>
      <c r="C321" t="str">
        <f ca="1"/>
        <v>Bhopal</v>
      </c>
      <c r="D321" t="str">
        <f ca="1"/>
        <v>Renault</v>
      </c>
      <c r="E321" t="str">
        <f ca="1"/>
        <v>Kwid</v>
      </c>
      <c r="F321">
        <f ca="1"/>
        <v>410300</v>
      </c>
      <c r="G321">
        <f ca="1"/>
        <v>19966.27507525836</v>
      </c>
      <c r="H321">
        <f ca="1"/>
        <v>19966.27507525836</v>
      </c>
      <c r="I321">
        <f ca="1"/>
        <v>2441</v>
      </c>
      <c r="J321">
        <f ca="1"/>
        <v>17525.27507525836</v>
      </c>
      <c r="K321">
        <f ca="1"/>
        <v>46145</v>
      </c>
      <c r="L321">
        <f ca="1"/>
        <v>35</v>
      </c>
      <c r="M321" t="str">
        <f ca="1"/>
        <v>31-60</v>
      </c>
      <c r="N321" t="str">
        <f ca="1"/>
        <v>Overdue</v>
      </c>
    </row>
    <row r="322" spans="1:14" x14ac:dyDescent="0.25">
      <c r="A322" t="str">
        <f ca="1"/>
        <v>CUST0381</v>
      </c>
      <c r="B322" t="str">
        <f ca="1"/>
        <v>Amit Joshi</v>
      </c>
      <c r="C322" t="str">
        <f ca="1"/>
        <v>Jabalpur</v>
      </c>
      <c r="D322" t="str">
        <f ca="1"/>
        <v>Hyundai</v>
      </c>
      <c r="E322" t="str">
        <f ca="1"/>
        <v>Creta</v>
      </c>
      <c r="F322">
        <f ca="1"/>
        <v>1003687</v>
      </c>
      <c r="G322">
        <f ca="1"/>
        <v>62138.752120060111</v>
      </c>
      <c r="H322">
        <f ca="1"/>
        <v>62138.752120060111</v>
      </c>
      <c r="I322">
        <f ca="1"/>
        <v>45767</v>
      </c>
      <c r="J322">
        <f ca="1"/>
        <v>16371.752120060111</v>
      </c>
      <c r="K322">
        <f ca="1"/>
        <v>46168</v>
      </c>
      <c r="L322">
        <f ca="1"/>
        <v>12</v>
      </c>
      <c r="M322" t="str">
        <f ca="1"/>
        <v>1-30</v>
      </c>
      <c r="N322" t="str">
        <f ca="1"/>
        <v>Overdue</v>
      </c>
    </row>
    <row r="323" spans="1:14" x14ac:dyDescent="0.25">
      <c r="A323" t="str">
        <f ca="1"/>
        <v>CUST0384</v>
      </c>
      <c r="B323" t="str">
        <f ca="1"/>
        <v>Lata Yadav</v>
      </c>
      <c r="C323" t="str">
        <f ca="1"/>
        <v>Rewa</v>
      </c>
      <c r="D323" t="str">
        <f ca="1"/>
        <v>Maruti</v>
      </c>
      <c r="E323" t="str">
        <f ca="1"/>
        <v>Swift</v>
      </c>
      <c r="F323">
        <f ca="1"/>
        <v>497841</v>
      </c>
      <c r="G323">
        <f ca="1"/>
        <v>31236.062818366117</v>
      </c>
      <c r="H323">
        <f ca="1"/>
        <v>31236.062818366117</v>
      </c>
      <c r="I323">
        <f ca="1"/>
        <v>31236</v>
      </c>
      <c r="J323">
        <f ca="1"/>
        <v>6.2818366117426194E-2</v>
      </c>
      <c r="K323">
        <f ca="1"/>
        <v>46148</v>
      </c>
      <c r="L323" t="str">
        <f ca="1"/>
        <v/>
      </c>
      <c r="M323" t="str">
        <f ca="1"/>
        <v>Current</v>
      </c>
      <c r="N323" t="str">
        <f ca="1"/>
        <v>Active</v>
      </c>
    </row>
    <row r="324" spans="1:14" x14ac:dyDescent="0.25">
      <c r="A324" t="str">
        <f ca="1"/>
        <v>CUST0385</v>
      </c>
      <c r="B324" t="str">
        <f ca="1"/>
        <v>Ramesh Yadav</v>
      </c>
      <c r="C324" t="str">
        <f ca="1"/>
        <v>Jabalpur</v>
      </c>
      <c r="D324" t="str">
        <f ca="1"/>
        <v>Honda</v>
      </c>
      <c r="E324" t="str">
        <f ca="1"/>
        <v>City</v>
      </c>
      <c r="F324">
        <f ca="1"/>
        <v>954053</v>
      </c>
      <c r="G324">
        <f ca="1"/>
        <v>45779.797497723492</v>
      </c>
      <c r="H324">
        <f ca="1"/>
        <v>45779.797497723492</v>
      </c>
      <c r="I324">
        <f ca="1"/>
        <v>45780</v>
      </c>
      <c r="J324">
        <f ca="1"/>
        <v>-0.20250227650831221</v>
      </c>
      <c r="K324">
        <f ca="1"/>
        <v>46172</v>
      </c>
      <c r="L324" t="str">
        <f ca="1"/>
        <v/>
      </c>
      <c r="M324" t="str">
        <f ca="1"/>
        <v>Current</v>
      </c>
      <c r="N324" t="str">
        <f ca="1"/>
        <v>Active</v>
      </c>
    </row>
    <row r="325" spans="1:14" x14ac:dyDescent="0.25">
      <c r="A325" t="str">
        <f ca="1"/>
        <v>CUST0386</v>
      </c>
      <c r="B325" t="str">
        <f ca="1"/>
        <v>Deepak Agarwal</v>
      </c>
      <c r="C325" t="str">
        <f ca="1"/>
        <v>Rewa</v>
      </c>
      <c r="D325" t="str">
        <f ca="1"/>
        <v>Hyundai</v>
      </c>
      <c r="E325" t="str">
        <f ca="1"/>
        <v>Creta</v>
      </c>
      <c r="F325">
        <f ca="1"/>
        <v>1046537</v>
      </c>
      <c r="G325">
        <f ca="1"/>
        <v>63883.186155037809</v>
      </c>
      <c r="H325">
        <f ca="1"/>
        <v>63883.186155037809</v>
      </c>
      <c r="I325">
        <f ca="1"/>
        <v>63883</v>
      </c>
      <c r="J325">
        <f ca="1"/>
        <v>0.1861550378089305</v>
      </c>
      <c r="K325">
        <f ca="1"/>
        <v>46152</v>
      </c>
      <c r="L325" t="str">
        <f ca="1"/>
        <v/>
      </c>
      <c r="M325" t="str">
        <f ca="1"/>
        <v>Current</v>
      </c>
      <c r="N325" t="str">
        <f ca="1"/>
        <v>Active</v>
      </c>
    </row>
    <row r="326" spans="1:14" x14ac:dyDescent="0.25">
      <c r="A326" t="str">
        <f ca="1"/>
        <v>CUST0387</v>
      </c>
      <c r="B326" t="str">
        <f ca="1"/>
        <v>Neha Malviya</v>
      </c>
      <c r="C326" t="str">
        <f ca="1"/>
        <v>Bhopal</v>
      </c>
      <c r="D326" t="str">
        <f ca="1"/>
        <v>Honda</v>
      </c>
      <c r="E326" t="str">
        <f ca="1"/>
        <v>Activa</v>
      </c>
      <c r="F326">
        <f ca="1"/>
        <v>92582</v>
      </c>
      <c r="G326">
        <f ca="1"/>
        <v>8271.3439875282711</v>
      </c>
      <c r="H326">
        <f ca="1"/>
        <v>8271.3439875282711</v>
      </c>
      <c r="I326">
        <f ca="1"/>
        <v>2258</v>
      </c>
      <c r="J326">
        <f ca="1"/>
        <v>6013.3439875282711</v>
      </c>
      <c r="K326">
        <f ca="1"/>
        <v>46148</v>
      </c>
      <c r="L326">
        <f ca="1"/>
        <v>32</v>
      </c>
      <c r="M326" t="str">
        <f ca="1"/>
        <v>31-60</v>
      </c>
      <c r="N326" t="str">
        <f ca="1"/>
        <v>Overdue</v>
      </c>
    </row>
    <row r="327" spans="1:14" x14ac:dyDescent="0.25">
      <c r="A327" t="str">
        <f ca="1"/>
        <v>CUST0388</v>
      </c>
      <c r="B327" t="str">
        <f ca="1"/>
        <v>Mohit Agarwal</v>
      </c>
      <c r="C327" t="str">
        <f ca="1"/>
        <v>Indore</v>
      </c>
      <c r="D327" t="str">
        <f ca="1"/>
        <v>Bajaj</v>
      </c>
      <c r="E327" t="str">
        <f ca="1"/>
        <v>Pulsar</v>
      </c>
      <c r="F327">
        <f ca="1"/>
        <v>133508</v>
      </c>
      <c r="G327">
        <f ca="1"/>
        <v>6254.8002055059469</v>
      </c>
      <c r="H327">
        <f ca="1"/>
        <v>6254.8002055059469</v>
      </c>
      <c r="I327">
        <f ca="1"/>
        <v>6255</v>
      </c>
      <c r="J327">
        <f ca="1"/>
        <v>-0.19979449405309424</v>
      </c>
      <c r="K327">
        <f ca="1"/>
        <v>46149</v>
      </c>
      <c r="L327" t="str">
        <f ca="1"/>
        <v/>
      </c>
      <c r="M327" t="str">
        <f ca="1"/>
        <v>Current</v>
      </c>
      <c r="N327" t="str">
        <f ca="1"/>
        <v>Active</v>
      </c>
    </row>
    <row r="328" spans="1:14" x14ac:dyDescent="0.25">
      <c r="A328" t="str">
        <f ca="1"/>
        <v>CUST0389</v>
      </c>
      <c r="B328" t="str">
        <f ca="1"/>
        <v>Manoj Tiwari</v>
      </c>
      <c r="C328" t="str">
        <f ca="1"/>
        <v>Bhopal</v>
      </c>
      <c r="D328" t="str">
        <f ca="1"/>
        <v>Honda</v>
      </c>
      <c r="E328" t="str">
        <f ca="1"/>
        <v>City</v>
      </c>
      <c r="F328">
        <f ca="1"/>
        <v>909963</v>
      </c>
      <c r="G328">
        <f ca="1"/>
        <v>29920.465126871233</v>
      </c>
      <c r="H328">
        <f ca="1"/>
        <v>29920.465126871233</v>
      </c>
      <c r="I328">
        <f ca="1"/>
        <v>1199</v>
      </c>
      <c r="J328">
        <f ca="1"/>
        <v>28721.465126871233</v>
      </c>
      <c r="K328">
        <f ca="1"/>
        <v>46152</v>
      </c>
      <c r="L328">
        <f ca="1"/>
        <v>28</v>
      </c>
      <c r="M328" t="str">
        <f ca="1"/>
        <v>1-30</v>
      </c>
      <c r="N328" t="str">
        <f ca="1"/>
        <v>Overdue</v>
      </c>
    </row>
    <row r="329" spans="1:14" x14ac:dyDescent="0.25">
      <c r="A329" t="str">
        <f ca="1"/>
        <v>CUST0390</v>
      </c>
      <c r="B329" t="str">
        <f ca="1"/>
        <v>Rajesh Verma</v>
      </c>
      <c r="C329" t="str">
        <f ca="1"/>
        <v>Indore</v>
      </c>
      <c r="D329" t="str">
        <f ca="1"/>
        <v>Honda</v>
      </c>
      <c r="E329" t="str">
        <f ca="1"/>
        <v>Activa</v>
      </c>
      <c r="F329">
        <f ca="1"/>
        <v>58003</v>
      </c>
      <c r="G329">
        <f ca="1"/>
        <v>5149.9694930278492</v>
      </c>
      <c r="H329">
        <f ca="1"/>
        <v>5149.9694930278492</v>
      </c>
      <c r="I329">
        <f ca="1"/>
        <v>5150</v>
      </c>
      <c r="J329">
        <f ca="1"/>
        <v>-3.0506972150760703E-2</v>
      </c>
      <c r="K329">
        <f ca="1"/>
        <v>46170</v>
      </c>
      <c r="L329" t="str">
        <f ca="1"/>
        <v/>
      </c>
      <c r="M329" t="str">
        <f ca="1"/>
        <v>Current</v>
      </c>
      <c r="N329" t="str">
        <f ca="1"/>
        <v>Active</v>
      </c>
    </row>
    <row r="330" spans="1:14" x14ac:dyDescent="0.25">
      <c r="A330" t="str">
        <f ca="1"/>
        <v>CUST0391</v>
      </c>
      <c r="B330" t="str">
        <f ca="1"/>
        <v>Rohit Joshi</v>
      </c>
      <c r="C330" t="str">
        <f ca="1"/>
        <v>Indore</v>
      </c>
      <c r="D330" t="str">
        <f ca="1"/>
        <v>Maruti</v>
      </c>
      <c r="E330" t="str">
        <f ca="1"/>
        <v>Swift</v>
      </c>
      <c r="F330">
        <f ca="1"/>
        <v>508806</v>
      </c>
      <c r="G330">
        <f ca="1"/>
        <v>31333.790768667946</v>
      </c>
      <c r="H330">
        <f ca="1"/>
        <v>31333.790768667946</v>
      </c>
      <c r="I330">
        <f ca="1"/>
        <v>31334</v>
      </c>
      <c r="J330">
        <f ca="1"/>
        <v>-0.209231332053605</v>
      </c>
      <c r="K330">
        <f ca="1"/>
        <v>46167</v>
      </c>
      <c r="L330" t="str">
        <f ca="1"/>
        <v/>
      </c>
      <c r="M330" t="str">
        <f ca="1"/>
        <v>Current</v>
      </c>
      <c r="N330" t="str">
        <f ca="1"/>
        <v>Active</v>
      </c>
    </row>
    <row r="331" spans="1:14" x14ac:dyDescent="0.25">
      <c r="A331" t="str">
        <f ca="1"/>
        <v>CUST0392</v>
      </c>
      <c r="B331" t="str">
        <f ca="1"/>
        <v>Nisha Dubey</v>
      </c>
      <c r="C331" t="str">
        <f ca="1"/>
        <v>Rewa</v>
      </c>
      <c r="D331" t="str">
        <f ca="1"/>
        <v>Honda</v>
      </c>
      <c r="E331" t="str">
        <f ca="1"/>
        <v>Activa</v>
      </c>
      <c r="F331">
        <f ca="1"/>
        <v>42228</v>
      </c>
      <c r="G331">
        <f ca="1"/>
        <v>1157.7589862726716</v>
      </c>
      <c r="H331">
        <f ca="1"/>
        <v>1157.7589862726716</v>
      </c>
      <c r="I331">
        <f ca="1"/>
        <v>1158</v>
      </c>
      <c r="J331">
        <f ca="1"/>
        <v>-0.24101372732843629</v>
      </c>
      <c r="K331">
        <f ca="1"/>
        <v>46167</v>
      </c>
      <c r="L331" t="str">
        <f ca="1"/>
        <v/>
      </c>
      <c r="M331" t="str">
        <f ca="1"/>
        <v>Current</v>
      </c>
      <c r="N331" t="str">
        <f ca="1"/>
        <v>Active</v>
      </c>
    </row>
    <row r="332" spans="1:14" x14ac:dyDescent="0.25">
      <c r="A332" t="str">
        <f ca="1"/>
        <v>CUST0393</v>
      </c>
      <c r="B332" t="str">
        <f ca="1"/>
        <v>Rajesh Malviya</v>
      </c>
      <c r="C332" t="str">
        <f ca="1"/>
        <v>Bhopal</v>
      </c>
      <c r="D332" t="str">
        <f ca="1"/>
        <v>Tata</v>
      </c>
      <c r="E332" t="str">
        <f ca="1"/>
        <v>Nexon</v>
      </c>
      <c r="F332">
        <f ca="1"/>
        <v>771712</v>
      </c>
      <c r="G332">
        <f ca="1"/>
        <v>18036.505542180937</v>
      </c>
      <c r="H332">
        <f ca="1"/>
        <v>18036.505542180937</v>
      </c>
      <c r="I332">
        <f ca="1"/>
        <v>4940</v>
      </c>
      <c r="J332">
        <f ca="1"/>
        <v>13096.505542180937</v>
      </c>
      <c r="K332">
        <f ca="1"/>
        <v>46147</v>
      </c>
      <c r="L332">
        <f ca="1"/>
        <v>33</v>
      </c>
      <c r="M332" t="str">
        <f ca="1"/>
        <v>31-60</v>
      </c>
      <c r="N332" t="str">
        <f ca="1"/>
        <v>Overdue</v>
      </c>
    </row>
    <row r="333" spans="1:14" x14ac:dyDescent="0.25">
      <c r="A333" t="str">
        <f ca="1"/>
        <v>CUST0394</v>
      </c>
      <c r="B333" t="str">
        <f ca="1"/>
        <v>Geeta Singh</v>
      </c>
      <c r="C333" t="str">
        <f ca="1"/>
        <v>Bhopal</v>
      </c>
      <c r="D333" t="str">
        <f ca="1"/>
        <v>Hyundai</v>
      </c>
      <c r="E333" t="str">
        <f ca="1"/>
        <v>i20</v>
      </c>
      <c r="F333">
        <f ca="1"/>
        <v>603559</v>
      </c>
      <c r="G333">
        <f ca="1"/>
        <v>13480.800784073124</v>
      </c>
      <c r="H333">
        <f ca="1"/>
        <v>13480.800784073124</v>
      </c>
      <c r="I333">
        <f ca="1"/>
        <v>13481</v>
      </c>
      <c r="J333">
        <f ca="1"/>
        <v>-0.199215926875695</v>
      </c>
      <c r="K333">
        <f ca="1"/>
        <v>46147</v>
      </c>
      <c r="L333" t="str">
        <f ca="1"/>
        <v/>
      </c>
      <c r="M333" t="str">
        <f ca="1"/>
        <v>Current</v>
      </c>
      <c r="N333" t="str">
        <f ca="1"/>
        <v>Active</v>
      </c>
    </row>
    <row r="334" spans="1:14" x14ac:dyDescent="0.25">
      <c r="A334" t="str">
        <f ca="1"/>
        <v>CUST0395</v>
      </c>
      <c r="B334" t="str">
        <f ca="1"/>
        <v>Deepak Shukla</v>
      </c>
      <c r="C334" t="str">
        <f ca="1"/>
        <v>Jabalpur</v>
      </c>
      <c r="D334" t="str">
        <f ca="1"/>
        <v>Hero</v>
      </c>
      <c r="E334" t="str">
        <f ca="1"/>
        <v>Splendor</v>
      </c>
      <c r="F334">
        <f ca="1"/>
        <v>41764</v>
      </c>
      <c r="G334">
        <f ca="1"/>
        <v>2525.9514606538924</v>
      </c>
      <c r="H334">
        <f ca="1"/>
        <v>2525.9514606538924</v>
      </c>
      <c r="I334">
        <f ca="1"/>
        <v>2526</v>
      </c>
      <c r="J334">
        <f ca="1"/>
        <v>-4.8539346107645542E-2</v>
      </c>
      <c r="K334">
        <f ca="1"/>
        <v>46164</v>
      </c>
      <c r="L334" t="str">
        <f ca="1"/>
        <v/>
      </c>
      <c r="M334" t="str">
        <f ca="1"/>
        <v>Current</v>
      </c>
      <c r="N334" t="str">
        <f ca="1"/>
        <v>Active</v>
      </c>
    </row>
    <row r="335" spans="1:14" x14ac:dyDescent="0.25">
      <c r="A335" t="str">
        <f ca="1"/>
        <v>CUST0396</v>
      </c>
      <c r="B335" t="str">
        <f ca="1"/>
        <v>Pushpa Tiwari</v>
      </c>
      <c r="C335" t="str">
        <f ca="1"/>
        <v>Gwalior</v>
      </c>
      <c r="D335" t="str">
        <f ca="1"/>
        <v>Renault</v>
      </c>
      <c r="E335" t="str">
        <f ca="1"/>
        <v>Kwid</v>
      </c>
      <c r="F335">
        <f ca="1"/>
        <v>384102</v>
      </c>
      <c r="G335">
        <f ca="1"/>
        <v>9914.2647763132572</v>
      </c>
      <c r="H335">
        <f ca="1"/>
        <v>9914.2647763132572</v>
      </c>
      <c r="I335">
        <f ca="1"/>
        <v>6300</v>
      </c>
      <c r="J335">
        <f ca="1"/>
        <v>3614.2647763132572</v>
      </c>
      <c r="K335">
        <f ca="1"/>
        <v>46171</v>
      </c>
      <c r="L335">
        <f ca="1"/>
        <v>9</v>
      </c>
      <c r="M335" t="str">
        <f ca="1"/>
        <v>1-30</v>
      </c>
      <c r="N335" t="str">
        <f ca="1"/>
        <v>Overdue</v>
      </c>
    </row>
    <row r="336" spans="1:14" x14ac:dyDescent="0.25">
      <c r="A336" t="str">
        <f ca="1"/>
        <v>CUST0397</v>
      </c>
      <c r="B336" t="str">
        <f ca="1"/>
        <v>Santosh Sharma</v>
      </c>
      <c r="C336" t="str">
        <f ca="1"/>
        <v>Indore</v>
      </c>
      <c r="D336" t="str">
        <f ca="1"/>
        <v>Tata</v>
      </c>
      <c r="E336" t="str">
        <f ca="1"/>
        <v>Nexon</v>
      </c>
      <c r="F336">
        <f ca="1"/>
        <v>917593</v>
      </c>
      <c r="G336">
        <f ca="1"/>
        <v>21090.044849199108</v>
      </c>
      <c r="H336">
        <f ca="1"/>
        <v>21090.044849199108</v>
      </c>
      <c r="I336">
        <f ca="1"/>
        <v>21090</v>
      </c>
      <c r="J336">
        <f ca="1"/>
        <v>4.4849199108284665E-2</v>
      </c>
      <c r="K336">
        <f ca="1"/>
        <v>46160</v>
      </c>
      <c r="L336" t="str">
        <f ca="1"/>
        <v/>
      </c>
      <c r="M336" t="str">
        <f ca="1"/>
        <v>Current</v>
      </c>
      <c r="N336" t="str">
        <f ca="1"/>
        <v>Active</v>
      </c>
    </row>
    <row r="337" spans="1:14" x14ac:dyDescent="0.25">
      <c r="A337" t="str">
        <f ca="1"/>
        <v>CUST0398</v>
      </c>
      <c r="B337" t="str">
        <f ca="1"/>
        <v>Vijay Dubey</v>
      </c>
      <c r="C337" t="str">
        <f ca="1"/>
        <v>Rewa</v>
      </c>
      <c r="D337" t="str">
        <f ca="1"/>
        <v>Honda</v>
      </c>
      <c r="E337" t="str">
        <f ca="1"/>
        <v>City</v>
      </c>
      <c r="F337">
        <f ca="1"/>
        <v>912634</v>
      </c>
      <c r="G337">
        <f ca="1"/>
        <v>56732.812207887284</v>
      </c>
      <c r="H337">
        <f ca="1"/>
        <v>56732.812207887284</v>
      </c>
      <c r="I337">
        <f ca="1"/>
        <v>56733</v>
      </c>
      <c r="J337">
        <f ca="1"/>
        <v>-0.18779211271612439</v>
      </c>
      <c r="K337">
        <f ca="1"/>
        <v>46143</v>
      </c>
      <c r="L337" t="str">
        <f ca="1"/>
        <v/>
      </c>
      <c r="M337" t="str">
        <f ca="1"/>
        <v>Current</v>
      </c>
      <c r="N337" t="str">
        <f ca="1"/>
        <v>Active</v>
      </c>
    </row>
    <row r="338" spans="1:14" x14ac:dyDescent="0.25">
      <c r="A338" t="str">
        <f ca="1"/>
        <v>CUST0399</v>
      </c>
      <c r="B338" t="str">
        <f ca="1"/>
        <v>Rajesh Verma</v>
      </c>
      <c r="C338" t="str">
        <f ca="1"/>
        <v>Bhopal</v>
      </c>
      <c r="D338" t="str">
        <f ca="1"/>
        <v>TVS</v>
      </c>
      <c r="E338" t="str">
        <f ca="1"/>
        <v>Jupiter</v>
      </c>
      <c r="F338">
        <f ca="1"/>
        <v>53355</v>
      </c>
      <c r="G338">
        <f ca="1"/>
        <v>1479.2360969914228</v>
      </c>
      <c r="H338">
        <f ca="1"/>
        <v>1479.2360969914228</v>
      </c>
      <c r="I338">
        <f ca="1"/>
        <v>1479</v>
      </c>
      <c r="J338">
        <f ca="1"/>
        <v>0.23609699142275531</v>
      </c>
      <c r="K338">
        <f ca="1"/>
        <v>46145</v>
      </c>
      <c r="L338" t="str">
        <f ca="1"/>
        <v/>
      </c>
      <c r="M338" t="str">
        <f ca="1"/>
        <v>Current</v>
      </c>
      <c r="N338" t="str">
        <f ca="1"/>
        <v>Active</v>
      </c>
    </row>
    <row r="339" spans="1:14" x14ac:dyDescent="0.25">
      <c r="A339" t="str">
        <f ca="1"/>
        <v>CUST0400</v>
      </c>
      <c r="B339" t="str">
        <f ca="1"/>
        <v>Sunita Pandey</v>
      </c>
      <c r="C339" t="str">
        <f ca="1"/>
        <v>Rewa</v>
      </c>
      <c r="D339" t="str">
        <f ca="1"/>
        <v>Honda</v>
      </c>
      <c r="E339" t="str">
        <f ca="1"/>
        <v>City</v>
      </c>
      <c r="F339">
        <f ca="1"/>
        <v>859770</v>
      </c>
      <c r="G339">
        <f ca="1"/>
        <v>24396.957571635361</v>
      </c>
      <c r="H339">
        <f ca="1"/>
        <v>24396.957571635361</v>
      </c>
      <c r="I339">
        <f ca="1"/>
        <v>12153</v>
      </c>
      <c r="J339">
        <f ca="1"/>
        <v>12243.957571635361</v>
      </c>
      <c r="K339">
        <f ca="1"/>
        <v>46160</v>
      </c>
      <c r="L339">
        <f ca="1"/>
        <v>20</v>
      </c>
      <c r="M339" t="str">
        <f ca="1"/>
        <v>1-30</v>
      </c>
      <c r="N339" t="str">
        <f ca="1"/>
        <v>Overdue</v>
      </c>
    </row>
    <row r="340" spans="1:14" x14ac:dyDescent="0.25">
      <c r="A340" t="str">
        <f ca="1"/>
        <v>CUST0401</v>
      </c>
      <c r="B340" t="str">
        <f ca="1"/>
        <v>Pankaj Chauhan</v>
      </c>
      <c r="C340" t="str">
        <f ca="1"/>
        <v>Rewa</v>
      </c>
      <c r="D340" t="str">
        <f ca="1"/>
        <v>Maruti</v>
      </c>
      <c r="E340" t="str">
        <f ca="1"/>
        <v>Dzire</v>
      </c>
      <c r="F340">
        <f ca="1"/>
        <v>509893</v>
      </c>
      <c r="G340">
        <f ca="1"/>
        <v>13565.544504380117</v>
      </c>
      <c r="H340">
        <f ca="1"/>
        <v>13565.544504380117</v>
      </c>
      <c r="I340">
        <f ca="1"/>
        <v>13566</v>
      </c>
      <c r="J340">
        <f ca="1"/>
        <v>-0.45549561988264031</v>
      </c>
      <c r="K340">
        <f ca="1"/>
        <v>46161</v>
      </c>
      <c r="L340" t="str">
        <f ca="1"/>
        <v/>
      </c>
      <c r="M340" t="str">
        <f ca="1"/>
        <v>Current</v>
      </c>
      <c r="N340" t="str">
        <f ca="1"/>
        <v>Active</v>
      </c>
    </row>
    <row r="341" spans="1:14" x14ac:dyDescent="0.25">
      <c r="A341" t="str">
        <f ca="1"/>
        <v>CUST0402</v>
      </c>
      <c r="B341" t="str">
        <f ca="1"/>
        <v>Pooja Dubey</v>
      </c>
      <c r="C341" t="str">
        <f ca="1"/>
        <v>Rewa</v>
      </c>
      <c r="D341" t="str">
        <f ca="1"/>
        <v>TVS</v>
      </c>
      <c r="E341" t="str">
        <f ca="1"/>
        <v>Jupiter</v>
      </c>
      <c r="F341">
        <f ca="1"/>
        <v>43884</v>
      </c>
      <c r="G341">
        <f ca="1"/>
        <v>3911.1629061398849</v>
      </c>
      <c r="H341">
        <f ca="1"/>
        <v>3911.1629061398849</v>
      </c>
      <c r="I341">
        <f ca="1"/>
        <v>2349</v>
      </c>
      <c r="J341">
        <f ca="1"/>
        <v>1562.1629061398849</v>
      </c>
      <c r="K341">
        <f ca="1"/>
        <v>46159</v>
      </c>
      <c r="L341">
        <f ca="1"/>
        <v>21</v>
      </c>
      <c r="M341" t="str">
        <f ca="1"/>
        <v>1-30</v>
      </c>
      <c r="N341" t="str">
        <f ca="1"/>
        <v>Overdue</v>
      </c>
    </row>
    <row r="342" spans="1:14" x14ac:dyDescent="0.25">
      <c r="A342" t="str">
        <f ca="1"/>
        <v>CUST0403</v>
      </c>
      <c r="B342" t="str">
        <f ca="1"/>
        <v>Pushpa Patel</v>
      </c>
      <c r="C342" t="str">
        <f ca="1"/>
        <v>Rewa</v>
      </c>
      <c r="D342" t="str">
        <f ca="1"/>
        <v>Maruti</v>
      </c>
      <c r="E342" t="str">
        <f ca="1"/>
        <v>Swift</v>
      </c>
      <c r="F342">
        <f ca="1"/>
        <v>481481</v>
      </c>
      <c r="G342">
        <f ca="1"/>
        <v>10487.78334836604</v>
      </c>
      <c r="H342">
        <f ca="1"/>
        <v>10487.78334836604</v>
      </c>
      <c r="I342">
        <f ca="1"/>
        <v>10488</v>
      </c>
      <c r="J342">
        <f ca="1"/>
        <v>-0.2166516339602822</v>
      </c>
      <c r="K342">
        <f ca="1"/>
        <v>46164</v>
      </c>
      <c r="L342" t="str">
        <f ca="1"/>
        <v/>
      </c>
      <c r="M342" t="str">
        <f ca="1"/>
        <v>Current</v>
      </c>
      <c r="N342" t="str">
        <f ca="1"/>
        <v>Active</v>
      </c>
    </row>
    <row r="343" spans="1:14" x14ac:dyDescent="0.25">
      <c r="A343" t="str">
        <f ca="1"/>
        <v>CUST0404</v>
      </c>
      <c r="B343" t="str">
        <f ca="1"/>
        <v>Sunita Singh</v>
      </c>
      <c r="C343" t="str">
        <f ca="1"/>
        <v>Indore</v>
      </c>
      <c r="D343" t="str">
        <f ca="1"/>
        <v>Honda</v>
      </c>
      <c r="E343" t="str">
        <f ca="1"/>
        <v>City</v>
      </c>
      <c r="F343">
        <f ca="1"/>
        <v>857949</v>
      </c>
      <c r="G343">
        <f ca="1"/>
        <v>77291.361242225656</v>
      </c>
      <c r="H343">
        <f ca="1"/>
        <v>77291.361242225656</v>
      </c>
      <c r="I343">
        <f ca="1"/>
        <v>0</v>
      </c>
      <c r="J343">
        <f ca="1"/>
        <v>77291.361242225656</v>
      </c>
      <c r="K343">
        <f ca="1"/>
        <v>46159</v>
      </c>
      <c r="L343">
        <f ca="1"/>
        <v>21</v>
      </c>
      <c r="M343" t="str">
        <f ca="1"/>
        <v>1-30</v>
      </c>
      <c r="N343" t="str">
        <f ca="1"/>
        <v>Overdue</v>
      </c>
    </row>
    <row r="344" spans="1:14" x14ac:dyDescent="0.25">
      <c r="A344" t="str">
        <f ca="1"/>
        <v>CUST0405</v>
      </c>
      <c r="B344" t="str">
        <f ca="1"/>
        <v>Santosh Agarwal</v>
      </c>
      <c r="C344" t="str">
        <f ca="1"/>
        <v>Indore</v>
      </c>
      <c r="D344" t="str">
        <f ca="1"/>
        <v>Tata</v>
      </c>
      <c r="E344" t="str">
        <f ca="1"/>
        <v>Tiago</v>
      </c>
      <c r="F344">
        <f ca="1"/>
        <v>446096</v>
      </c>
      <c r="G344">
        <f ca="1"/>
        <v>21574.634271373241</v>
      </c>
      <c r="H344">
        <f ca="1"/>
        <v>21574.634271373241</v>
      </c>
      <c r="I344">
        <f ca="1"/>
        <v>13698</v>
      </c>
      <c r="J344">
        <f ca="1"/>
        <v>7876.6342713732411</v>
      </c>
      <c r="K344">
        <f ca="1"/>
        <v>46169</v>
      </c>
      <c r="L344">
        <f ca="1"/>
        <v>11</v>
      </c>
      <c r="M344" t="str">
        <f ca="1"/>
        <v>1-30</v>
      </c>
      <c r="N344" t="str">
        <f ca="1"/>
        <v>Overdue</v>
      </c>
    </row>
    <row r="345" spans="1:14" x14ac:dyDescent="0.25">
      <c r="A345" t="str">
        <f ca="1"/>
        <v>CUST0406</v>
      </c>
      <c r="B345" t="str">
        <f ca="1"/>
        <v>Mohit Sharma</v>
      </c>
      <c r="C345" t="str">
        <f ca="1"/>
        <v>Gwalior</v>
      </c>
      <c r="D345" t="str">
        <f ca="1"/>
        <v>Hyundai</v>
      </c>
      <c r="E345" t="str">
        <f ca="1"/>
        <v>i20</v>
      </c>
      <c r="F345">
        <f ca="1"/>
        <v>616387</v>
      </c>
      <c r="G345">
        <f ca="1"/>
        <v>37901.385125699853</v>
      </c>
      <c r="H345">
        <f ca="1"/>
        <v>37901.385125699853</v>
      </c>
      <c r="I345">
        <f ca="1"/>
        <v>37901</v>
      </c>
      <c r="J345">
        <f ca="1"/>
        <v>0.38512569985323353</v>
      </c>
      <c r="K345">
        <f ca="1"/>
        <v>46155</v>
      </c>
      <c r="L345" t="str">
        <f ca="1"/>
        <v/>
      </c>
      <c r="M345" t="str">
        <f ca="1"/>
        <v>Current</v>
      </c>
      <c r="N345" t="str">
        <f ca="1"/>
        <v>Active</v>
      </c>
    </row>
    <row r="346" spans="1:14" x14ac:dyDescent="0.25">
      <c r="A346" t="str">
        <f ca="1"/>
        <v>CUST0407</v>
      </c>
      <c r="B346" t="str">
        <f ca="1"/>
        <v>Rekha Chauhan</v>
      </c>
      <c r="C346" t="str">
        <f ca="1"/>
        <v>Gwalior</v>
      </c>
      <c r="D346" t="str">
        <f ca="1"/>
        <v>Renault</v>
      </c>
      <c r="E346" t="str">
        <f ca="1"/>
        <v>Kwid</v>
      </c>
      <c r="F346">
        <f ca="1"/>
        <v>468951</v>
      </c>
      <c r="G346">
        <f ca="1"/>
        <v>29043.973512775257</v>
      </c>
      <c r="H346">
        <f ca="1"/>
        <v>29043.973512775257</v>
      </c>
      <c r="I346">
        <f ca="1"/>
        <v>4924</v>
      </c>
      <c r="J346">
        <f ca="1"/>
        <v>24119.973512775257</v>
      </c>
      <c r="K346">
        <f ca="1"/>
        <v>46164</v>
      </c>
      <c r="L346">
        <f ca="1"/>
        <v>16</v>
      </c>
      <c r="M346" t="str">
        <f ca="1"/>
        <v>1-30</v>
      </c>
      <c r="N346" t="str">
        <f ca="1"/>
        <v>Overdue</v>
      </c>
    </row>
    <row r="347" spans="1:14" x14ac:dyDescent="0.25">
      <c r="A347" t="str">
        <f ca="1"/>
        <v>CUST0408</v>
      </c>
      <c r="B347" t="str">
        <f ca="1"/>
        <v>Pradeep Patel</v>
      </c>
      <c r="C347" t="str">
        <f ca="1"/>
        <v>Gwalior</v>
      </c>
      <c r="D347" t="str">
        <f ca="1"/>
        <v>Bajaj</v>
      </c>
      <c r="E347" t="str">
        <f ca="1"/>
        <v>Pulsar</v>
      </c>
      <c r="F347">
        <f ca="1"/>
        <v>73274</v>
      </c>
      <c r="G347">
        <f ca="1"/>
        <v>6653.0683105092039</v>
      </c>
      <c r="H347">
        <f ca="1"/>
        <v>6653.0683105092039</v>
      </c>
      <c r="I347">
        <f ca="1"/>
        <v>4916</v>
      </c>
      <c r="J347">
        <f ca="1"/>
        <v>1737.0683105092039</v>
      </c>
      <c r="K347">
        <f ca="1"/>
        <v>46161</v>
      </c>
      <c r="L347">
        <f ca="1"/>
        <v>19</v>
      </c>
      <c r="M347" t="str">
        <f ca="1"/>
        <v>1-30</v>
      </c>
      <c r="N347" t="str">
        <f ca="1"/>
        <v>Overdue</v>
      </c>
    </row>
    <row r="348" spans="1:14" x14ac:dyDescent="0.25">
      <c r="A348" t="str">
        <f ca="1"/>
        <v>CUST0409</v>
      </c>
      <c r="B348" t="str">
        <f ca="1"/>
        <v>Anil Mishra</v>
      </c>
      <c r="C348" t="str">
        <f ca="1"/>
        <v>Rewa</v>
      </c>
      <c r="D348" t="str">
        <f ca="1"/>
        <v>Hyundai</v>
      </c>
      <c r="E348" t="str">
        <f ca="1"/>
        <v>Creta</v>
      </c>
      <c r="F348">
        <f ca="1"/>
        <v>1123997</v>
      </c>
      <c r="G348">
        <f ca="1"/>
        <v>68246.399763154346</v>
      </c>
      <c r="H348">
        <f ca="1"/>
        <v>68246.399763154346</v>
      </c>
      <c r="I348">
        <f ca="1"/>
        <v>23912</v>
      </c>
      <c r="J348">
        <f ca="1"/>
        <v>44334.399763154346</v>
      </c>
      <c r="K348">
        <f ca="1"/>
        <v>46143</v>
      </c>
      <c r="L348">
        <f ca="1"/>
        <v>37</v>
      </c>
      <c r="M348" t="str">
        <f ca="1"/>
        <v>31-60</v>
      </c>
      <c r="N348" t="str">
        <f ca="1"/>
        <v>Overdue</v>
      </c>
    </row>
    <row r="349" spans="1:14" x14ac:dyDescent="0.25">
      <c r="A349" t="str">
        <f ca="1"/>
        <v>CUST0410</v>
      </c>
      <c r="B349" t="str">
        <f ca="1"/>
        <v>Sanjay Yadav</v>
      </c>
      <c r="C349" t="str">
        <f ca="1"/>
        <v>Rewa</v>
      </c>
      <c r="D349" t="str">
        <f ca="1"/>
        <v>Tata</v>
      </c>
      <c r="E349" t="str">
        <f ca="1"/>
        <v>Tiago</v>
      </c>
      <c r="F349">
        <f ca="1"/>
        <v>432221</v>
      </c>
      <c r="G349">
        <f ca="1"/>
        <v>26888.811486481154</v>
      </c>
      <c r="H349">
        <f ca="1"/>
        <v>26888.811486481154</v>
      </c>
      <c r="I349">
        <f ca="1"/>
        <v>26889</v>
      </c>
      <c r="J349">
        <f ca="1"/>
        <v>-0.1885135188458662</v>
      </c>
      <c r="K349">
        <f ca="1"/>
        <v>46152</v>
      </c>
      <c r="L349" t="str">
        <f ca="1"/>
        <v/>
      </c>
      <c r="M349" t="str">
        <f ca="1"/>
        <v>Current</v>
      </c>
      <c r="N349" t="str">
        <f ca="1"/>
        <v>Active</v>
      </c>
    </row>
    <row r="350" spans="1:14" x14ac:dyDescent="0.25">
      <c r="A350" t="str">
        <f ca="1"/>
        <v>CUST0412</v>
      </c>
      <c r="B350" t="str">
        <f ca="1"/>
        <v>Dinesh Rajput</v>
      </c>
      <c r="C350" t="str">
        <f ca="1"/>
        <v>Indore</v>
      </c>
      <c r="D350" t="str">
        <f ca="1"/>
        <v>Maruti</v>
      </c>
      <c r="E350" t="str">
        <f ca="1"/>
        <v>Brezza</v>
      </c>
      <c r="F350">
        <f ca="1"/>
        <v>1014186</v>
      </c>
      <c r="G350">
        <f ca="1"/>
        <v>24042.320386897474</v>
      </c>
      <c r="H350">
        <f ca="1"/>
        <v>24042.320386897474</v>
      </c>
      <c r="I350">
        <f ca="1"/>
        <v>24042</v>
      </c>
      <c r="J350">
        <f ca="1"/>
        <v>0.32038689747423632</v>
      </c>
      <c r="K350">
        <f ca="1"/>
        <v>46163</v>
      </c>
      <c r="L350" t="str">
        <f ca="1"/>
        <v/>
      </c>
      <c r="M350" t="str">
        <f ca="1"/>
        <v>Current</v>
      </c>
      <c r="N350" t="str">
        <f ca="1"/>
        <v>Active</v>
      </c>
    </row>
    <row r="351" spans="1:14" x14ac:dyDescent="0.25">
      <c r="A351" t="str">
        <f ca="1"/>
        <v>CUST0413</v>
      </c>
      <c r="B351" t="str">
        <f ca="1"/>
        <v>Sumit Malviya</v>
      </c>
      <c r="C351" t="str">
        <f ca="1"/>
        <v>Jabalpur</v>
      </c>
      <c r="D351" t="str">
        <f ca="1"/>
        <v>Honda</v>
      </c>
      <c r="E351" t="str">
        <f ca="1"/>
        <v>City</v>
      </c>
      <c r="F351">
        <f ca="1"/>
        <v>841979</v>
      </c>
      <c r="G351">
        <f ca="1"/>
        <v>52368.313877248118</v>
      </c>
      <c r="H351">
        <f ca="1"/>
        <v>52368.313877248118</v>
      </c>
      <c r="I351">
        <f ca="1"/>
        <v>52368</v>
      </c>
      <c r="J351">
        <f ca="1"/>
        <v>0.31387724811793305</v>
      </c>
      <c r="K351">
        <f ca="1"/>
        <v>46165</v>
      </c>
      <c r="L351" t="str">
        <f ca="1"/>
        <v/>
      </c>
      <c r="M351" t="str">
        <f ca="1"/>
        <v>Current</v>
      </c>
      <c r="N351" t="str">
        <f ca="1"/>
        <v>Active</v>
      </c>
    </row>
    <row r="352" spans="1:14" x14ac:dyDescent="0.25">
      <c r="A352" t="str">
        <f ca="1"/>
        <v>CUST0414</v>
      </c>
      <c r="B352" t="str">
        <f ca="1"/>
        <v>Rohit Yadav</v>
      </c>
      <c r="C352" t="str">
        <f ca="1"/>
        <v>Indore</v>
      </c>
      <c r="D352" t="str">
        <f ca="1"/>
        <v>Honda</v>
      </c>
      <c r="E352" t="str">
        <f ca="1"/>
        <v>Activa</v>
      </c>
      <c r="F352">
        <f ca="1"/>
        <v>78918</v>
      </c>
      <c r="G352">
        <f ca="1"/>
        <v>6994.0601420818139</v>
      </c>
      <c r="H352">
        <f ca="1"/>
        <v>6994.0601420818139</v>
      </c>
      <c r="I352">
        <f ca="1"/>
        <v>6994</v>
      </c>
      <c r="J352">
        <f ca="1"/>
        <v>6.0142081813864934E-2</v>
      </c>
      <c r="K352">
        <f ca="1"/>
        <v>46151</v>
      </c>
      <c r="L352" t="str">
        <f ca="1"/>
        <v/>
      </c>
      <c r="M352" t="str">
        <f ca="1"/>
        <v>Current</v>
      </c>
      <c r="N352" t="str">
        <f ca="1"/>
        <v>Active</v>
      </c>
    </row>
    <row r="353" spans="1:14" x14ac:dyDescent="0.25">
      <c r="A353" t="str">
        <f ca="1"/>
        <v>CUST0415</v>
      </c>
      <c r="B353" t="str">
        <f ca="1"/>
        <v>Sunita Dubey</v>
      </c>
      <c r="C353" t="str">
        <f ca="1"/>
        <v>Bhopal</v>
      </c>
      <c r="D353" t="str">
        <f ca="1"/>
        <v>Honda</v>
      </c>
      <c r="E353" t="str">
        <f ca="1"/>
        <v>City</v>
      </c>
      <c r="F353">
        <f ca="1"/>
        <v>1053089</v>
      </c>
      <c r="G353">
        <f ca="1"/>
        <v>23842.578963179854</v>
      </c>
      <c r="H353">
        <f ca="1"/>
        <v>23842.578963179854</v>
      </c>
      <c r="I353">
        <f ca="1"/>
        <v>23843</v>
      </c>
      <c r="J353">
        <f ca="1"/>
        <v>-0.42103682014567312</v>
      </c>
      <c r="K353">
        <f ca="1"/>
        <v>46168</v>
      </c>
      <c r="L353" t="str">
        <f ca="1"/>
        <v/>
      </c>
      <c r="M353" t="str">
        <f ca="1"/>
        <v>Current</v>
      </c>
      <c r="N353" t="str">
        <f ca="1"/>
        <v>Active</v>
      </c>
    </row>
    <row r="354" spans="1:14" x14ac:dyDescent="0.25">
      <c r="A354" t="str">
        <f ca="1"/>
        <v>CUST0416</v>
      </c>
      <c r="B354" t="str">
        <f ca="1"/>
        <v>Amit Verma</v>
      </c>
      <c r="C354" t="str">
        <f ca="1"/>
        <v>Gwalior</v>
      </c>
      <c r="D354" t="str">
        <f ca="1"/>
        <v>Honda</v>
      </c>
      <c r="E354" t="str">
        <f ca="1"/>
        <v>City</v>
      </c>
      <c r="F354">
        <f ca="1"/>
        <v>830113</v>
      </c>
      <c r="G354">
        <f ca="1"/>
        <v>18849.398886000519</v>
      </c>
      <c r="H354">
        <f ca="1"/>
        <v>18849.398886000519</v>
      </c>
      <c r="I354">
        <f ca="1"/>
        <v>18849</v>
      </c>
      <c r="J354">
        <f ca="1"/>
        <v>0.39888600051926915</v>
      </c>
      <c r="K354">
        <f ca="1"/>
        <v>46162</v>
      </c>
      <c r="L354" t="str">
        <f ca="1"/>
        <v/>
      </c>
      <c r="M354" t="str">
        <f ca="1"/>
        <v>Current</v>
      </c>
      <c r="N354" t="str">
        <f ca="1"/>
        <v>Active</v>
      </c>
    </row>
    <row r="355" spans="1:14" x14ac:dyDescent="0.25">
      <c r="A355" t="str">
        <f ca="1"/>
        <v>CUST0417</v>
      </c>
      <c r="B355" t="str">
        <f ca="1"/>
        <v>Rohit Chauhan</v>
      </c>
      <c r="C355" t="str">
        <f ca="1"/>
        <v>Jabalpur</v>
      </c>
      <c r="D355" t="str">
        <f ca="1"/>
        <v>Honda</v>
      </c>
      <c r="E355" t="str">
        <f ca="1"/>
        <v>City</v>
      </c>
      <c r="F355">
        <f ca="1"/>
        <v>934925</v>
      </c>
      <c r="G355">
        <f ca="1"/>
        <v>26105.047636966599</v>
      </c>
      <c r="H355">
        <f ca="1"/>
        <v>26105.047636966599</v>
      </c>
      <c r="I355">
        <f ca="1"/>
        <v>26105</v>
      </c>
      <c r="J355">
        <f ca="1"/>
        <v>4.7636966599384323E-2</v>
      </c>
      <c r="K355">
        <f ca="1"/>
        <v>46160</v>
      </c>
      <c r="L355" t="str">
        <f ca="1"/>
        <v/>
      </c>
      <c r="M355" t="str">
        <f ca="1"/>
        <v>Current</v>
      </c>
      <c r="N355" t="str">
        <f ca="1"/>
        <v>Active</v>
      </c>
    </row>
    <row r="356" spans="1:14" x14ac:dyDescent="0.25">
      <c r="A356" t="str">
        <f ca="1"/>
        <v>CUST0418</v>
      </c>
      <c r="B356" t="str">
        <f ca="1"/>
        <v>Kiran Mishra</v>
      </c>
      <c r="C356" t="str">
        <f ca="1"/>
        <v>Gwalior</v>
      </c>
      <c r="D356" t="str">
        <f ca="1"/>
        <v>Renault</v>
      </c>
      <c r="E356" t="str">
        <f ca="1"/>
        <v>Kwid</v>
      </c>
      <c r="F356">
        <f ca="1"/>
        <v>338550</v>
      </c>
      <c r="G356">
        <f ca="1"/>
        <v>20510.479679737447</v>
      </c>
      <c r="H356">
        <f ca="1"/>
        <v>20510.479679737447</v>
      </c>
      <c r="I356">
        <f ca="1"/>
        <v>20510</v>
      </c>
      <c r="J356">
        <f ca="1"/>
        <v>0.47967973744744086</v>
      </c>
      <c r="K356">
        <f ca="1"/>
        <v>46154</v>
      </c>
      <c r="L356" t="str">
        <f ca="1"/>
        <v/>
      </c>
      <c r="M356" t="str">
        <f ca="1"/>
        <v>Current</v>
      </c>
      <c r="N356" t="str">
        <f ca="1"/>
        <v>Active</v>
      </c>
    </row>
    <row r="357" spans="1:14" x14ac:dyDescent="0.25">
      <c r="A357" t="str">
        <f ca="1"/>
        <v>CUST0419</v>
      </c>
      <c r="B357" t="str">
        <f ca="1"/>
        <v>Anita Malviya</v>
      </c>
      <c r="C357" t="str">
        <f ca="1"/>
        <v>Jabalpur</v>
      </c>
      <c r="D357" t="str">
        <f ca="1"/>
        <v>Maruti</v>
      </c>
      <c r="E357" t="str">
        <f ca="1"/>
        <v>Dzire</v>
      </c>
      <c r="F357">
        <f ca="1"/>
        <v>606528</v>
      </c>
      <c r="G357">
        <f ca="1"/>
        <v>13390.954031730958</v>
      </c>
      <c r="H357">
        <f ca="1"/>
        <v>13390.954031730958</v>
      </c>
      <c r="I357">
        <f ca="1"/>
        <v>13391</v>
      </c>
      <c r="J357">
        <f ca="1"/>
        <v>-4.5968269041622989E-2</v>
      </c>
      <c r="K357">
        <f ca="1"/>
        <v>46146</v>
      </c>
      <c r="L357" t="str">
        <f ca="1"/>
        <v/>
      </c>
      <c r="M357" t="str">
        <f ca="1"/>
        <v>Current</v>
      </c>
      <c r="N357" t="str">
        <f ca="1"/>
        <v>Active</v>
      </c>
    </row>
    <row r="358" spans="1:14" x14ac:dyDescent="0.25">
      <c r="A358" t="str">
        <f ca="1"/>
        <v>CUST0420</v>
      </c>
      <c r="B358" t="str">
        <f ca="1"/>
        <v>Naresh Verma</v>
      </c>
      <c r="C358" t="str">
        <f ca="1"/>
        <v>Jabalpur</v>
      </c>
      <c r="D358" t="str">
        <f ca="1"/>
        <v>Bajaj</v>
      </c>
      <c r="E358" t="str">
        <f ca="1"/>
        <v>Pulsar</v>
      </c>
      <c r="F358">
        <f ca="1"/>
        <v>74330</v>
      </c>
      <c r="G358">
        <f ca="1"/>
        <v>6697.6817759156411</v>
      </c>
      <c r="H358">
        <f ca="1"/>
        <v>6697.6817759156411</v>
      </c>
      <c r="I358">
        <f ca="1"/>
        <v>3424</v>
      </c>
      <c r="J358">
        <f ca="1"/>
        <v>3273.6817759156411</v>
      </c>
      <c r="K358">
        <f ca="1"/>
        <v>46162</v>
      </c>
      <c r="L358">
        <f ca="1"/>
        <v>18</v>
      </c>
      <c r="M358" t="str">
        <f ca="1"/>
        <v>1-30</v>
      </c>
      <c r="N358" t="str">
        <f ca="1"/>
        <v>Overdue</v>
      </c>
    </row>
    <row r="359" spans="1:14" x14ac:dyDescent="0.25">
      <c r="A359" t="str">
        <f ca="1"/>
        <v>CUST0421</v>
      </c>
      <c r="B359" t="str">
        <f ca="1"/>
        <v>Mohit Dubey</v>
      </c>
      <c r="C359" t="str">
        <f ca="1"/>
        <v>Indore</v>
      </c>
      <c r="D359" t="str">
        <f ca="1"/>
        <v>Mahindra</v>
      </c>
      <c r="E359" t="str">
        <f ca="1"/>
        <v>Bolero</v>
      </c>
      <c r="F359">
        <f ca="1"/>
        <v>797654</v>
      </c>
      <c r="G359">
        <f ca="1"/>
        <v>17550.501168747182</v>
      </c>
      <c r="H359">
        <f ca="1"/>
        <v>17550.501168747182</v>
      </c>
      <c r="I359">
        <f ca="1"/>
        <v>32</v>
      </c>
      <c r="J359">
        <f ca="1"/>
        <v>17518.501168747182</v>
      </c>
      <c r="K359">
        <f ca="1"/>
        <v>46149</v>
      </c>
      <c r="L359">
        <f ca="1"/>
        <v>31</v>
      </c>
      <c r="M359" t="str">
        <f ca="1"/>
        <v>31-60</v>
      </c>
      <c r="N359" t="str">
        <f ca="1"/>
        <v>Overdue</v>
      </c>
    </row>
    <row r="360" spans="1:14" x14ac:dyDescent="0.25">
      <c r="A360" t="str">
        <f ca="1"/>
        <v>CUST0422</v>
      </c>
      <c r="B360" t="str">
        <f ca="1"/>
        <v>Sanjay Jain</v>
      </c>
      <c r="C360" t="str">
        <f ca="1"/>
        <v>Bhopal</v>
      </c>
      <c r="D360" t="str">
        <f ca="1"/>
        <v>Tata</v>
      </c>
      <c r="E360" t="str">
        <f ca="1"/>
        <v>Tiago</v>
      </c>
      <c r="F360">
        <f ca="1"/>
        <v>493855</v>
      </c>
      <c r="G360">
        <f ca="1"/>
        <v>23432.400183730999</v>
      </c>
      <c r="H360">
        <f ca="1"/>
        <v>23432.400183730999</v>
      </c>
      <c r="I360">
        <f ca="1"/>
        <v>23432</v>
      </c>
      <c r="J360">
        <f ca="1"/>
        <v>0.4001837309988332</v>
      </c>
      <c r="K360">
        <f ca="1"/>
        <v>46143</v>
      </c>
      <c r="L360" t="str">
        <f ca="1"/>
        <v/>
      </c>
      <c r="M360" t="str">
        <f ca="1"/>
        <v>Current</v>
      </c>
      <c r="N360" t="str">
        <f ca="1"/>
        <v>Active</v>
      </c>
    </row>
    <row r="361" spans="1:14" x14ac:dyDescent="0.25">
      <c r="A361" t="str">
        <f ca="1"/>
        <v>CUST0423</v>
      </c>
      <c r="B361" t="str">
        <f ca="1"/>
        <v>Lalit Agarwal</v>
      </c>
      <c r="C361" t="str">
        <f ca="1"/>
        <v>Bhopal</v>
      </c>
      <c r="D361" t="str">
        <f ca="1"/>
        <v>Bajaj</v>
      </c>
      <c r="E361" t="str">
        <f ca="1"/>
        <v>Pulsar</v>
      </c>
      <c r="F361">
        <f ca="1"/>
        <v>93044</v>
      </c>
      <c r="G361">
        <f ca="1"/>
        <v>5708.6514414045087</v>
      </c>
      <c r="H361">
        <f ca="1"/>
        <v>5708.6514414045087</v>
      </c>
      <c r="I361">
        <f ca="1"/>
        <v>5709</v>
      </c>
      <c r="J361">
        <f ca="1"/>
        <v>-0.34855859549134038</v>
      </c>
      <c r="K361">
        <f ca="1"/>
        <v>46143</v>
      </c>
      <c r="L361" t="str">
        <f ca="1"/>
        <v/>
      </c>
      <c r="M361" t="str">
        <f ca="1"/>
        <v>Current</v>
      </c>
      <c r="N361" t="str">
        <f ca="1"/>
        <v>Active</v>
      </c>
    </row>
    <row r="362" spans="1:14" x14ac:dyDescent="0.25">
      <c r="A362" t="str">
        <f ca="1"/>
        <v>CUST0424</v>
      </c>
      <c r="B362" t="str">
        <f ca="1"/>
        <v>Manoj Sharma</v>
      </c>
      <c r="C362" t="str">
        <f ca="1"/>
        <v>Jabalpur</v>
      </c>
      <c r="D362" t="str">
        <f ca="1"/>
        <v>Maruti</v>
      </c>
      <c r="E362" t="str">
        <f ca="1"/>
        <v>Dzire</v>
      </c>
      <c r="F362">
        <f ca="1"/>
        <v>597822</v>
      </c>
      <c r="G362">
        <f ca="1"/>
        <v>12888.059576217289</v>
      </c>
      <c r="H362">
        <f ca="1"/>
        <v>12888.059576217289</v>
      </c>
      <c r="I362">
        <f ca="1"/>
        <v>10242</v>
      </c>
      <c r="J362">
        <f ca="1"/>
        <v>2646.0595762172888</v>
      </c>
      <c r="K362">
        <f ca="1"/>
        <v>46148</v>
      </c>
      <c r="L362">
        <f ca="1"/>
        <v>32</v>
      </c>
      <c r="M362" t="str">
        <f ca="1"/>
        <v>31-60</v>
      </c>
      <c r="N362" t="str">
        <f ca="1"/>
        <v>Overdue</v>
      </c>
    </row>
    <row r="363" spans="1:14" x14ac:dyDescent="0.25">
      <c r="A363" t="str">
        <f ca="1"/>
        <v>CUST0426</v>
      </c>
      <c r="B363" t="str">
        <f ca="1"/>
        <v>Manoj Verma</v>
      </c>
      <c r="C363" t="str">
        <f ca="1"/>
        <v>Indore</v>
      </c>
      <c r="D363" t="str">
        <f ca="1"/>
        <v>Honda</v>
      </c>
      <c r="E363" t="str">
        <f ca="1"/>
        <v>Activa</v>
      </c>
      <c r="F363">
        <f ca="1"/>
        <v>66953</v>
      </c>
      <c r="G363">
        <f ca="1"/>
        <v>6080.0906281785574</v>
      </c>
      <c r="H363">
        <f ca="1"/>
        <v>6080.0906281785574</v>
      </c>
      <c r="I363">
        <f ca="1"/>
        <v>6080</v>
      </c>
      <c r="J363">
        <f ca="1"/>
        <v>9.0628178557381034E-2</v>
      </c>
      <c r="K363">
        <f ca="1"/>
        <v>46157</v>
      </c>
      <c r="L363" t="str">
        <f ca="1"/>
        <v/>
      </c>
      <c r="M363" t="str">
        <f ca="1"/>
        <v>Current</v>
      </c>
      <c r="N363" t="str">
        <f ca="1"/>
        <v>Active</v>
      </c>
    </row>
    <row r="364" spans="1:14" x14ac:dyDescent="0.25">
      <c r="A364" t="str">
        <f ca="1"/>
        <v>CUST0427</v>
      </c>
      <c r="B364" t="str">
        <f ca="1"/>
        <v>Kiran Dubey</v>
      </c>
      <c r="C364" t="str">
        <f ca="1"/>
        <v>Bhopal</v>
      </c>
      <c r="D364" t="str">
        <f ca="1"/>
        <v>Hyundai</v>
      </c>
      <c r="E364" t="str">
        <f ca="1"/>
        <v>Creta</v>
      </c>
      <c r="F364">
        <f ca="1"/>
        <v>1187283</v>
      </c>
      <c r="G364">
        <f ca="1"/>
        <v>58002.675499208563</v>
      </c>
      <c r="H364">
        <f ca="1"/>
        <v>58002.675499208563</v>
      </c>
      <c r="I364">
        <f ca="1"/>
        <v>58003</v>
      </c>
      <c r="J364">
        <f ca="1"/>
        <v>-0.32450079143745825</v>
      </c>
      <c r="K364">
        <f ca="1"/>
        <v>46168</v>
      </c>
      <c r="L364" t="str">
        <f ca="1"/>
        <v/>
      </c>
      <c r="M364" t="str">
        <f ca="1"/>
        <v>Current</v>
      </c>
      <c r="N364" t="str">
        <f ca="1"/>
        <v>Active</v>
      </c>
    </row>
    <row r="365" spans="1:14" x14ac:dyDescent="0.25">
      <c r="A365" t="str">
        <f ca="1"/>
        <v>CUST0428</v>
      </c>
      <c r="B365" t="str">
        <f ca="1"/>
        <v>Ajay Sharma</v>
      </c>
      <c r="C365" t="str">
        <f ca="1"/>
        <v>Rewa</v>
      </c>
      <c r="D365" t="str">
        <f ca="1"/>
        <v>Renault</v>
      </c>
      <c r="E365" t="str">
        <f ca="1"/>
        <v>Kwid</v>
      </c>
      <c r="F365">
        <f ca="1"/>
        <v>423705</v>
      </c>
      <c r="G365">
        <f ca="1"/>
        <v>11774.851994416573</v>
      </c>
      <c r="H365">
        <f ca="1"/>
        <v>11774.851994416573</v>
      </c>
      <c r="I365">
        <f ca="1"/>
        <v>11775</v>
      </c>
      <c r="J365">
        <f ca="1"/>
        <v>-0.1480055834272207</v>
      </c>
      <c r="K365">
        <f ca="1"/>
        <v>46166</v>
      </c>
      <c r="L365" t="str">
        <f ca="1"/>
        <v/>
      </c>
      <c r="M365" t="str">
        <f ca="1"/>
        <v>Current</v>
      </c>
      <c r="N365" t="str">
        <f ca="1"/>
        <v>Active</v>
      </c>
    </row>
    <row r="366" spans="1:14" x14ac:dyDescent="0.25">
      <c r="A366" t="str">
        <f ca="1"/>
        <v>CUST0430</v>
      </c>
      <c r="B366" t="str">
        <f ca="1"/>
        <v>Pushpa Yadav</v>
      </c>
      <c r="C366" t="str">
        <f ca="1"/>
        <v>Rewa</v>
      </c>
      <c r="D366" t="str">
        <f ca="1"/>
        <v>Hyundai</v>
      </c>
      <c r="E366" t="str">
        <f ca="1"/>
        <v>Creta</v>
      </c>
      <c r="F366">
        <f ca="1"/>
        <v>975157</v>
      </c>
      <c r="G366">
        <f ca="1"/>
        <v>46626.847268515143</v>
      </c>
      <c r="H366">
        <f ca="1"/>
        <v>46626.847268515143</v>
      </c>
      <c r="I366">
        <f ca="1"/>
        <v>46627</v>
      </c>
      <c r="J366">
        <f ca="1"/>
        <v>-0.15273148485721322</v>
      </c>
      <c r="K366">
        <f ca="1"/>
        <v>46147</v>
      </c>
      <c r="L366" t="str">
        <f ca="1"/>
        <v/>
      </c>
      <c r="M366" t="str">
        <f ca="1"/>
        <v>Current</v>
      </c>
      <c r="N366" t="str">
        <f ca="1"/>
        <v>Active</v>
      </c>
    </row>
    <row r="367" spans="1:14" x14ac:dyDescent="0.25">
      <c r="A367" t="str">
        <f ca="1"/>
        <v>CUST0431</v>
      </c>
      <c r="B367" t="str">
        <f ca="1"/>
        <v>Umesh Thakur</v>
      </c>
      <c r="C367" t="str">
        <f ca="1"/>
        <v>Jabalpur</v>
      </c>
      <c r="D367" t="str">
        <f ca="1"/>
        <v>Bajaj</v>
      </c>
      <c r="E367" t="str">
        <f ca="1"/>
        <v>Pulsar</v>
      </c>
      <c r="F367">
        <f ca="1"/>
        <v>117152</v>
      </c>
      <c r="G367">
        <f ca="1"/>
        <v>7384.2603874063861</v>
      </c>
      <c r="H367">
        <f ca="1"/>
        <v>7384.2603874063861</v>
      </c>
      <c r="I367">
        <f ca="1"/>
        <v>7384</v>
      </c>
      <c r="J367">
        <f ca="1"/>
        <v>0.26038740638614399</v>
      </c>
      <c r="K367">
        <f ca="1"/>
        <v>46159</v>
      </c>
      <c r="L367" t="str">
        <f ca="1"/>
        <v/>
      </c>
      <c r="M367" t="str">
        <f ca="1"/>
        <v>Current</v>
      </c>
      <c r="N367" t="str">
        <f ca="1"/>
        <v>Active</v>
      </c>
    </row>
    <row r="368" spans="1:14" x14ac:dyDescent="0.25">
      <c r="A368" t="str">
        <f ca="1"/>
        <v>CUST0432</v>
      </c>
      <c r="B368" t="str">
        <f ca="1"/>
        <v>Dinesh Rajput</v>
      </c>
      <c r="C368" t="str">
        <f ca="1"/>
        <v>Rewa</v>
      </c>
      <c r="D368" t="str">
        <f ca="1"/>
        <v>Mahindra</v>
      </c>
      <c r="E368" t="str">
        <f ca="1"/>
        <v>Bolero</v>
      </c>
      <c r="F368">
        <f ca="1"/>
        <v>714518</v>
      </c>
      <c r="G368">
        <f ca="1"/>
        <v>64832.212387639549</v>
      </c>
      <c r="H368">
        <f ca="1"/>
        <v>64832.212387639549</v>
      </c>
      <c r="I368">
        <f ca="1"/>
        <v>14568</v>
      </c>
      <c r="J368">
        <f ca="1"/>
        <v>50264.212387639549</v>
      </c>
      <c r="K368">
        <f ca="1"/>
        <v>46164</v>
      </c>
      <c r="L368">
        <f ca="1"/>
        <v>16</v>
      </c>
      <c r="M368" t="str">
        <f ca="1"/>
        <v>1-30</v>
      </c>
      <c r="N368" t="str">
        <f ca="1"/>
        <v>Overdue</v>
      </c>
    </row>
    <row r="369" spans="1:14" x14ac:dyDescent="0.25">
      <c r="A369" t="str">
        <f ca="1"/>
        <v>CUST0433</v>
      </c>
      <c r="B369" t="str">
        <f ca="1"/>
        <v>Geeta Yadav</v>
      </c>
      <c r="C369" t="str">
        <f ca="1"/>
        <v>Rewa</v>
      </c>
      <c r="D369" t="str">
        <f ca="1"/>
        <v>Honda</v>
      </c>
      <c r="E369" t="str">
        <f ca="1"/>
        <v>Activa</v>
      </c>
      <c r="F369">
        <f ca="1"/>
        <v>51404</v>
      </c>
      <c r="G369">
        <f ca="1"/>
        <v>2396.5453436856401</v>
      </c>
      <c r="H369">
        <f ca="1"/>
        <v>2396.5453436856401</v>
      </c>
      <c r="I369">
        <f ca="1"/>
        <v>2397</v>
      </c>
      <c r="J369">
        <f ca="1"/>
        <v>-0.45465631435990872</v>
      </c>
      <c r="K369">
        <f ca="1"/>
        <v>46158</v>
      </c>
      <c r="L369" t="str">
        <f ca="1"/>
        <v/>
      </c>
      <c r="M369" t="str">
        <f ca="1"/>
        <v>Current</v>
      </c>
      <c r="N369" t="str">
        <f ca="1"/>
        <v>Active</v>
      </c>
    </row>
    <row r="370" spans="1:14" x14ac:dyDescent="0.25">
      <c r="A370" t="str">
        <f ca="1"/>
        <v>CUST0436</v>
      </c>
      <c r="B370" t="str">
        <f ca="1"/>
        <v>Renu Sharma</v>
      </c>
      <c r="C370" t="str">
        <f ca="1"/>
        <v>Bhopal</v>
      </c>
      <c r="D370" t="str">
        <f ca="1"/>
        <v>Honda</v>
      </c>
      <c r="E370" t="str">
        <f ca="1"/>
        <v>City</v>
      </c>
      <c r="F370">
        <f ca="1"/>
        <v>934854</v>
      </c>
      <c r="G370">
        <f ca="1"/>
        <v>84612.32053625508</v>
      </c>
      <c r="H370">
        <f ca="1"/>
        <v>84612.32053625508</v>
      </c>
      <c r="I370">
        <f ca="1"/>
        <v>84612</v>
      </c>
      <c r="J370">
        <f ca="1"/>
        <v>0.32053625507978722</v>
      </c>
      <c r="K370">
        <f ca="1"/>
        <v>46172</v>
      </c>
      <c r="L370" t="str">
        <f ca="1"/>
        <v/>
      </c>
      <c r="M370" t="str">
        <f ca="1"/>
        <v>Current</v>
      </c>
      <c r="N370" t="str">
        <f ca="1"/>
        <v>Active</v>
      </c>
    </row>
    <row r="371" spans="1:14" x14ac:dyDescent="0.25">
      <c r="A371" t="str">
        <f ca="1"/>
        <v>CUST0437</v>
      </c>
      <c r="B371" t="str">
        <f ca="1"/>
        <v>Vijay Dwivedi</v>
      </c>
      <c r="C371" t="str">
        <f ca="1"/>
        <v>Jabalpur</v>
      </c>
      <c r="D371" t="str">
        <f ca="1"/>
        <v>Tata</v>
      </c>
      <c r="E371" t="str">
        <f ca="1"/>
        <v>Tiago</v>
      </c>
      <c r="F371">
        <f ca="1"/>
        <v>410865</v>
      </c>
      <c r="G371">
        <f ca="1"/>
        <v>20062.303541710513</v>
      </c>
      <c r="H371">
        <f ca="1"/>
        <v>20062.303541710513</v>
      </c>
      <c r="I371">
        <f ca="1"/>
        <v>996</v>
      </c>
      <c r="J371">
        <f ca="1"/>
        <v>19066.303541710513</v>
      </c>
      <c r="K371">
        <f ca="1"/>
        <v>46159</v>
      </c>
      <c r="L371">
        <f ca="1"/>
        <v>21</v>
      </c>
      <c r="M371" t="str">
        <f ca="1"/>
        <v>1-30</v>
      </c>
      <c r="N371" t="str">
        <f ca="1"/>
        <v>Overdue</v>
      </c>
    </row>
    <row r="372" spans="1:14" x14ac:dyDescent="0.25">
      <c r="A372" t="str">
        <f ca="1"/>
        <v>CUST0438</v>
      </c>
      <c r="B372" t="str">
        <f ca="1"/>
        <v>Savita Patel</v>
      </c>
      <c r="C372" t="str">
        <f ca="1"/>
        <v>Gwalior</v>
      </c>
      <c r="D372" t="str">
        <f ca="1"/>
        <v>TVS</v>
      </c>
      <c r="E372" t="str">
        <f ca="1"/>
        <v>Jupiter</v>
      </c>
      <c r="F372">
        <f ca="1"/>
        <v>54279</v>
      </c>
      <c r="G372">
        <f ca="1"/>
        <v>4924.5233782001997</v>
      </c>
      <c r="H372">
        <f ca="1"/>
        <v>4924.5233782001997</v>
      </c>
      <c r="I372">
        <f ca="1"/>
        <v>1805</v>
      </c>
      <c r="J372">
        <f ca="1"/>
        <v>3119.5233782001997</v>
      </c>
      <c r="K372">
        <f ca="1"/>
        <v>46144</v>
      </c>
      <c r="L372">
        <f ca="1"/>
        <v>36</v>
      </c>
      <c r="M372" t="str">
        <f ca="1"/>
        <v>31-60</v>
      </c>
      <c r="N372" t="str">
        <f ca="1"/>
        <v>Overdue</v>
      </c>
    </row>
    <row r="373" spans="1:14" x14ac:dyDescent="0.25">
      <c r="A373" t="str">
        <f ca="1"/>
        <v>CUST0439</v>
      </c>
      <c r="B373" t="str">
        <f ca="1"/>
        <v>Lalit Thakur</v>
      </c>
      <c r="C373" t="str">
        <f ca="1"/>
        <v>Jabalpur</v>
      </c>
      <c r="D373" t="str">
        <f ca="1"/>
        <v>Honda</v>
      </c>
      <c r="E373" t="str">
        <f ca="1"/>
        <v>Activa</v>
      </c>
      <c r="F373">
        <f ca="1"/>
        <v>93197</v>
      </c>
      <c r="G373">
        <f ca="1"/>
        <v>3172.5930784217362</v>
      </c>
      <c r="H373">
        <f ca="1"/>
        <v>3172.5930784217362</v>
      </c>
      <c r="I373">
        <f ca="1"/>
        <v>3173</v>
      </c>
      <c r="J373">
        <f ca="1"/>
        <v>-0.40692157826379116</v>
      </c>
      <c r="K373">
        <f ca="1"/>
        <v>46147</v>
      </c>
      <c r="L373" t="str">
        <f ca="1"/>
        <v/>
      </c>
      <c r="M373" t="str">
        <f ca="1"/>
        <v>Current</v>
      </c>
      <c r="N373" t="str">
        <f ca="1"/>
        <v>Active</v>
      </c>
    </row>
    <row r="374" spans="1:14" x14ac:dyDescent="0.25">
      <c r="A374" t="str">
        <f ca="1"/>
        <v>CUST0440</v>
      </c>
      <c r="B374" t="str">
        <f ca="1"/>
        <v>Priya Shukla</v>
      </c>
      <c r="C374" t="str">
        <f ca="1"/>
        <v>Bhopal</v>
      </c>
      <c r="D374" t="str">
        <f ca="1"/>
        <v>Hyundai</v>
      </c>
      <c r="E374" t="str">
        <f ca="1"/>
        <v>Creta</v>
      </c>
      <c r="F374">
        <f ca="1"/>
        <v>1173407</v>
      </c>
      <c r="G374">
        <f ca="1"/>
        <v>57173.719216137404</v>
      </c>
      <c r="H374">
        <f ca="1"/>
        <v>57173.719216137404</v>
      </c>
      <c r="I374">
        <f ca="1"/>
        <v>57174</v>
      </c>
      <c r="J374">
        <f ca="1"/>
        <v>-0.28078386259585386</v>
      </c>
      <c r="K374">
        <f ca="1"/>
        <v>46153</v>
      </c>
      <c r="L374" t="str">
        <f ca="1"/>
        <v/>
      </c>
      <c r="M374" t="str">
        <f ca="1"/>
        <v>Current</v>
      </c>
      <c r="N374" t="str">
        <f ca="1"/>
        <v>Active</v>
      </c>
    </row>
    <row r="375" spans="1:14" x14ac:dyDescent="0.25">
      <c r="A375" t="str">
        <f ca="1"/>
        <v>CUST0441</v>
      </c>
      <c r="B375" t="str">
        <f ca="1"/>
        <v>Neha Patel</v>
      </c>
      <c r="C375" t="str">
        <f ca="1"/>
        <v>Bhopal</v>
      </c>
      <c r="D375" t="str">
        <f ca="1"/>
        <v>Honda</v>
      </c>
      <c r="E375" t="str">
        <f ca="1"/>
        <v>City</v>
      </c>
      <c r="F375">
        <f ca="1"/>
        <v>992767</v>
      </c>
      <c r="G375">
        <f ca="1"/>
        <v>34268.924552625118</v>
      </c>
      <c r="H375">
        <f ca="1"/>
        <v>34268.924552625118</v>
      </c>
      <c r="I375">
        <f ca="1"/>
        <v>34269</v>
      </c>
      <c r="J375">
        <f ca="1"/>
        <v>-7.5447374882060103E-2</v>
      </c>
      <c r="K375">
        <f ca="1"/>
        <v>46173</v>
      </c>
      <c r="L375" t="str">
        <f ca="1"/>
        <v/>
      </c>
      <c r="M375" t="str">
        <f ca="1"/>
        <v>Current</v>
      </c>
      <c r="N375" t="str">
        <f ca="1"/>
        <v>Active</v>
      </c>
    </row>
    <row r="376" spans="1:14" x14ac:dyDescent="0.25">
      <c r="A376" t="str">
        <f ca="1"/>
        <v>CUST0442</v>
      </c>
      <c r="B376" t="str">
        <f ca="1"/>
        <v>Geeta Patel</v>
      </c>
      <c r="C376" t="str">
        <f ca="1"/>
        <v>Gwalior</v>
      </c>
      <c r="D376" t="str">
        <f ca="1"/>
        <v>Maruti</v>
      </c>
      <c r="E376" t="str">
        <f ca="1"/>
        <v>Swift</v>
      </c>
      <c r="F376">
        <f ca="1"/>
        <v>566958</v>
      </c>
      <c r="G376">
        <f ca="1"/>
        <v>51494.260199012715</v>
      </c>
      <c r="H376">
        <f ca="1"/>
        <v>51494.260199012715</v>
      </c>
      <c r="I376">
        <f ca="1"/>
        <v>51494</v>
      </c>
      <c r="J376">
        <f ca="1"/>
        <v>0.26019901271502022</v>
      </c>
      <c r="K376">
        <f ca="1"/>
        <v>46144</v>
      </c>
      <c r="L376" t="str">
        <f ca="1"/>
        <v/>
      </c>
      <c r="M376" t="str">
        <f ca="1"/>
        <v>Current</v>
      </c>
      <c r="N376" t="str">
        <f ca="1"/>
        <v>Active</v>
      </c>
    </row>
    <row r="377" spans="1:14" x14ac:dyDescent="0.25">
      <c r="A377" t="str">
        <f ca="1"/>
        <v>CUST0443</v>
      </c>
      <c r="B377" t="str">
        <f ca="1"/>
        <v>Sunita Chauhan</v>
      </c>
      <c r="C377" t="str">
        <f ca="1"/>
        <v>Indore</v>
      </c>
      <c r="D377" t="str">
        <f ca="1"/>
        <v>Tata</v>
      </c>
      <c r="E377" t="str">
        <f ca="1"/>
        <v>Tiago</v>
      </c>
      <c r="F377">
        <f ca="1"/>
        <v>509258</v>
      </c>
      <c r="G377">
        <f ca="1"/>
        <v>31233.310396673027</v>
      </c>
      <c r="H377">
        <f ca="1"/>
        <v>31233.310396673027</v>
      </c>
      <c r="I377">
        <f ca="1"/>
        <v>31233</v>
      </c>
      <c r="J377">
        <f ca="1"/>
        <v>0.31039667302684393</v>
      </c>
      <c r="K377">
        <f ca="1"/>
        <v>46153</v>
      </c>
      <c r="L377" t="str">
        <f ca="1"/>
        <v/>
      </c>
      <c r="M377" t="str">
        <f ca="1"/>
        <v>Current</v>
      </c>
      <c r="N377" t="str">
        <f ca="1"/>
        <v>Active</v>
      </c>
    </row>
    <row r="378" spans="1:14" x14ac:dyDescent="0.25">
      <c r="A378" t="str">
        <f ca="1"/>
        <v>CUST0444</v>
      </c>
      <c r="B378" t="str">
        <f ca="1"/>
        <v>Renu Joshi</v>
      </c>
      <c r="C378" t="str">
        <f ca="1"/>
        <v>Indore</v>
      </c>
      <c r="D378" t="str">
        <f ca="1"/>
        <v>Hero</v>
      </c>
      <c r="E378" t="str">
        <f ca="1"/>
        <v>Splendor</v>
      </c>
      <c r="F378">
        <f ca="1"/>
        <v>65021</v>
      </c>
      <c r="G378">
        <f ca="1"/>
        <v>1709.6994478727313</v>
      </c>
      <c r="H378">
        <f ca="1"/>
        <v>1709.6994478727313</v>
      </c>
      <c r="I378">
        <f ca="1"/>
        <v>176</v>
      </c>
      <c r="J378">
        <f ca="1"/>
        <v>1533.6994478727313</v>
      </c>
      <c r="K378">
        <f ca="1"/>
        <v>46152</v>
      </c>
      <c r="L378">
        <f ca="1"/>
        <v>28</v>
      </c>
      <c r="M378" t="str">
        <f ca="1"/>
        <v>1-30</v>
      </c>
      <c r="N378" t="str">
        <f ca="1"/>
        <v>Overdue</v>
      </c>
    </row>
    <row r="379" spans="1:14" x14ac:dyDescent="0.25">
      <c r="A379" t="str">
        <f ca="1"/>
        <v>CUST0445</v>
      </c>
      <c r="B379" t="str">
        <f ca="1"/>
        <v>Savita Gupta</v>
      </c>
      <c r="C379" t="str">
        <f ca="1"/>
        <v>Gwalior</v>
      </c>
      <c r="D379" t="str">
        <f ca="1"/>
        <v>Bajaj</v>
      </c>
      <c r="E379" t="str">
        <f ca="1"/>
        <v>Pulsar</v>
      </c>
      <c r="F379">
        <f ca="1"/>
        <v>99288</v>
      </c>
      <c r="G379">
        <f ca="1"/>
        <v>2397.6422008171239</v>
      </c>
      <c r="H379">
        <f ca="1"/>
        <v>2397.6422008171239</v>
      </c>
      <c r="I379">
        <f ca="1"/>
        <v>2398</v>
      </c>
      <c r="J379">
        <f ca="1"/>
        <v>-0.3577991828760787</v>
      </c>
      <c r="K379">
        <f ca="1"/>
        <v>46166</v>
      </c>
      <c r="L379" t="str">
        <f ca="1"/>
        <v/>
      </c>
      <c r="M379" t="str">
        <f ca="1"/>
        <v>Current</v>
      </c>
      <c r="N379" t="str">
        <f ca="1"/>
        <v>Active</v>
      </c>
    </row>
    <row r="380" spans="1:14" x14ac:dyDescent="0.25">
      <c r="A380" t="str">
        <f ca="1"/>
        <v>CUST0446</v>
      </c>
      <c r="B380" t="str">
        <f ca="1"/>
        <v>Deepak Dubey</v>
      </c>
      <c r="C380" t="str">
        <f ca="1"/>
        <v>Gwalior</v>
      </c>
      <c r="D380" t="str">
        <f ca="1"/>
        <v>Maruti</v>
      </c>
      <c r="E380" t="str">
        <f ca="1"/>
        <v>Swift</v>
      </c>
      <c r="F380">
        <f ca="1"/>
        <v>545674</v>
      </c>
      <c r="G380">
        <f ca="1"/>
        <v>33185.13744178346</v>
      </c>
      <c r="H380">
        <f ca="1"/>
        <v>33185.13744178346</v>
      </c>
      <c r="I380">
        <f ca="1"/>
        <v>33185</v>
      </c>
      <c r="J380">
        <f ca="1"/>
        <v>0.13744178345950786</v>
      </c>
      <c r="K380">
        <f ca="1"/>
        <v>46149</v>
      </c>
      <c r="L380" t="str">
        <f ca="1"/>
        <v/>
      </c>
      <c r="M380" t="str">
        <f ca="1"/>
        <v>Current</v>
      </c>
      <c r="N380" t="str">
        <f ca="1"/>
        <v>Active</v>
      </c>
    </row>
    <row r="381" spans="1:14" x14ac:dyDescent="0.25">
      <c r="A381" t="str">
        <f ca="1"/>
        <v>CUST0448</v>
      </c>
      <c r="B381" t="str">
        <f ca="1"/>
        <v>Mahesh Sharma</v>
      </c>
      <c r="C381" t="str">
        <f ca="1"/>
        <v>Jabalpur</v>
      </c>
      <c r="D381" t="str">
        <f ca="1"/>
        <v>Hero</v>
      </c>
      <c r="E381" t="str">
        <f ca="1"/>
        <v>Splendor</v>
      </c>
      <c r="F381">
        <f ca="1"/>
        <v>43428</v>
      </c>
      <c r="G381">
        <f ca="1"/>
        <v>1502.0454134806682</v>
      </c>
      <c r="H381">
        <f ca="1"/>
        <v>1502.0454134806682</v>
      </c>
      <c r="I381">
        <f ca="1"/>
        <v>183</v>
      </c>
      <c r="J381">
        <f ca="1"/>
        <v>1319.0454134806682</v>
      </c>
      <c r="K381">
        <f ca="1"/>
        <v>46150</v>
      </c>
      <c r="L381">
        <f ca="1"/>
        <v>30</v>
      </c>
      <c r="M381" t="str">
        <f ca="1"/>
        <v>1-30</v>
      </c>
      <c r="N381" t="str">
        <f ca="1"/>
        <v>Overdue</v>
      </c>
    </row>
    <row r="382" spans="1:14" x14ac:dyDescent="0.25">
      <c r="A382" t="str">
        <f ca="1"/>
        <v>CUST0449</v>
      </c>
      <c r="B382" t="str">
        <f ca="1"/>
        <v>Vikas Malviya</v>
      </c>
      <c r="C382" t="str">
        <f ca="1"/>
        <v>Rewa</v>
      </c>
      <c r="D382" t="str">
        <f ca="1"/>
        <v>Honda</v>
      </c>
      <c r="E382" t="str">
        <f ca="1"/>
        <v>City</v>
      </c>
      <c r="F382">
        <f ca="1"/>
        <v>1044612</v>
      </c>
      <c r="G382">
        <f ca="1"/>
        <v>93247.996108704232</v>
      </c>
      <c r="H382">
        <f ca="1"/>
        <v>93247.996108704232</v>
      </c>
      <c r="I382">
        <f ca="1"/>
        <v>93248</v>
      </c>
      <c r="J382">
        <f ca="1"/>
        <v>-3.8912957679713145E-3</v>
      </c>
      <c r="K382">
        <f ca="1"/>
        <v>46147</v>
      </c>
      <c r="L382" t="str">
        <f ca="1"/>
        <v/>
      </c>
      <c r="M382" t="str">
        <f ca="1"/>
        <v>Current</v>
      </c>
      <c r="N382" t="str">
        <f ca="1"/>
        <v>Active</v>
      </c>
    </row>
    <row r="383" spans="1:14" x14ac:dyDescent="0.25">
      <c r="A383" t="str">
        <f ca="1"/>
        <v>CUST0450</v>
      </c>
      <c r="B383" t="str">
        <f ca="1"/>
        <v>Manoj Singh</v>
      </c>
      <c r="C383" t="str">
        <f ca="1"/>
        <v>Rewa</v>
      </c>
      <c r="D383" t="str">
        <f ca="1"/>
        <v>Bajaj</v>
      </c>
      <c r="E383" t="str">
        <f ca="1"/>
        <v>Pulsar</v>
      </c>
      <c r="F383">
        <f ca="1"/>
        <v>50386</v>
      </c>
      <c r="G383">
        <f ca="1"/>
        <v>4529.4682479015592</v>
      </c>
      <c r="H383">
        <f ca="1"/>
        <v>4529.4682479015592</v>
      </c>
      <c r="I383">
        <f ca="1"/>
        <v>2290</v>
      </c>
      <c r="J383">
        <f ca="1"/>
        <v>2239.4682479015592</v>
      </c>
      <c r="K383">
        <f ca="1"/>
        <v>46171</v>
      </c>
      <c r="L383">
        <f ca="1"/>
        <v>9</v>
      </c>
      <c r="M383" t="str">
        <f ca="1"/>
        <v>1-30</v>
      </c>
      <c r="N383" t="str">
        <f ca="1"/>
        <v>Overdue</v>
      </c>
    </row>
    <row r="384" spans="1:14" x14ac:dyDescent="0.25">
      <c r="A384" t="str">
        <f ca="1"/>
        <v>CUST0451</v>
      </c>
      <c r="B384" t="str">
        <f ca="1"/>
        <v>Geeta Malviya</v>
      </c>
      <c r="C384" t="str">
        <f ca="1"/>
        <v>Rewa</v>
      </c>
      <c r="D384" t="str">
        <f ca="1"/>
        <v>Hyundai</v>
      </c>
      <c r="E384" t="str">
        <f ca="1"/>
        <v>i20</v>
      </c>
      <c r="F384">
        <f ca="1"/>
        <v>568088</v>
      </c>
      <c r="G384">
        <f ca="1"/>
        <v>18982.812252190084</v>
      </c>
      <c r="H384">
        <f ca="1"/>
        <v>18982.812252190084</v>
      </c>
      <c r="I384">
        <f ca="1"/>
        <v>5967</v>
      </c>
      <c r="J384">
        <f ca="1"/>
        <v>13015.812252190084</v>
      </c>
      <c r="K384">
        <f ca="1"/>
        <v>46148</v>
      </c>
      <c r="L384">
        <f ca="1"/>
        <v>32</v>
      </c>
      <c r="M384" t="str">
        <f ca="1"/>
        <v>31-60</v>
      </c>
      <c r="N384" t="str">
        <f ca="1"/>
        <v>Overdue</v>
      </c>
    </row>
    <row r="385" spans="1:14" x14ac:dyDescent="0.25">
      <c r="A385" t="str">
        <f ca="1"/>
        <v>CUST0455</v>
      </c>
      <c r="B385" t="str">
        <f ca="1"/>
        <v>Lalit Joshi</v>
      </c>
      <c r="C385" t="str">
        <f ca="1"/>
        <v>Indore</v>
      </c>
      <c r="D385" t="str">
        <f ca="1"/>
        <v>Honda</v>
      </c>
      <c r="E385" t="str">
        <f ca="1"/>
        <v>Activa</v>
      </c>
      <c r="F385">
        <f ca="1"/>
        <v>58282</v>
      </c>
      <c r="G385">
        <f ca="1"/>
        <v>1307.3743791604579</v>
      </c>
      <c r="H385">
        <f ca="1"/>
        <v>1307.3743791604579</v>
      </c>
      <c r="I385">
        <f ca="1"/>
        <v>1307</v>
      </c>
      <c r="J385">
        <f ca="1"/>
        <v>0.37437916045792008</v>
      </c>
      <c r="K385">
        <f ca="1"/>
        <v>46168</v>
      </c>
      <c r="L385" t="str">
        <f ca="1"/>
        <v/>
      </c>
      <c r="M385" t="str">
        <f ca="1"/>
        <v>Current</v>
      </c>
      <c r="N385" t="str">
        <f ca="1"/>
        <v>Active</v>
      </c>
    </row>
    <row r="386" spans="1:14" x14ac:dyDescent="0.25">
      <c r="A386" t="str">
        <f ca="1"/>
        <v>CUST0456</v>
      </c>
      <c r="B386" t="str">
        <f ca="1"/>
        <v>Vijay Verma</v>
      </c>
      <c r="C386" t="str">
        <f ca="1"/>
        <v>Jabalpur</v>
      </c>
      <c r="D386" t="str">
        <f ca="1"/>
        <v>Maruti</v>
      </c>
      <c r="E386" t="str">
        <f ca="1"/>
        <v>Swift</v>
      </c>
      <c r="F386">
        <f ca="1"/>
        <v>469723</v>
      </c>
      <c r="G386">
        <f ca="1"/>
        <v>15476.18827418653</v>
      </c>
      <c r="H386">
        <f ca="1"/>
        <v>15476.18827418653</v>
      </c>
      <c r="I386">
        <f ca="1"/>
        <v>15476</v>
      </c>
      <c r="J386">
        <f ca="1"/>
        <v>0.18827418653017958</v>
      </c>
      <c r="K386">
        <f ca="1"/>
        <v>46152</v>
      </c>
      <c r="L386" t="str">
        <f ca="1"/>
        <v/>
      </c>
      <c r="M386" t="str">
        <f ca="1"/>
        <v>Current</v>
      </c>
      <c r="N386" t="str">
        <f ca="1"/>
        <v>Active</v>
      </c>
    </row>
    <row r="387" spans="1:14" x14ac:dyDescent="0.25">
      <c r="A387" t="str">
        <f ca="1"/>
        <v>CUST0457</v>
      </c>
      <c r="B387" t="str">
        <f ca="1"/>
        <v>Dinesh Mishra</v>
      </c>
      <c r="C387" t="str">
        <f ca="1"/>
        <v>Gwalior</v>
      </c>
      <c r="D387" t="str">
        <f ca="1"/>
        <v>Hyundai</v>
      </c>
      <c r="E387" t="str">
        <f ca="1"/>
        <v>Creta</v>
      </c>
      <c r="F387">
        <f ca="1"/>
        <v>1139666</v>
      </c>
      <c r="G387">
        <f ca="1"/>
        <v>53994.630023388803</v>
      </c>
      <c r="H387">
        <f ca="1"/>
        <v>53994.630023388803</v>
      </c>
      <c r="I387">
        <f ca="1"/>
        <v>0</v>
      </c>
      <c r="J387">
        <f ca="1"/>
        <v>53994.630023388803</v>
      </c>
      <c r="K387">
        <f ca="1"/>
        <v>46148</v>
      </c>
      <c r="L387">
        <f ca="1"/>
        <v>32</v>
      </c>
      <c r="M387" t="str">
        <f ca="1"/>
        <v>31-60</v>
      </c>
      <c r="N387" t="str">
        <f ca="1"/>
        <v>Overdue</v>
      </c>
    </row>
    <row r="388" spans="1:14" x14ac:dyDescent="0.25">
      <c r="A388" t="str">
        <f ca="1"/>
        <v>CUST0458</v>
      </c>
      <c r="B388" t="str">
        <f ca="1"/>
        <v>Vikas Mishra</v>
      </c>
      <c r="C388" t="str">
        <f ca="1"/>
        <v>Bhopal</v>
      </c>
      <c r="D388" t="str">
        <f ca="1"/>
        <v>Mahindra</v>
      </c>
      <c r="E388" t="str">
        <f ca="1"/>
        <v>Bolero</v>
      </c>
      <c r="F388">
        <f ca="1"/>
        <v>745959</v>
      </c>
      <c r="G388">
        <f ca="1"/>
        <v>25654.815077231371</v>
      </c>
      <c r="H388">
        <f ca="1"/>
        <v>25654.815077231371</v>
      </c>
      <c r="I388">
        <f ca="1"/>
        <v>18920</v>
      </c>
      <c r="J388">
        <f ca="1"/>
        <v>6734.8150772313711</v>
      </c>
      <c r="K388">
        <f ca="1"/>
        <v>46143</v>
      </c>
      <c r="L388">
        <f ca="1"/>
        <v>37</v>
      </c>
      <c r="M388" t="str">
        <f ca="1"/>
        <v>31-60</v>
      </c>
      <c r="N388" t="str">
        <f ca="1"/>
        <v>Overdue</v>
      </c>
    </row>
    <row r="389" spans="1:14" x14ac:dyDescent="0.25">
      <c r="A389" t="str">
        <f ca="1"/>
        <v>CUST0459</v>
      </c>
      <c r="B389" t="str">
        <f ca="1"/>
        <v>Renu Soni</v>
      </c>
      <c r="C389" t="str">
        <f ca="1"/>
        <v>Gwalior</v>
      </c>
      <c r="D389" t="str">
        <f ca="1"/>
        <v>TVS</v>
      </c>
      <c r="E389" t="str">
        <f ca="1"/>
        <v>Jupiter</v>
      </c>
      <c r="F389">
        <f ca="1"/>
        <v>91346</v>
      </c>
      <c r="G389">
        <f ca="1"/>
        <v>4335.4649157690646</v>
      </c>
      <c r="H389">
        <f ca="1"/>
        <v>4335.4649157690646</v>
      </c>
      <c r="I389">
        <f ca="1"/>
        <v>0</v>
      </c>
      <c r="J389">
        <f ca="1"/>
        <v>4335.4649157690646</v>
      </c>
      <c r="K389">
        <f ca="1"/>
        <v>46165</v>
      </c>
      <c r="L389">
        <f ca="1"/>
        <v>15</v>
      </c>
      <c r="M389" t="str">
        <f ca="1"/>
        <v>1-30</v>
      </c>
      <c r="N389" t="str">
        <f ca="1"/>
        <v>Overdue</v>
      </c>
    </row>
    <row r="390" spans="1:14" x14ac:dyDescent="0.25">
      <c r="A390" t="str">
        <f ca="1"/>
        <v>CUST0460</v>
      </c>
      <c r="B390" t="str">
        <f ca="1"/>
        <v>Pushpa Chauhan</v>
      </c>
      <c r="C390" t="str">
        <f ca="1"/>
        <v>Rewa</v>
      </c>
      <c r="D390" t="str">
        <f ca="1"/>
        <v>Hyundai</v>
      </c>
      <c r="E390" t="str">
        <f ca="1"/>
        <v>i20</v>
      </c>
      <c r="F390">
        <f ca="1"/>
        <v>692270</v>
      </c>
      <c r="G390">
        <f ca="1"/>
        <v>32755.915149481494</v>
      </c>
      <c r="H390">
        <f ca="1"/>
        <v>32755.915149481494</v>
      </c>
      <c r="I390">
        <f ca="1"/>
        <v>32756</v>
      </c>
      <c r="J390">
        <f ca="1"/>
        <v>-8.4850518505845685E-2</v>
      </c>
      <c r="K390">
        <f ca="1"/>
        <v>46160</v>
      </c>
      <c r="L390" t="str">
        <f ca="1"/>
        <v/>
      </c>
      <c r="M390" t="str">
        <f ca="1"/>
        <v>Current</v>
      </c>
      <c r="N390" t="str">
        <f ca="1"/>
        <v>Active</v>
      </c>
    </row>
    <row r="391" spans="1:14" x14ac:dyDescent="0.25">
      <c r="A391" t="str">
        <f ca="1"/>
        <v>CUST0461</v>
      </c>
      <c r="B391" t="str">
        <f ca="1"/>
        <v>Sunita Shukla</v>
      </c>
      <c r="C391" t="str">
        <f ca="1"/>
        <v>Indore</v>
      </c>
      <c r="D391" t="str">
        <f ca="1"/>
        <v>Maruti</v>
      </c>
      <c r="E391" t="str">
        <f ca="1"/>
        <v>Swift</v>
      </c>
      <c r="F391">
        <f ca="1"/>
        <v>429470</v>
      </c>
      <c r="G391">
        <f ca="1"/>
        <v>26042.570089579625</v>
      </c>
      <c r="H391">
        <f ca="1"/>
        <v>26042.570089579625</v>
      </c>
      <c r="I391">
        <f ca="1"/>
        <v>6649</v>
      </c>
      <c r="J391">
        <f ca="1"/>
        <v>19393.570089579625</v>
      </c>
      <c r="K391">
        <f ca="1"/>
        <v>46160</v>
      </c>
      <c r="L391">
        <f ca="1"/>
        <v>20</v>
      </c>
      <c r="M391" t="str">
        <f ca="1"/>
        <v>1-30</v>
      </c>
      <c r="N391" t="str">
        <f ca="1"/>
        <v>Overdue</v>
      </c>
    </row>
    <row r="392" spans="1:14" x14ac:dyDescent="0.25">
      <c r="A392" t="str">
        <f ca="1"/>
        <v>CUST0463</v>
      </c>
      <c r="B392" t="str">
        <f ca="1"/>
        <v>Santosh Agarwal</v>
      </c>
      <c r="C392" t="str">
        <f ca="1"/>
        <v>Bhopal</v>
      </c>
      <c r="D392" t="str">
        <f ca="1"/>
        <v>TVS</v>
      </c>
      <c r="E392" t="str">
        <f ca="1"/>
        <v>Jupiter</v>
      </c>
      <c r="F392">
        <f ca="1"/>
        <v>62003</v>
      </c>
      <c r="G392">
        <f ca="1"/>
        <v>5552.7856770527023</v>
      </c>
      <c r="H392">
        <f ca="1"/>
        <v>5552.7856770527023</v>
      </c>
      <c r="I392">
        <f ca="1"/>
        <v>5553</v>
      </c>
      <c r="J392">
        <f ca="1"/>
        <v>-0.21432294729765999</v>
      </c>
      <c r="K392">
        <f ca="1"/>
        <v>46170</v>
      </c>
      <c r="L392" t="str">
        <f ca="1"/>
        <v/>
      </c>
      <c r="M392" t="str">
        <f ca="1"/>
        <v>Current</v>
      </c>
      <c r="N392" t="str">
        <f ca="1"/>
        <v>Active</v>
      </c>
    </row>
    <row r="393" spans="1:14" x14ac:dyDescent="0.25">
      <c r="A393" t="str">
        <f ca="1"/>
        <v>CUST0464</v>
      </c>
      <c r="B393" t="str">
        <f ca="1"/>
        <v>Ajay Thakur</v>
      </c>
      <c r="C393" t="str">
        <f ca="1"/>
        <v>Gwalior</v>
      </c>
      <c r="D393" t="str">
        <f ca="1"/>
        <v>Maruti</v>
      </c>
      <c r="E393" t="str">
        <f ca="1"/>
        <v>Swift</v>
      </c>
      <c r="F393">
        <f ca="1"/>
        <v>451434</v>
      </c>
      <c r="G393">
        <f ca="1"/>
        <v>39896.379945063934</v>
      </c>
      <c r="H393">
        <f ca="1"/>
        <v>39896.379945063934</v>
      </c>
      <c r="I393">
        <f ca="1"/>
        <v>39896</v>
      </c>
      <c r="J393">
        <f ca="1"/>
        <v>0.37994506393442862</v>
      </c>
      <c r="K393">
        <f ca="1"/>
        <v>46171</v>
      </c>
      <c r="L393" t="str">
        <f ca="1"/>
        <v/>
      </c>
      <c r="M393" t="str">
        <f ca="1"/>
        <v>Current</v>
      </c>
      <c r="N393" t="str">
        <f ca="1"/>
        <v>Active</v>
      </c>
    </row>
    <row r="394" spans="1:14" x14ac:dyDescent="0.25">
      <c r="A394" t="str">
        <f ca="1"/>
        <v>CUST0465</v>
      </c>
      <c r="B394" t="str">
        <f ca="1"/>
        <v>Manoj Mishra</v>
      </c>
      <c r="C394" t="str">
        <f ca="1"/>
        <v>Indore</v>
      </c>
      <c r="D394" t="str">
        <f ca="1"/>
        <v>Honda</v>
      </c>
      <c r="E394" t="str">
        <f ca="1"/>
        <v>Activa</v>
      </c>
      <c r="F394">
        <f ca="1"/>
        <v>59521</v>
      </c>
      <c r="G394">
        <f ca="1"/>
        <v>2807.9791505173989</v>
      </c>
      <c r="H394">
        <f ca="1"/>
        <v>2807.9791505173989</v>
      </c>
      <c r="I394">
        <f ca="1"/>
        <v>2808</v>
      </c>
      <c r="J394">
        <f ca="1"/>
        <v>-2.0849482601079217E-2</v>
      </c>
      <c r="K394">
        <f ca="1"/>
        <v>46168</v>
      </c>
      <c r="L394" t="str">
        <f ca="1"/>
        <v/>
      </c>
      <c r="M394" t="str">
        <f ca="1"/>
        <v>Current</v>
      </c>
      <c r="N394" t="str">
        <f ca="1"/>
        <v>Active</v>
      </c>
    </row>
    <row r="395" spans="1:14" x14ac:dyDescent="0.25">
      <c r="A395" t="str">
        <f ca="1"/>
        <v>CUST0466</v>
      </c>
      <c r="B395" t="str">
        <f ca="1"/>
        <v>Sanjay Thakur</v>
      </c>
      <c r="C395" t="str">
        <f ca="1"/>
        <v>Bhopal</v>
      </c>
      <c r="D395" t="str">
        <f ca="1"/>
        <v>Renault</v>
      </c>
      <c r="E395" t="str">
        <f ca="1"/>
        <v>Kwid</v>
      </c>
      <c r="F395">
        <f ca="1"/>
        <v>410673</v>
      </c>
      <c r="G395">
        <f ca="1"/>
        <v>25753.305181572923</v>
      </c>
      <c r="H395">
        <f ca="1"/>
        <v>25753.305181572923</v>
      </c>
      <c r="I395">
        <f ca="1"/>
        <v>25753</v>
      </c>
      <c r="J395">
        <f ca="1"/>
        <v>0.30518157292317483</v>
      </c>
      <c r="K395">
        <f ca="1"/>
        <v>46147</v>
      </c>
      <c r="L395" t="str">
        <f ca="1"/>
        <v/>
      </c>
      <c r="M395" t="str">
        <f ca="1"/>
        <v>Current</v>
      </c>
      <c r="N395" t="str">
        <f ca="1"/>
        <v>Active</v>
      </c>
    </row>
    <row r="396" spans="1:14" x14ac:dyDescent="0.25">
      <c r="A396" t="str">
        <f ca="1"/>
        <v>CUST0467</v>
      </c>
      <c r="B396" t="str">
        <f ca="1"/>
        <v>Vijay Shukla</v>
      </c>
      <c r="C396" t="str">
        <f ca="1"/>
        <v>Indore</v>
      </c>
      <c r="D396" t="str">
        <f ca="1"/>
        <v>Tata</v>
      </c>
      <c r="E396" t="str">
        <f ca="1"/>
        <v>Tiago</v>
      </c>
      <c r="F396">
        <f ca="1"/>
        <v>490321</v>
      </c>
      <c r="G396">
        <f ca="1"/>
        <v>13770.59609828093</v>
      </c>
      <c r="H396">
        <f ca="1"/>
        <v>13770.59609828093</v>
      </c>
      <c r="I396">
        <f ca="1"/>
        <v>13771</v>
      </c>
      <c r="J396">
        <f ca="1"/>
        <v>-0.40390171906983596</v>
      </c>
      <c r="K396">
        <f ca="1"/>
        <v>46165</v>
      </c>
      <c r="L396" t="str">
        <f ca="1"/>
        <v/>
      </c>
      <c r="M396" t="str">
        <f ca="1"/>
        <v>Current</v>
      </c>
      <c r="N396" t="str">
        <f ca="1"/>
        <v>Active</v>
      </c>
    </row>
    <row r="397" spans="1:14" x14ac:dyDescent="0.25">
      <c r="A397" t="str">
        <f ca="1"/>
        <v>CUST0468</v>
      </c>
      <c r="B397" t="str">
        <f ca="1"/>
        <v>Santosh Gupta</v>
      </c>
      <c r="C397" t="str">
        <f ca="1"/>
        <v>Indore</v>
      </c>
      <c r="D397" t="str">
        <f ca="1"/>
        <v>Honda</v>
      </c>
      <c r="E397" t="str">
        <f ca="1"/>
        <v>Activa</v>
      </c>
      <c r="F397">
        <f ca="1"/>
        <v>117970</v>
      </c>
      <c r="G397">
        <f ca="1"/>
        <v>2684.7839657405525</v>
      </c>
      <c r="H397">
        <f ca="1"/>
        <v>2684.7839657405525</v>
      </c>
      <c r="I397">
        <f ca="1"/>
        <v>2685</v>
      </c>
      <c r="J397">
        <f ca="1"/>
        <v>-0.21603425944749688</v>
      </c>
      <c r="K397">
        <f ca="1"/>
        <v>46153</v>
      </c>
      <c r="L397" t="str">
        <f ca="1"/>
        <v/>
      </c>
      <c r="M397" t="str">
        <f ca="1"/>
        <v>Current</v>
      </c>
      <c r="N397" t="str">
        <f ca="1"/>
        <v>Active</v>
      </c>
    </row>
    <row r="398" spans="1:14" x14ac:dyDescent="0.25">
      <c r="A398" t="str">
        <f ca="1"/>
        <v>CUST0469</v>
      </c>
      <c r="B398" t="str">
        <f ca="1"/>
        <v>Ramesh Thakur</v>
      </c>
      <c r="C398" t="str">
        <f ca="1"/>
        <v>Gwalior</v>
      </c>
      <c r="D398" t="str">
        <f ca="1"/>
        <v>Tata</v>
      </c>
      <c r="E398" t="str">
        <f ca="1"/>
        <v>Tiago</v>
      </c>
      <c r="F398">
        <f ca="1"/>
        <v>450022</v>
      </c>
      <c r="G398">
        <f ca="1"/>
        <v>12070.72990405253</v>
      </c>
      <c r="H398">
        <f ca="1"/>
        <v>12070.72990405253</v>
      </c>
      <c r="I398">
        <f ca="1"/>
        <v>7012</v>
      </c>
      <c r="J398">
        <f ca="1"/>
        <v>5058.7299040525304</v>
      </c>
      <c r="K398">
        <f ca="1"/>
        <v>46152</v>
      </c>
      <c r="L398">
        <f ca="1"/>
        <v>28</v>
      </c>
      <c r="M398" t="str">
        <f ca="1"/>
        <v>1-30</v>
      </c>
      <c r="N398" t="str">
        <f ca="1"/>
        <v>Overdue</v>
      </c>
    </row>
    <row r="399" spans="1:14" x14ac:dyDescent="0.25">
      <c r="A399" t="str">
        <f ca="1"/>
        <v>CUST0471</v>
      </c>
      <c r="B399" t="str">
        <f ca="1"/>
        <v>Ramesh Shukla</v>
      </c>
      <c r="C399" t="str">
        <f ca="1"/>
        <v>Jabalpur</v>
      </c>
      <c r="D399" t="str">
        <f ca="1"/>
        <v>Mahindra</v>
      </c>
      <c r="E399" t="str">
        <f ca="1"/>
        <v>Bolero</v>
      </c>
      <c r="F399">
        <f ca="1"/>
        <v>799838</v>
      </c>
      <c r="G399">
        <f ca="1"/>
        <v>38315.679211712049</v>
      </c>
      <c r="H399">
        <f ca="1"/>
        <v>38315.679211712049</v>
      </c>
      <c r="I399">
        <f ca="1"/>
        <v>38316</v>
      </c>
      <c r="J399">
        <f ca="1"/>
        <v>-0.32078828795056324</v>
      </c>
      <c r="K399">
        <f ca="1"/>
        <v>46144</v>
      </c>
      <c r="L399" t="str">
        <f ca="1"/>
        <v/>
      </c>
      <c r="M399" t="str">
        <f ca="1"/>
        <v>Current</v>
      </c>
      <c r="N399" t="str">
        <f ca="1"/>
        <v>Active</v>
      </c>
    </row>
    <row r="400" spans="1:14" x14ac:dyDescent="0.25">
      <c r="A400" t="str">
        <f ca="1"/>
        <v>CUST0472</v>
      </c>
      <c r="B400" t="str">
        <f ca="1"/>
        <v>Nisha Sharma</v>
      </c>
      <c r="C400" t="str">
        <f ca="1"/>
        <v>Indore</v>
      </c>
      <c r="D400" t="str">
        <f ca="1"/>
        <v>Tata</v>
      </c>
      <c r="E400" t="str">
        <f ca="1"/>
        <v>Nexon</v>
      </c>
      <c r="F400">
        <f ca="1"/>
        <v>860801</v>
      </c>
      <c r="G400">
        <f ca="1"/>
        <v>22394.445718777086</v>
      </c>
      <c r="H400">
        <f ca="1"/>
        <v>22394.445718777086</v>
      </c>
      <c r="I400">
        <f ca="1"/>
        <v>22394</v>
      </c>
      <c r="J400">
        <f ca="1"/>
        <v>0.44571877708585816</v>
      </c>
      <c r="K400">
        <f ca="1"/>
        <v>46145</v>
      </c>
      <c r="L400" t="str">
        <f ca="1"/>
        <v/>
      </c>
      <c r="M400" t="str">
        <f ca="1"/>
        <v>Current</v>
      </c>
      <c r="N400" t="str">
        <f ca="1"/>
        <v>Active</v>
      </c>
    </row>
    <row r="401" spans="1:14" x14ac:dyDescent="0.25">
      <c r="A401" t="str">
        <f ca="1"/>
        <v>CUST0474</v>
      </c>
      <c r="B401" t="str">
        <f ca="1"/>
        <v>Asha Mishra</v>
      </c>
      <c r="C401" t="str">
        <f ca="1"/>
        <v>Gwalior</v>
      </c>
      <c r="D401" t="str">
        <f ca="1"/>
        <v>Hero</v>
      </c>
      <c r="E401" t="str">
        <f ca="1"/>
        <v>Splendor</v>
      </c>
      <c r="F401">
        <f ca="1"/>
        <v>44596</v>
      </c>
      <c r="G401">
        <f ca="1"/>
        <v>2150.8864682552717</v>
      </c>
      <c r="H401">
        <f ca="1"/>
        <v>2150.8864682552717</v>
      </c>
      <c r="I401">
        <f ca="1"/>
        <v>2151</v>
      </c>
      <c r="J401">
        <f ca="1"/>
        <v>-0.11353174472833416</v>
      </c>
      <c r="K401">
        <f ca="1"/>
        <v>46158</v>
      </c>
      <c r="L401" t="str">
        <f ca="1"/>
        <v/>
      </c>
      <c r="M401" t="str">
        <f ca="1"/>
        <v>Current</v>
      </c>
      <c r="N401" t="str">
        <f ca="1"/>
        <v>Active</v>
      </c>
    </row>
    <row r="402" spans="1:14" x14ac:dyDescent="0.25">
      <c r="A402" t="str">
        <f ca="1"/>
        <v>CUST0475</v>
      </c>
      <c r="B402" t="str">
        <f ca="1"/>
        <v>Pushpa Chauhan</v>
      </c>
      <c r="C402" t="str">
        <f ca="1"/>
        <v>Jabalpur</v>
      </c>
      <c r="D402" t="str">
        <f ca="1"/>
        <v>Maruti</v>
      </c>
      <c r="E402" t="str">
        <f ca="1"/>
        <v>Dzire</v>
      </c>
      <c r="F402">
        <f ca="1"/>
        <v>586992</v>
      </c>
      <c r="G402">
        <f ca="1"/>
        <v>19547.037257014588</v>
      </c>
      <c r="H402">
        <f ca="1"/>
        <v>19547.037257014588</v>
      </c>
      <c r="I402">
        <f ca="1"/>
        <v>19547</v>
      </c>
      <c r="J402">
        <f ca="1"/>
        <v>3.7257014588249149E-2</v>
      </c>
      <c r="K402">
        <f ca="1"/>
        <v>46147</v>
      </c>
      <c r="L402" t="str">
        <f ca="1"/>
        <v/>
      </c>
      <c r="M402" t="str">
        <f ca="1"/>
        <v>Current</v>
      </c>
      <c r="N402" t="str">
        <f ca="1"/>
        <v>Active</v>
      </c>
    </row>
    <row r="403" spans="1:14" x14ac:dyDescent="0.25">
      <c r="A403" t="str">
        <f ca="1"/>
        <v>CUST0476</v>
      </c>
      <c r="B403" t="str">
        <f ca="1"/>
        <v>Kiran Singh</v>
      </c>
      <c r="C403" t="str">
        <f ca="1"/>
        <v>Gwalior</v>
      </c>
      <c r="D403" t="str">
        <f ca="1"/>
        <v>Mahindra</v>
      </c>
      <c r="E403" t="str">
        <f ca="1"/>
        <v>Bolero</v>
      </c>
      <c r="F403">
        <f ca="1"/>
        <v>678985</v>
      </c>
      <c r="G403">
        <f ca="1"/>
        <v>16199.375644976981</v>
      </c>
      <c r="H403">
        <f ca="1"/>
        <v>16199.375644976981</v>
      </c>
      <c r="I403">
        <f ca="1"/>
        <v>5975</v>
      </c>
      <c r="J403">
        <f ca="1"/>
        <v>10224.375644976981</v>
      </c>
      <c r="K403">
        <f ca="1"/>
        <v>46146</v>
      </c>
      <c r="L403">
        <f ca="1"/>
        <v>34</v>
      </c>
      <c r="M403" t="str">
        <f ca="1"/>
        <v>31-60</v>
      </c>
      <c r="N403" t="str">
        <f ca="1"/>
        <v>Overdue</v>
      </c>
    </row>
    <row r="404" spans="1:14" x14ac:dyDescent="0.25">
      <c r="A404" t="str">
        <f ca="1"/>
        <v>CUST0477</v>
      </c>
      <c r="B404" t="str">
        <f ca="1"/>
        <v>Anita Agarwal</v>
      </c>
      <c r="C404" t="str">
        <f ca="1"/>
        <v>Jabalpur</v>
      </c>
      <c r="D404" t="str">
        <f ca="1"/>
        <v>Tata</v>
      </c>
      <c r="E404" t="str">
        <f ca="1"/>
        <v>Tiago</v>
      </c>
      <c r="F404">
        <f ca="1"/>
        <v>470417</v>
      </c>
      <c r="G404">
        <f ca="1"/>
        <v>11134.474460560612</v>
      </c>
      <c r="H404">
        <f ca="1"/>
        <v>11134.474460560612</v>
      </c>
      <c r="I404">
        <f ca="1"/>
        <v>5878</v>
      </c>
      <c r="J404">
        <f ca="1"/>
        <v>5256.474460560612</v>
      </c>
      <c r="K404">
        <f ca="1"/>
        <v>46162</v>
      </c>
      <c r="L404">
        <f ca="1"/>
        <v>18</v>
      </c>
      <c r="M404" t="str">
        <f ca="1"/>
        <v>1-30</v>
      </c>
      <c r="N404" t="str">
        <f ca="1"/>
        <v>Overdue</v>
      </c>
    </row>
    <row r="405" spans="1:14" x14ac:dyDescent="0.25">
      <c r="A405" t="str">
        <f ca="1"/>
        <v>CUST0478</v>
      </c>
      <c r="B405" t="str">
        <f ca="1"/>
        <v>Kiran Joshi</v>
      </c>
      <c r="C405" t="str">
        <f ca="1"/>
        <v>Rewa</v>
      </c>
      <c r="D405" t="str">
        <f ca="1"/>
        <v>Hyundai</v>
      </c>
      <c r="E405" t="str">
        <f ca="1"/>
        <v>Creta</v>
      </c>
      <c r="F405">
        <f ca="1"/>
        <v>1031264</v>
      </c>
      <c r="G405">
        <f ca="1"/>
        <v>62482.159336485514</v>
      </c>
      <c r="H405">
        <f ca="1"/>
        <v>62482.159336485514</v>
      </c>
      <c r="I405">
        <f ca="1"/>
        <v>62482</v>
      </c>
      <c r="J405">
        <f ca="1"/>
        <v>0.15933648551435908</v>
      </c>
      <c r="K405">
        <f ca="1"/>
        <v>46167</v>
      </c>
      <c r="L405" t="str">
        <f ca="1"/>
        <v/>
      </c>
      <c r="M405" t="str">
        <f ca="1"/>
        <v>Current</v>
      </c>
      <c r="N405" t="str">
        <f ca="1"/>
        <v>Active</v>
      </c>
    </row>
    <row r="406" spans="1:14" x14ac:dyDescent="0.25">
      <c r="A406" t="str">
        <f ca="1"/>
        <v>CUST0479</v>
      </c>
      <c r="B406" t="str">
        <f ca="1"/>
        <v>Priya Jain</v>
      </c>
      <c r="C406" t="str">
        <f ca="1"/>
        <v>Gwalior</v>
      </c>
      <c r="D406" t="str">
        <f ca="1"/>
        <v>Tata</v>
      </c>
      <c r="E406" t="str">
        <f ca="1"/>
        <v>Nexon</v>
      </c>
      <c r="F406">
        <f ca="1"/>
        <v>882887</v>
      </c>
      <c r="G406">
        <f ca="1"/>
        <v>30969.99120622356</v>
      </c>
      <c r="H406">
        <f ca="1"/>
        <v>30969.99120622356</v>
      </c>
      <c r="I406">
        <f ca="1"/>
        <v>0</v>
      </c>
      <c r="J406">
        <f ca="1"/>
        <v>30969.99120622356</v>
      </c>
      <c r="K406">
        <f ca="1"/>
        <v>46147</v>
      </c>
      <c r="L406">
        <f ca="1"/>
        <v>33</v>
      </c>
      <c r="M406" t="str">
        <f ca="1"/>
        <v>31-60</v>
      </c>
      <c r="N406" t="str">
        <f ca="1"/>
        <v>Overdue</v>
      </c>
    </row>
    <row r="407" spans="1:14" x14ac:dyDescent="0.25">
      <c r="A407" t="str">
        <f ca="1"/>
        <v>CUST0480</v>
      </c>
      <c r="B407" t="str">
        <f ca="1"/>
        <v>Anil Joshi</v>
      </c>
      <c r="C407" t="str">
        <f ca="1"/>
        <v>Rewa</v>
      </c>
      <c r="D407" t="str">
        <f ca="1"/>
        <v>Maruti</v>
      </c>
      <c r="E407" t="str">
        <f ca="1"/>
        <v>Brezza</v>
      </c>
      <c r="F407">
        <f ca="1"/>
        <v>904958</v>
      </c>
      <c r="G407">
        <f ca="1"/>
        <v>55700.4239593003</v>
      </c>
      <c r="H407">
        <f ca="1"/>
        <v>55700.4239593003</v>
      </c>
      <c r="I407">
        <f ca="1"/>
        <v>26722</v>
      </c>
      <c r="J407">
        <f ca="1"/>
        <v>28978.4239593003</v>
      </c>
      <c r="K407">
        <f ca="1"/>
        <v>46163</v>
      </c>
      <c r="L407">
        <f ca="1"/>
        <v>17</v>
      </c>
      <c r="M407" t="str">
        <f ca="1"/>
        <v>1-30</v>
      </c>
      <c r="N407" t="str">
        <f ca="1"/>
        <v>Overdue</v>
      </c>
    </row>
    <row r="408" spans="1:14" x14ac:dyDescent="0.25">
      <c r="A408" t="str">
        <f ca="1"/>
        <v>CUST0481</v>
      </c>
      <c r="B408" t="str">
        <f ca="1"/>
        <v>Nisha Yadav</v>
      </c>
      <c r="C408" t="str">
        <f ca="1"/>
        <v>Rewa</v>
      </c>
      <c r="D408" t="str">
        <f ca="1"/>
        <v>Tata</v>
      </c>
      <c r="E408" t="str">
        <f ca="1"/>
        <v>Nexon</v>
      </c>
      <c r="F408">
        <f ca="1"/>
        <v>775806</v>
      </c>
      <c r="G408">
        <f ca="1"/>
        <v>26233.487073176158</v>
      </c>
      <c r="H408">
        <f ca="1"/>
        <v>26233.487073176158</v>
      </c>
      <c r="I408">
        <f ca="1"/>
        <v>26233</v>
      </c>
      <c r="J408">
        <f ca="1"/>
        <v>0.48707317615844659</v>
      </c>
      <c r="K408">
        <f ca="1"/>
        <v>46161</v>
      </c>
      <c r="L408" t="str">
        <f ca="1"/>
        <v/>
      </c>
      <c r="M408" t="str">
        <f ca="1"/>
        <v>Current</v>
      </c>
      <c r="N408" t="str">
        <f ca="1"/>
        <v>Active</v>
      </c>
    </row>
    <row r="409" spans="1:14" x14ac:dyDescent="0.25">
      <c r="A409" t="str">
        <f ca="1"/>
        <v>CUST0482</v>
      </c>
      <c r="B409" t="str">
        <f ca="1"/>
        <v>Nisha Singh</v>
      </c>
      <c r="C409" t="str">
        <f ca="1"/>
        <v>Rewa</v>
      </c>
      <c r="D409" t="str">
        <f ca="1"/>
        <v>Tata</v>
      </c>
      <c r="E409" t="str">
        <f ca="1"/>
        <v>Tiago</v>
      </c>
      <c r="F409">
        <f ca="1"/>
        <v>397448</v>
      </c>
      <c r="G409">
        <f ca="1"/>
        <v>10274.181505205121</v>
      </c>
      <c r="H409">
        <f ca="1"/>
        <v>10274.181505205121</v>
      </c>
      <c r="I409">
        <f ca="1"/>
        <v>3885</v>
      </c>
      <c r="J409">
        <f ca="1"/>
        <v>6389.1815052051206</v>
      </c>
      <c r="K409">
        <f ca="1"/>
        <v>46161</v>
      </c>
      <c r="L409">
        <f ca="1"/>
        <v>19</v>
      </c>
      <c r="M409" t="str">
        <f ca="1"/>
        <v>1-30</v>
      </c>
      <c r="N409" t="str">
        <f ca="1"/>
        <v>Overdue</v>
      </c>
    </row>
    <row r="410" spans="1:14" x14ac:dyDescent="0.25">
      <c r="A410" t="str">
        <f ca="1"/>
        <v>CUST0483</v>
      </c>
      <c r="B410" t="str">
        <f ca="1"/>
        <v>Rajesh Thakur</v>
      </c>
      <c r="C410" t="str">
        <f ca="1"/>
        <v>Indore</v>
      </c>
      <c r="D410" t="str">
        <f ca="1"/>
        <v>Honda</v>
      </c>
      <c r="E410" t="str">
        <f ca="1"/>
        <v>Activa</v>
      </c>
      <c r="F410">
        <f ca="1"/>
        <v>56801</v>
      </c>
      <c r="G410">
        <f ca="1"/>
        <v>1587.7332168315945</v>
      </c>
      <c r="H410">
        <f ca="1"/>
        <v>1587.7332168315945</v>
      </c>
      <c r="I410">
        <f ca="1"/>
        <v>1588</v>
      </c>
      <c r="J410">
        <f ca="1"/>
        <v>-0.26678316840548177</v>
      </c>
      <c r="K410">
        <f ca="1"/>
        <v>46169</v>
      </c>
      <c r="L410" t="str">
        <f ca="1"/>
        <v/>
      </c>
      <c r="M410" t="str">
        <f ca="1"/>
        <v>Current</v>
      </c>
      <c r="N410" t="str">
        <f ca="1"/>
        <v>Active</v>
      </c>
    </row>
    <row r="411" spans="1:14" x14ac:dyDescent="0.25">
      <c r="A411" t="str">
        <f ca="1"/>
        <v>CUST0484</v>
      </c>
      <c r="B411" t="str">
        <f ca="1"/>
        <v>Pooja Dwivedi</v>
      </c>
      <c r="C411" t="str">
        <f ca="1"/>
        <v>Jabalpur</v>
      </c>
      <c r="D411" t="str">
        <f ca="1"/>
        <v>Honda</v>
      </c>
      <c r="E411" t="str">
        <f ca="1"/>
        <v>City</v>
      </c>
      <c r="F411">
        <f ca="1"/>
        <v>955571</v>
      </c>
      <c r="G411">
        <f ca="1"/>
        <v>26516.818566908183</v>
      </c>
      <c r="H411">
        <f ca="1"/>
        <v>26516.818566908183</v>
      </c>
      <c r="I411">
        <f ca="1"/>
        <v>0</v>
      </c>
      <c r="J411">
        <f ca="1"/>
        <v>26516.818566908183</v>
      </c>
      <c r="K411">
        <f ca="1"/>
        <v>46165</v>
      </c>
      <c r="L411">
        <f ca="1"/>
        <v>15</v>
      </c>
      <c r="M411" t="str">
        <f ca="1"/>
        <v>1-30</v>
      </c>
      <c r="N411" t="str">
        <f ca="1"/>
        <v>Overdue</v>
      </c>
    </row>
    <row r="412" spans="1:14" x14ac:dyDescent="0.25">
      <c r="A412" t="str">
        <f ca="1"/>
        <v>CUST0485</v>
      </c>
      <c r="B412" t="str">
        <f ca="1"/>
        <v>Sumit Verma</v>
      </c>
      <c r="C412" t="str">
        <f ca="1"/>
        <v>Rewa</v>
      </c>
      <c r="D412" t="str">
        <f ca="1"/>
        <v>Maruti</v>
      </c>
      <c r="E412" t="str">
        <f ca="1"/>
        <v>Dzire</v>
      </c>
      <c r="F412">
        <f ca="1"/>
        <v>581186</v>
      </c>
      <c r="G412">
        <f ca="1"/>
        <v>36104.177312663349</v>
      </c>
      <c r="H412">
        <f ca="1"/>
        <v>36104.177312663349</v>
      </c>
      <c r="I412">
        <f ca="1"/>
        <v>36104</v>
      </c>
      <c r="J412">
        <f ca="1"/>
        <v>0.17731266334885731</v>
      </c>
      <c r="K412">
        <f ca="1"/>
        <v>46149</v>
      </c>
      <c r="L412" t="str">
        <f ca="1"/>
        <v/>
      </c>
      <c r="M412" t="str">
        <f ca="1"/>
        <v>Current</v>
      </c>
      <c r="N412" t="str">
        <f ca="1"/>
        <v>Active</v>
      </c>
    </row>
    <row r="413" spans="1:14" x14ac:dyDescent="0.25">
      <c r="A413" t="str">
        <f ca="1"/>
        <v>CUST0487</v>
      </c>
      <c r="B413" t="str">
        <f ca="1"/>
        <v>Mahesh Dwivedi</v>
      </c>
      <c r="C413" t="str">
        <f ca="1"/>
        <v>Jabalpur</v>
      </c>
      <c r="D413" t="str">
        <f ca="1"/>
        <v>Maruti</v>
      </c>
      <c r="E413" t="str">
        <f ca="1"/>
        <v>Dzire</v>
      </c>
      <c r="F413">
        <f ca="1"/>
        <v>486654</v>
      </c>
      <c r="G413">
        <f ca="1"/>
        <v>29949.147750628465</v>
      </c>
      <c r="H413">
        <f ca="1"/>
        <v>29949.147750628465</v>
      </c>
      <c r="I413">
        <f ca="1"/>
        <v>29949</v>
      </c>
      <c r="J413">
        <f ca="1"/>
        <v>0.14775062846456422</v>
      </c>
      <c r="K413">
        <f ca="1"/>
        <v>46147</v>
      </c>
      <c r="L413" t="str">
        <f ca="1"/>
        <v/>
      </c>
      <c r="M413" t="str">
        <f ca="1"/>
        <v>Current</v>
      </c>
      <c r="N413" t="str">
        <f ca="1"/>
        <v>Active</v>
      </c>
    </row>
    <row r="414" spans="1:14" x14ac:dyDescent="0.25">
      <c r="A414" t="str">
        <f ca="1"/>
        <v>CUST0488</v>
      </c>
      <c r="B414" t="str">
        <f ca="1"/>
        <v>Savita Gupta</v>
      </c>
      <c r="C414" t="str">
        <f ca="1"/>
        <v>Bhopal</v>
      </c>
      <c r="D414" t="str">
        <f ca="1"/>
        <v>Maruti</v>
      </c>
      <c r="E414" t="str">
        <f ca="1"/>
        <v>Dzire</v>
      </c>
      <c r="F414">
        <f ca="1"/>
        <v>558543</v>
      </c>
      <c r="G414">
        <f ca="1"/>
        <v>35229.57700014572</v>
      </c>
      <c r="H414">
        <f ca="1"/>
        <v>35229.57700014572</v>
      </c>
      <c r="I414">
        <f ca="1"/>
        <v>35230</v>
      </c>
      <c r="J414">
        <f ca="1"/>
        <v>-0.42299985427962383</v>
      </c>
      <c r="K414">
        <f ca="1"/>
        <v>46168</v>
      </c>
      <c r="L414" t="str">
        <f ca="1"/>
        <v/>
      </c>
      <c r="M414" t="str">
        <f ca="1"/>
        <v>Current</v>
      </c>
      <c r="N414" t="str">
        <f ca="1"/>
        <v>Active</v>
      </c>
    </row>
    <row r="415" spans="1:14" x14ac:dyDescent="0.25">
      <c r="A415" t="str">
        <f ca="1"/>
        <v>CUST0489</v>
      </c>
      <c r="B415" t="str">
        <f ca="1"/>
        <v>Ramesh Mishra</v>
      </c>
      <c r="C415" t="str">
        <f ca="1"/>
        <v>Indore</v>
      </c>
      <c r="D415" t="str">
        <f ca="1"/>
        <v>Mahindra</v>
      </c>
      <c r="E415" t="str">
        <f ca="1"/>
        <v>Bolero</v>
      </c>
      <c r="F415">
        <f ca="1"/>
        <v>711874</v>
      </c>
      <c r="G415">
        <f ca="1"/>
        <v>23488.306412048565</v>
      </c>
      <c r="H415">
        <f ca="1"/>
        <v>23488.306412048565</v>
      </c>
      <c r="I415">
        <f ca="1"/>
        <v>17852</v>
      </c>
      <c r="J415">
        <f ca="1"/>
        <v>5636.3064120485651</v>
      </c>
      <c r="K415">
        <f ca="1"/>
        <v>46164</v>
      </c>
      <c r="L415">
        <f ca="1"/>
        <v>16</v>
      </c>
      <c r="M415" t="str">
        <f ca="1"/>
        <v>1-30</v>
      </c>
      <c r="N415" t="str">
        <f ca="1"/>
        <v>Overdue</v>
      </c>
    </row>
    <row r="416" spans="1:14" x14ac:dyDescent="0.25">
      <c r="A416" t="str">
        <f ca="1"/>
        <v>CUST0491</v>
      </c>
      <c r="B416" t="str">
        <f ca="1"/>
        <v>Kiran Joshi</v>
      </c>
      <c r="C416" t="str">
        <f ca="1"/>
        <v>Jabalpur</v>
      </c>
      <c r="D416" t="str">
        <f ca="1"/>
        <v>Tata</v>
      </c>
      <c r="E416" t="str">
        <f ca="1"/>
        <v>Nexon</v>
      </c>
      <c r="F416">
        <f ca="1"/>
        <v>747648</v>
      </c>
      <c r="G416">
        <f ca="1"/>
        <v>24346.242629356231</v>
      </c>
      <c r="H416">
        <f ca="1"/>
        <v>24346.242629356231</v>
      </c>
      <c r="I416">
        <f ca="1"/>
        <v>24346</v>
      </c>
      <c r="J416">
        <f ca="1"/>
        <v>0.2426293562311912</v>
      </c>
      <c r="K416">
        <f ca="1"/>
        <v>46152</v>
      </c>
      <c r="L416" t="str">
        <f ca="1"/>
        <v/>
      </c>
      <c r="M416" t="str">
        <f ca="1"/>
        <v>Current</v>
      </c>
      <c r="N416" t="str">
        <f ca="1"/>
        <v>Active</v>
      </c>
    </row>
    <row r="417" spans="1:14" x14ac:dyDescent="0.25">
      <c r="A417" t="str">
        <f ca="1"/>
        <v>CUST0492</v>
      </c>
      <c r="B417" t="str">
        <f ca="1"/>
        <v>Umesh Jain</v>
      </c>
      <c r="C417" t="str">
        <f ca="1"/>
        <v>Gwalior</v>
      </c>
      <c r="D417" t="str">
        <f ca="1"/>
        <v>Honda</v>
      </c>
      <c r="E417" t="str">
        <f ca="1"/>
        <v>City</v>
      </c>
      <c r="F417">
        <f ca="1"/>
        <v>884356</v>
      </c>
      <c r="G417">
        <f ca="1"/>
        <v>41803.37446682906</v>
      </c>
      <c r="H417">
        <f ca="1"/>
        <v>41803.37446682906</v>
      </c>
      <c r="I417">
        <f ca="1"/>
        <v>41803</v>
      </c>
      <c r="J417">
        <f ca="1"/>
        <v>0.37446682906011119</v>
      </c>
      <c r="K417">
        <f ca="1"/>
        <v>46145</v>
      </c>
      <c r="L417" t="str">
        <f ca="1"/>
        <v/>
      </c>
      <c r="M417" t="str">
        <f ca="1"/>
        <v>Current</v>
      </c>
      <c r="N417" t="str">
        <f ca="1"/>
        <v>Active</v>
      </c>
    </row>
    <row r="418" spans="1:14" x14ac:dyDescent="0.25">
      <c r="A418" t="str">
        <f ca="1"/>
        <v>CUST0494</v>
      </c>
      <c r="B418" t="str">
        <f ca="1"/>
        <v>Umesh Dwivedi</v>
      </c>
      <c r="C418" t="str">
        <f ca="1"/>
        <v>Bhopal</v>
      </c>
      <c r="D418" t="str">
        <f ca="1"/>
        <v>Hyundai</v>
      </c>
      <c r="E418" t="str">
        <f ca="1"/>
        <v>Creta</v>
      </c>
      <c r="F418">
        <f ca="1"/>
        <v>1216424</v>
      </c>
      <c r="G418">
        <f ca="1"/>
        <v>27608.935423102525</v>
      </c>
      <c r="H418">
        <f ca="1"/>
        <v>27608.935423102525</v>
      </c>
      <c r="I418">
        <f ca="1"/>
        <v>27609</v>
      </c>
      <c r="J418">
        <f ca="1"/>
        <v>-6.4576897475490114E-2</v>
      </c>
      <c r="K418">
        <f ca="1"/>
        <v>46163</v>
      </c>
      <c r="L418" t="str">
        <f ca="1"/>
        <v/>
      </c>
      <c r="M418" t="str">
        <f ca="1"/>
        <v>Current</v>
      </c>
      <c r="N418" t="str">
        <f ca="1"/>
        <v>Active</v>
      </c>
    </row>
    <row r="419" spans="1:14" x14ac:dyDescent="0.25">
      <c r="A419" t="str">
        <f ca="1"/>
        <v>CUST0495</v>
      </c>
      <c r="B419" t="str">
        <f ca="1"/>
        <v>Meena Malviya</v>
      </c>
      <c r="C419" t="str">
        <f ca="1"/>
        <v>Indore</v>
      </c>
      <c r="D419" t="str">
        <f ca="1"/>
        <v>Honda</v>
      </c>
      <c r="E419" t="str">
        <f ca="1"/>
        <v>City</v>
      </c>
      <c r="F419">
        <f ca="1"/>
        <v>1033389</v>
      </c>
      <c r="G419">
        <f ca="1"/>
        <v>28327.083822111257</v>
      </c>
      <c r="H419">
        <f ca="1"/>
        <v>28327.083822111257</v>
      </c>
      <c r="I419">
        <f ca="1"/>
        <v>7766</v>
      </c>
      <c r="J419">
        <f ca="1"/>
        <v>20561.083822111257</v>
      </c>
      <c r="K419">
        <f ca="1"/>
        <v>46168</v>
      </c>
      <c r="L419">
        <f ca="1"/>
        <v>12</v>
      </c>
      <c r="M419" t="str">
        <f ca="1"/>
        <v>1-30</v>
      </c>
      <c r="N419" t="str">
        <f ca="1"/>
        <v>Overdue</v>
      </c>
    </row>
    <row r="420" spans="1:14" x14ac:dyDescent="0.25">
      <c r="A420" t="str">
        <f ca="1"/>
        <v>CUST0496</v>
      </c>
      <c r="B420" t="str">
        <f ca="1"/>
        <v>Umesh Dwivedi</v>
      </c>
      <c r="C420" t="str">
        <f ca="1"/>
        <v>Indore</v>
      </c>
      <c r="D420" t="str">
        <f ca="1"/>
        <v>Mahindra</v>
      </c>
      <c r="E420" t="str">
        <f ca="1"/>
        <v>Bolero</v>
      </c>
      <c r="F420">
        <f ca="1"/>
        <v>810492</v>
      </c>
      <c r="G420">
        <f ca="1"/>
        <v>38304.246420269235</v>
      </c>
      <c r="H420">
        <f ca="1"/>
        <v>38304.246420269235</v>
      </c>
      <c r="I420">
        <f ca="1"/>
        <v>38304</v>
      </c>
      <c r="J420">
        <f ca="1"/>
        <v>0.24642026923538651</v>
      </c>
      <c r="K420">
        <f ca="1"/>
        <v>46161</v>
      </c>
      <c r="L420" t="str">
        <f ca="1"/>
        <v/>
      </c>
      <c r="M420" t="str">
        <f ca="1"/>
        <v>Current</v>
      </c>
      <c r="N420" t="str">
        <f ca="1"/>
        <v>Active</v>
      </c>
    </row>
    <row r="421" spans="1:14" x14ac:dyDescent="0.25">
      <c r="A421" t="str">
        <f ca="1"/>
        <v>CUST0497</v>
      </c>
      <c r="B421" t="str">
        <f ca="1"/>
        <v>Ajay Thakur</v>
      </c>
      <c r="C421" t="str">
        <f ca="1"/>
        <v>Indore</v>
      </c>
      <c r="D421" t="str">
        <f ca="1"/>
        <v>Tata</v>
      </c>
      <c r="E421" t="str">
        <f ca="1"/>
        <v>Tiago</v>
      </c>
      <c r="F421">
        <f ca="1"/>
        <v>418607</v>
      </c>
      <c r="G421">
        <f ca="1"/>
        <v>11186.596003307643</v>
      </c>
      <c r="H421">
        <f ca="1"/>
        <v>11186.596003307643</v>
      </c>
      <c r="I421">
        <f ca="1"/>
        <v>1586</v>
      </c>
      <c r="J421">
        <f ca="1"/>
        <v>9600.5960033076426</v>
      </c>
      <c r="K421">
        <f ca="1"/>
        <v>46170</v>
      </c>
      <c r="L421">
        <f ca="1"/>
        <v>10</v>
      </c>
      <c r="M421" t="str">
        <f ca="1"/>
        <v>1-30</v>
      </c>
      <c r="N421" t="str">
        <f ca="1"/>
        <v>Overdue</v>
      </c>
    </row>
    <row r="422" spans="1:14" x14ac:dyDescent="0.25">
      <c r="A422" t="str">
        <f ca="1"/>
        <v>CUST0499</v>
      </c>
      <c r="B422" t="str">
        <f ca="1"/>
        <v>Naresh Tiwari</v>
      </c>
      <c r="C422" t="str">
        <f ca="1"/>
        <v>Gwalior</v>
      </c>
      <c r="D422" t="str">
        <f ca="1"/>
        <v>Mahindra</v>
      </c>
      <c r="E422" t="str">
        <f ca="1"/>
        <v>Bolero</v>
      </c>
      <c r="F422">
        <f ca="1"/>
        <v>743777</v>
      </c>
      <c r="G422">
        <f ca="1"/>
        <v>45877.005269741749</v>
      </c>
      <c r="H422">
        <f ca="1"/>
        <v>45877.005269741749</v>
      </c>
      <c r="I422">
        <f ca="1"/>
        <v>45877</v>
      </c>
      <c r="J422">
        <f ca="1"/>
        <v>5.2697417486342601E-3</v>
      </c>
      <c r="K422">
        <f ca="1"/>
        <v>46167</v>
      </c>
      <c r="L422" t="str">
        <f ca="1"/>
        <v/>
      </c>
      <c r="M422" t="str">
        <f ca="1"/>
        <v>Current</v>
      </c>
      <c r="N422" t="str">
        <f ca="1"/>
        <v>Active</v>
      </c>
    </row>
    <row r="423" spans="1:14" x14ac:dyDescent="0.25">
      <c r="A423" t="str">
        <f ca="1"/>
        <v>CUST0500</v>
      </c>
      <c r="B423" t="str">
        <f ca="1"/>
        <v>Ajay Chauhan</v>
      </c>
      <c r="C423" t="str">
        <f ca="1"/>
        <v>Bhopal</v>
      </c>
      <c r="D423" t="str">
        <f ca="1"/>
        <v>Maruti</v>
      </c>
      <c r="E423" t="str">
        <f ca="1"/>
        <v>Swift</v>
      </c>
      <c r="F423">
        <f ca="1"/>
        <v>506609</v>
      </c>
      <c r="G423">
        <f ca="1"/>
        <v>16708.351143876687</v>
      </c>
      <c r="H423">
        <f ca="1"/>
        <v>16708.351143876687</v>
      </c>
      <c r="I423">
        <f ca="1"/>
        <v>16708</v>
      </c>
      <c r="J423">
        <f ca="1"/>
        <v>0.35114387668727431</v>
      </c>
      <c r="K423">
        <f ca="1"/>
        <v>46173</v>
      </c>
      <c r="L423" t="str">
        <f ca="1"/>
        <v/>
      </c>
      <c r="M423" t="str">
        <f ca="1"/>
        <v>Current</v>
      </c>
      <c r="N423" t="str">
        <f ca="1"/>
        <v>Active</v>
      </c>
    </row>
    <row r="424" spans="1:14" x14ac:dyDescent="0.25">
      <c r="A424" t="str">
        <f ca="1"/>
        <v>Log_ID</v>
      </c>
      <c r="B424" t="str">
        <f ca="1"/>
        <v>Customer_ID</v>
      </c>
      <c r="C424" t="str">
        <f ca="1"/>
        <v>Customer_Name</v>
      </c>
      <c r="D424" t="str">
        <f ca="1"/>
        <v>Branch_Name</v>
      </c>
      <c r="E424" t="str">
        <f ca="1"/>
        <v>Activity_Date</v>
      </c>
      <c r="F424" t="str">
        <f ca="1"/>
        <v>Activity_Type</v>
      </c>
      <c r="G424" t="str">
        <f ca="1"/>
        <v>Agent_Code</v>
      </c>
      <c r="H424" t="str">
        <f ca="1"/>
        <v>Agent_Name</v>
      </c>
      <c r="I424" t="str">
        <f ca="1"/>
        <v>Contact_Result</v>
      </c>
      <c r="J424" t="str">
        <f ca="1"/>
        <v>Commitment_Taken</v>
      </c>
      <c r="K424" t="str">
        <f ca="1"/>
        <v>Commitment_Date</v>
      </c>
      <c r="L424" t="str">
        <f ca="1"/>
        <v>Commitment_Amount</v>
      </c>
      <c r="M424" t="str">
        <f ca="1"/>
        <v>Amount_Collected</v>
      </c>
      <c r="N424" t="str">
        <f ca="1"/>
        <v>Remarks</v>
      </c>
    </row>
    <row r="425" spans="1:14" x14ac:dyDescent="0.25">
      <c r="A425" t="str">
        <f ca="1"/>
        <v>LOG00001</v>
      </c>
      <c r="B425" t="str">
        <f ca="1"/>
        <v>CUST0001</v>
      </c>
      <c r="C425" t="str">
        <f ca="1"/>
        <v>Vijay Mishra</v>
      </c>
      <c r="D425" t="str">
        <f ca="1"/>
        <v>Indore</v>
      </c>
      <c r="E425">
        <f ca="1"/>
        <v>46173</v>
      </c>
      <c r="F425" t="str">
        <f ca="1"/>
        <v>Tele-Call</v>
      </c>
      <c r="G425" t="str">
        <f ca="1"/>
        <v>AG005</v>
      </c>
      <c r="H425" t="str">
        <f ca="1"/>
        <v>Amit Thakur</v>
      </c>
      <c r="I425" t="str">
        <f ca="1"/>
        <v>Not Reachable</v>
      </c>
      <c r="J425" t="str">
        <f ca="1"/>
        <v/>
      </c>
      <c r="K425">
        <f ca="1"/>
        <v>0</v>
      </c>
      <c r="L425">
        <f ca="1"/>
        <v>0</v>
      </c>
      <c r="M425">
        <f ca="1"/>
        <v>0</v>
      </c>
      <c r="N425" t="str">
        <f ca="1"/>
        <v>Not Reachable</v>
      </c>
    </row>
    <row r="426" spans="1:14" x14ac:dyDescent="0.25">
      <c r="A426" t="str">
        <f ca="1"/>
        <v>LOG00028</v>
      </c>
      <c r="B426" t="str">
        <f ca="1"/>
        <v>CUST0023</v>
      </c>
      <c r="C426" t="str">
        <f ca="1"/>
        <v>Mohit Agarwal</v>
      </c>
      <c r="D426" t="str">
        <f ca="1"/>
        <v>Indore</v>
      </c>
      <c r="E426">
        <f ca="1"/>
        <v>46173</v>
      </c>
      <c r="F426" t="str">
        <f ca="1"/>
        <v>Tele-Call</v>
      </c>
      <c r="G426" t="str">
        <f ca="1"/>
        <v>AG009</v>
      </c>
      <c r="H426" t="str">
        <f ca="1"/>
        <v>Pankaj Joshi</v>
      </c>
      <c r="I426" t="str">
        <f ca="1"/>
        <v>Not Reachable</v>
      </c>
      <c r="J426" t="str">
        <f ca="1"/>
        <v/>
      </c>
      <c r="K426">
        <f ca="1"/>
        <v>0</v>
      </c>
      <c r="L426">
        <f ca="1"/>
        <v>0</v>
      </c>
      <c r="M426">
        <f ca="1"/>
        <v>0</v>
      </c>
      <c r="N426" t="str">
        <f ca="1"/>
        <v>Not Reachable</v>
      </c>
    </row>
    <row r="427" spans="1:14" x14ac:dyDescent="0.25">
      <c r="A427" t="str">
        <f ca="1"/>
        <v>LOG00101</v>
      </c>
      <c r="B427" t="str">
        <f ca="1"/>
        <v>CUST0093</v>
      </c>
      <c r="C427" t="str">
        <f ca="1"/>
        <v>Vijay Dubey</v>
      </c>
      <c r="D427" t="str">
        <f ca="1"/>
        <v>Jabalpur</v>
      </c>
      <c r="E427">
        <f ca="1"/>
        <v>46173</v>
      </c>
      <c r="F427" t="str">
        <f ca="1"/>
        <v>Tele-Call</v>
      </c>
      <c r="G427" t="str">
        <f ca="1"/>
        <v>AG008</v>
      </c>
      <c r="H427" t="str">
        <f ca="1"/>
        <v>Pooja Shukla</v>
      </c>
      <c r="I427" t="str">
        <f ca="1"/>
        <v>Not Reachable</v>
      </c>
      <c r="J427" t="str">
        <f ca="1"/>
        <v/>
      </c>
      <c r="K427">
        <f ca="1"/>
        <v>0</v>
      </c>
      <c r="L427">
        <f ca="1"/>
        <v>0</v>
      </c>
      <c r="M427">
        <f ca="1"/>
        <v>0</v>
      </c>
      <c r="N427" t="str">
        <f ca="1"/>
        <v>Not Reachable</v>
      </c>
    </row>
    <row r="428" spans="1:14" x14ac:dyDescent="0.25">
      <c r="A428" t="str">
        <f ca="1"/>
        <v>LOG00107</v>
      </c>
      <c r="B428" t="str">
        <f ca="1"/>
        <v>CUST0097</v>
      </c>
      <c r="C428" t="str">
        <f ca="1"/>
        <v>Amit Verma</v>
      </c>
      <c r="D428" t="str">
        <f ca="1"/>
        <v>Gwalior</v>
      </c>
      <c r="E428">
        <f ca="1"/>
        <v>46173</v>
      </c>
      <c r="F428" t="str">
        <f ca="1"/>
        <v>Tele-Call</v>
      </c>
      <c r="G428" t="str">
        <f ca="1"/>
        <v>AG012</v>
      </c>
      <c r="H428" t="str">
        <f ca="1"/>
        <v>Umesh Soni</v>
      </c>
      <c r="I428" t="str">
        <f ca="1"/>
        <v>Commitment Received</v>
      </c>
      <c r="J428" t="str">
        <f ca="1"/>
        <v>Yes</v>
      </c>
      <c r="K428">
        <f ca="1"/>
        <v>46178</v>
      </c>
      <c r="L428">
        <f ca="1"/>
        <v>11340</v>
      </c>
      <c r="M428">
        <f ca="1"/>
        <v>0</v>
      </c>
      <c r="N428" t="str">
        <f ca="1"/>
        <v>Commitment Received</v>
      </c>
    </row>
    <row r="429" spans="1:14" x14ac:dyDescent="0.25">
      <c r="A429" t="str">
        <f ca="1"/>
        <v>LOG00190</v>
      </c>
      <c r="B429" t="str">
        <f ca="1"/>
        <v>CUST0185</v>
      </c>
      <c r="C429" t="str">
        <f ca="1"/>
        <v>Sumit Tiwari</v>
      </c>
      <c r="D429" t="str">
        <f ca="1"/>
        <v>Gwalior</v>
      </c>
      <c r="E429">
        <f ca="1"/>
        <v>46173</v>
      </c>
      <c r="F429" t="str">
        <f ca="1"/>
        <v>WhatsApp Message</v>
      </c>
      <c r="G429" t="str">
        <f ca="1"/>
        <v>AG007</v>
      </c>
      <c r="H429" t="str">
        <f ca="1"/>
        <v>Pushpa Jain</v>
      </c>
      <c r="I429" t="str">
        <f ca="1"/>
        <v>Will Pay Next Week</v>
      </c>
      <c r="J429" t="str">
        <f ca="1"/>
        <v>Yes</v>
      </c>
      <c r="K429">
        <f ca="1"/>
        <v>46178</v>
      </c>
      <c r="L429">
        <f ca="1"/>
        <v>6224</v>
      </c>
      <c r="M429">
        <f ca="1"/>
        <v>0</v>
      </c>
      <c r="N429" t="str">
        <f ca="1"/>
        <v>Will Pay Next Week</v>
      </c>
    </row>
    <row r="430" spans="1:14" x14ac:dyDescent="0.25">
      <c r="A430" t="str">
        <f ca="1"/>
        <v>LOG00222</v>
      </c>
      <c r="B430" t="str">
        <f ca="1"/>
        <v>CUST0209</v>
      </c>
      <c r="C430" t="str">
        <f ca="1"/>
        <v>Santosh Soni</v>
      </c>
      <c r="D430" t="str">
        <f ca="1"/>
        <v>Bhopal</v>
      </c>
      <c r="E430">
        <f ca="1"/>
        <v>46173</v>
      </c>
      <c r="F430" t="str">
        <f ca="1"/>
        <v>Tele-Call</v>
      </c>
      <c r="G430" t="str">
        <f ca="1"/>
        <v>AG010</v>
      </c>
      <c r="H430" t="str">
        <f ca="1"/>
        <v>Kavita Tiwari</v>
      </c>
      <c r="I430" t="str">
        <f ca="1"/>
        <v>Commitment Received</v>
      </c>
      <c r="J430" t="str">
        <f ca="1"/>
        <v>Yes</v>
      </c>
      <c r="K430">
        <f ca="1"/>
        <v>46178</v>
      </c>
      <c r="L430">
        <f ca="1"/>
        <v>27851</v>
      </c>
      <c r="M430">
        <f ca="1"/>
        <v>0</v>
      </c>
      <c r="N430" t="str">
        <f ca="1"/>
        <v>Commitment Received</v>
      </c>
    </row>
    <row r="431" spans="1:14" x14ac:dyDescent="0.25">
      <c r="A431" t="str">
        <f ca="1"/>
        <v>LOG00251</v>
      </c>
      <c r="B431" t="str">
        <f ca="1"/>
        <v>CUST0225</v>
      </c>
      <c r="C431" t="str">
        <f ca="1"/>
        <v>Naresh Malviya</v>
      </c>
      <c r="D431" t="str">
        <f ca="1"/>
        <v>Bhopal</v>
      </c>
      <c r="E431">
        <f ca="1"/>
        <v>46173</v>
      </c>
      <c r="F431" t="str">
        <f ca="1"/>
        <v>Tele-Call</v>
      </c>
      <c r="G431" t="str">
        <f ca="1"/>
        <v>AG020</v>
      </c>
      <c r="H431" t="str">
        <f ca="1"/>
        <v>Vijay Tiwari</v>
      </c>
      <c r="I431" t="str">
        <f ca="1"/>
        <v>Commitment Received</v>
      </c>
      <c r="J431" t="str">
        <f ca="1"/>
        <v>Yes</v>
      </c>
      <c r="K431">
        <f ca="1"/>
        <v>46178</v>
      </c>
      <c r="L431">
        <f ca="1"/>
        <v>735</v>
      </c>
      <c r="M431">
        <f ca="1"/>
        <v>0</v>
      </c>
      <c r="N431" t="str">
        <f ca="1"/>
        <v>Commitment Received</v>
      </c>
    </row>
    <row r="432" spans="1:14" x14ac:dyDescent="0.25">
      <c r="A432" t="str">
        <f ca="1"/>
        <v>LOG00315</v>
      </c>
      <c r="B432" t="str">
        <f ca="1"/>
        <v>CUST0295</v>
      </c>
      <c r="C432" t="str">
        <f ca="1"/>
        <v>Geeta Verma</v>
      </c>
      <c r="D432" t="str">
        <f ca="1"/>
        <v>Bhopal</v>
      </c>
      <c r="E432">
        <f ca="1"/>
        <v>46173</v>
      </c>
      <c r="F432" t="str">
        <f ca="1"/>
        <v>WhatsApp Message</v>
      </c>
      <c r="G432" t="str">
        <f ca="1"/>
        <v>AG002</v>
      </c>
      <c r="H432" t="str">
        <f ca="1"/>
        <v>Sunita Patel</v>
      </c>
      <c r="I432" t="str">
        <f ca="1"/>
        <v>Will Pay Next Week</v>
      </c>
      <c r="J432" t="str">
        <f ca="1"/>
        <v>Yes</v>
      </c>
      <c r="K432">
        <f ca="1"/>
        <v>46178</v>
      </c>
      <c r="L432">
        <f ca="1"/>
        <v>24458</v>
      </c>
      <c r="M432">
        <f ca="1"/>
        <v>0</v>
      </c>
      <c r="N432" t="str">
        <f ca="1"/>
        <v>Will Pay Next Week</v>
      </c>
    </row>
    <row r="433" spans="1:14" x14ac:dyDescent="0.25">
      <c r="A433" t="str">
        <f ca="1"/>
        <v>LOG00319</v>
      </c>
      <c r="B433" t="str">
        <f ca="1"/>
        <v>CUST0300</v>
      </c>
      <c r="C433" t="str">
        <f ca="1"/>
        <v>Pradeep Yadav</v>
      </c>
      <c r="D433" t="str">
        <f ca="1"/>
        <v>Gwalior</v>
      </c>
      <c r="E433">
        <f ca="1"/>
        <v>46173</v>
      </c>
      <c r="F433" t="str">
        <f ca="1"/>
        <v>WhatsApp Message</v>
      </c>
      <c r="G433" t="str">
        <f ca="1"/>
        <v>AG001</v>
      </c>
      <c r="H433" t="str">
        <f ca="1"/>
        <v>Mohit Mishra</v>
      </c>
      <c r="I433" t="str">
        <f ca="1"/>
        <v>Will Pay Next Week</v>
      </c>
      <c r="J433" t="str">
        <f ca="1"/>
        <v>Yes</v>
      </c>
      <c r="K433">
        <f ca="1"/>
        <v>46178</v>
      </c>
      <c r="L433">
        <f ca="1"/>
        <v>3179</v>
      </c>
      <c r="M433">
        <f ca="1"/>
        <v>0</v>
      </c>
      <c r="N433" t="str">
        <f ca="1"/>
        <v>Will Pay Next Week</v>
      </c>
    </row>
    <row r="434" spans="1:14" x14ac:dyDescent="0.25">
      <c r="A434" t="str">
        <f ca="1"/>
        <v>LOG00435</v>
      </c>
      <c r="B434" t="str">
        <f ca="1"/>
        <v>CUST0407</v>
      </c>
      <c r="C434" t="str">
        <f ca="1"/>
        <v>Rekha Chauhan</v>
      </c>
      <c r="D434" t="str">
        <f ca="1"/>
        <v>Gwalior</v>
      </c>
      <c r="E434">
        <f ca="1"/>
        <v>46173</v>
      </c>
      <c r="F434" t="str">
        <f ca="1"/>
        <v>Tele-Call</v>
      </c>
      <c r="G434" t="str">
        <f ca="1"/>
        <v>AG017</v>
      </c>
      <c r="H434" t="str">
        <f ca="1"/>
        <v>Naresh Mishra</v>
      </c>
      <c r="I434" t="str">
        <f ca="1"/>
        <v>Not Reachable</v>
      </c>
      <c r="J434" t="str">
        <f ca="1"/>
        <v/>
      </c>
      <c r="K434">
        <f ca="1"/>
        <v>0</v>
      </c>
      <c r="L434">
        <f ca="1"/>
        <v>0</v>
      </c>
      <c r="M434">
        <f ca="1"/>
        <v>0</v>
      </c>
      <c r="N434" t="str">
        <f ca="1"/>
        <v>Not Reachable</v>
      </c>
    </row>
    <row r="435" spans="1:14" x14ac:dyDescent="0.25">
      <c r="A435" t="str">
        <f ca="1"/>
        <v>LOG00457</v>
      </c>
      <c r="B435" t="str">
        <f ca="1"/>
        <v>CUST0424</v>
      </c>
      <c r="C435" t="str">
        <f ca="1"/>
        <v>Manoj Sharma</v>
      </c>
      <c r="D435" t="str">
        <f ca="1"/>
        <v>Jabalpur</v>
      </c>
      <c r="E435">
        <f ca="1"/>
        <v>46173</v>
      </c>
      <c r="F435" t="str">
        <f ca="1"/>
        <v>Tele-Call</v>
      </c>
      <c r="G435" t="str">
        <f ca="1"/>
        <v>AG004</v>
      </c>
      <c r="H435" t="str">
        <f ca="1"/>
        <v>Pankaj Verma</v>
      </c>
      <c r="I435" t="str">
        <f ca="1"/>
        <v>Not Reachable</v>
      </c>
      <c r="J435" t="str">
        <f ca="1"/>
        <v/>
      </c>
      <c r="K435">
        <f ca="1"/>
        <v>0</v>
      </c>
      <c r="L435">
        <f ca="1"/>
        <v>0</v>
      </c>
      <c r="M435">
        <f ca="1"/>
        <v>0</v>
      </c>
      <c r="N435" t="str">
        <f ca="1"/>
        <v>Not Reachable</v>
      </c>
    </row>
    <row r="436" spans="1:14" x14ac:dyDescent="0.25">
      <c r="A436" t="str">
        <f ca="1"/>
        <v>LOG00458</v>
      </c>
      <c r="B436" t="str">
        <f ca="1"/>
        <v>CUST0424</v>
      </c>
      <c r="C436" t="str">
        <f ca="1"/>
        <v>Manoj Sharma</v>
      </c>
      <c r="D436" t="str">
        <f ca="1"/>
        <v>Jabalpur</v>
      </c>
      <c r="E436">
        <f ca="1"/>
        <v>46173</v>
      </c>
      <c r="F436" t="str">
        <f ca="1"/>
        <v>WhatsApp Message</v>
      </c>
      <c r="G436" t="str">
        <f ca="1"/>
        <v>AG004</v>
      </c>
      <c r="H436" t="str">
        <f ca="1"/>
        <v>Pankaj Verma</v>
      </c>
      <c r="I436" t="str">
        <f ca="1"/>
        <v>Will Pay Next Week</v>
      </c>
      <c r="J436" t="str">
        <f ca="1"/>
        <v>Yes</v>
      </c>
      <c r="K436">
        <f ca="1"/>
        <v>46178</v>
      </c>
      <c r="L436">
        <f ca="1"/>
        <v>2646</v>
      </c>
      <c r="M436">
        <f ca="1"/>
        <v>0</v>
      </c>
      <c r="N436" t="str">
        <f ca="1"/>
        <v>Will Pay Next Week</v>
      </c>
    </row>
    <row r="437" spans="1:14" x14ac:dyDescent="0.25">
      <c r="A437" t="str">
        <f ca="1"/>
        <v>LOG00025</v>
      </c>
      <c r="B437" t="str">
        <f ca="1"/>
        <v>CUST0017</v>
      </c>
      <c r="C437" t="str">
        <f ca="1"/>
        <v>Lata Gupta</v>
      </c>
      <c r="D437" t="str">
        <f ca="1"/>
        <v>Gwalior</v>
      </c>
      <c r="E437">
        <f ca="1"/>
        <v>46172</v>
      </c>
      <c r="F437" t="str">
        <f ca="1"/>
        <v>Tele-Call</v>
      </c>
      <c r="G437" t="str">
        <f ca="1"/>
        <v>AG016</v>
      </c>
      <c r="H437" t="str">
        <f ca="1"/>
        <v>Rekha Gupta</v>
      </c>
      <c r="I437" t="str">
        <f ca="1"/>
        <v>Commitment Received</v>
      </c>
      <c r="J437" t="str">
        <f ca="1"/>
        <v>Yes</v>
      </c>
      <c r="K437">
        <f ca="1"/>
        <v>46177</v>
      </c>
      <c r="L437">
        <f ca="1"/>
        <v>406</v>
      </c>
      <c r="M437">
        <f ca="1"/>
        <v>0</v>
      </c>
      <c r="N437" t="str">
        <f ca="1"/>
        <v>Commitment Received</v>
      </c>
    </row>
    <row r="438" spans="1:14" x14ac:dyDescent="0.25">
      <c r="A438" t="str">
        <f ca="1"/>
        <v>LOG00076</v>
      </c>
      <c r="B438" t="str">
        <f ca="1"/>
        <v>CUST0060</v>
      </c>
      <c r="C438" t="str">
        <f ca="1"/>
        <v>Mamta Shukla</v>
      </c>
      <c r="D438" t="str">
        <f ca="1"/>
        <v>Indore</v>
      </c>
      <c r="E438">
        <f ca="1"/>
        <v>46172</v>
      </c>
      <c r="F438" t="str">
        <f ca="1"/>
        <v>Tele-Call</v>
      </c>
      <c r="G438" t="str">
        <f ca="1"/>
        <v>AG012</v>
      </c>
      <c r="H438" t="str">
        <f ca="1"/>
        <v>Umesh Soni</v>
      </c>
      <c r="I438" t="str">
        <f ca="1"/>
        <v>Not Reachable</v>
      </c>
      <c r="J438" t="str">
        <f ca="1"/>
        <v/>
      </c>
      <c r="K438">
        <f ca="1"/>
        <v>0</v>
      </c>
      <c r="L438">
        <f ca="1"/>
        <v>0</v>
      </c>
      <c r="M438">
        <f ca="1"/>
        <v>0</v>
      </c>
      <c r="N438" t="str">
        <f ca="1"/>
        <v>Not Reachable</v>
      </c>
    </row>
    <row r="439" spans="1:14" x14ac:dyDescent="0.25">
      <c r="A439" t="str">
        <f ca="1"/>
        <v>LOG00091</v>
      </c>
      <c r="B439" t="str">
        <f ca="1"/>
        <v>CUST0072</v>
      </c>
      <c r="C439" t="str">
        <f ca="1"/>
        <v>Suresh Thakur</v>
      </c>
      <c r="D439" t="str">
        <f ca="1"/>
        <v>Rewa</v>
      </c>
      <c r="E439">
        <f ca="1"/>
        <v>46172</v>
      </c>
      <c r="F439" t="str">
        <f ca="1"/>
        <v>Field Visit</v>
      </c>
      <c r="G439" t="str">
        <f ca="1"/>
        <v>AG012</v>
      </c>
      <c r="H439" t="str">
        <f ca="1"/>
        <v>Umesh Soni</v>
      </c>
      <c r="I439" t="str">
        <f ca="1"/>
        <v>Part Payment Done</v>
      </c>
      <c r="J439" t="str">
        <f ca="1"/>
        <v/>
      </c>
      <c r="K439">
        <f ca="1"/>
        <v>0</v>
      </c>
      <c r="L439">
        <f ca="1"/>
        <v>0</v>
      </c>
      <c r="M439">
        <f ca="1"/>
        <v>6121</v>
      </c>
      <c r="N439" t="str">
        <f ca="1"/>
        <v>Part Payment Done</v>
      </c>
    </row>
    <row r="440" spans="1:14" x14ac:dyDescent="0.25">
      <c r="A440" t="str">
        <f ca="1"/>
        <v>LOG00114</v>
      </c>
      <c r="B440" t="str">
        <f ca="1"/>
        <v>CUST0112</v>
      </c>
      <c r="C440" t="str">
        <f ca="1"/>
        <v>Vijay Pandey</v>
      </c>
      <c r="D440" t="str">
        <f ca="1"/>
        <v>Bhopal</v>
      </c>
      <c r="E440">
        <f ca="1"/>
        <v>46172</v>
      </c>
      <c r="F440" t="str">
        <f ca="1"/>
        <v>WhatsApp Message</v>
      </c>
      <c r="G440" t="str">
        <f ca="1"/>
        <v>AG008</v>
      </c>
      <c r="H440" t="str">
        <f ca="1"/>
        <v>Pooja Shukla</v>
      </c>
      <c r="I440" t="str">
        <f ca="1"/>
        <v>Will Pay Next Week</v>
      </c>
      <c r="J440" t="str">
        <f ca="1"/>
        <v>Yes</v>
      </c>
      <c r="K440">
        <f ca="1"/>
        <v>46177</v>
      </c>
      <c r="L440">
        <f ca="1"/>
        <v>2726</v>
      </c>
      <c r="M440">
        <f ca="1"/>
        <v>0</v>
      </c>
      <c r="N440" t="str">
        <f ca="1"/>
        <v>Will Pay Next Week</v>
      </c>
    </row>
    <row r="441" spans="1:14" x14ac:dyDescent="0.25">
      <c r="A441" t="str">
        <f ca="1"/>
        <v>LOG00130</v>
      </c>
      <c r="B441" t="str">
        <f ca="1"/>
        <v>CUST0122</v>
      </c>
      <c r="C441" t="str">
        <f ca="1"/>
        <v>Santosh Malviya</v>
      </c>
      <c r="D441" t="str">
        <f ca="1"/>
        <v>Indore</v>
      </c>
      <c r="E441">
        <f ca="1"/>
        <v>46172</v>
      </c>
      <c r="F441" t="str">
        <f ca="1"/>
        <v>WhatsApp Message</v>
      </c>
      <c r="G441" t="str">
        <f ca="1"/>
        <v>AG010</v>
      </c>
      <c r="H441" t="str">
        <f ca="1"/>
        <v>Kavita Tiwari</v>
      </c>
      <c r="I441" t="str">
        <f ca="1"/>
        <v>Will Pay Next Week</v>
      </c>
      <c r="J441" t="str">
        <f ca="1"/>
        <v>Yes</v>
      </c>
      <c r="K441">
        <f ca="1"/>
        <v>46177</v>
      </c>
      <c r="L441">
        <f ca="1"/>
        <v>6329</v>
      </c>
      <c r="M441">
        <f ca="1"/>
        <v>0</v>
      </c>
      <c r="N441" t="str">
        <f ca="1"/>
        <v>Will Pay Next Week</v>
      </c>
    </row>
    <row r="442" spans="1:14" x14ac:dyDescent="0.25">
      <c r="A442" t="str">
        <f ca="1"/>
        <v>LOG00201</v>
      </c>
      <c r="B442" t="str">
        <f ca="1"/>
        <v>CUST0192</v>
      </c>
      <c r="C442" t="str">
        <f ca="1"/>
        <v>Ajay Pandey</v>
      </c>
      <c r="D442" t="str">
        <f ca="1"/>
        <v>Rewa</v>
      </c>
      <c r="E442">
        <f ca="1"/>
        <v>46172</v>
      </c>
      <c r="F442" t="str">
        <f ca="1"/>
        <v>Tele-Call</v>
      </c>
      <c r="G442" t="str">
        <f ca="1"/>
        <v>AG014</v>
      </c>
      <c r="H442" t="str">
        <f ca="1"/>
        <v>Manoj Gupta</v>
      </c>
      <c r="I442" t="str">
        <f ca="1"/>
        <v>Commitment Received</v>
      </c>
      <c r="J442" t="str">
        <f ca="1"/>
        <v>Yes</v>
      </c>
      <c r="K442">
        <f ca="1"/>
        <v>46177</v>
      </c>
      <c r="L442">
        <f ca="1"/>
        <v>21193</v>
      </c>
      <c r="M442">
        <f ca="1"/>
        <v>0</v>
      </c>
      <c r="N442" t="str">
        <f ca="1"/>
        <v>Commitment Received</v>
      </c>
    </row>
    <row r="443" spans="1:14" x14ac:dyDescent="0.25">
      <c r="A443" t="str">
        <f ca="1"/>
        <v>LOG00253</v>
      </c>
      <c r="B443" t="str">
        <f ca="1"/>
        <v>CUST0229</v>
      </c>
      <c r="C443" t="str">
        <f ca="1"/>
        <v>Vikas Malviya</v>
      </c>
      <c r="D443" t="str">
        <f ca="1"/>
        <v>Indore</v>
      </c>
      <c r="E443">
        <f ca="1"/>
        <v>46172</v>
      </c>
      <c r="F443" t="str">
        <f ca="1"/>
        <v>WhatsApp Message</v>
      </c>
      <c r="G443" t="str">
        <f ca="1"/>
        <v>AG013</v>
      </c>
      <c r="H443" t="str">
        <f ca="1"/>
        <v>Neha Malviya</v>
      </c>
      <c r="I443" t="str">
        <f ca="1"/>
        <v>Will Pay Next Week</v>
      </c>
      <c r="J443" t="str">
        <f ca="1"/>
        <v>Yes</v>
      </c>
      <c r="K443">
        <f ca="1"/>
        <v>46177</v>
      </c>
      <c r="L443">
        <f ca="1"/>
        <v>6037</v>
      </c>
      <c r="M443">
        <f ca="1"/>
        <v>0</v>
      </c>
      <c r="N443" t="str">
        <f ca="1"/>
        <v>Will Pay Next Week</v>
      </c>
    </row>
    <row r="444" spans="1:14" x14ac:dyDescent="0.25">
      <c r="A444" t="str">
        <f ca="1"/>
        <v>LOG00275</v>
      </c>
      <c r="B444" t="str">
        <f ca="1"/>
        <v>CUST0254</v>
      </c>
      <c r="C444" t="str">
        <f ca="1"/>
        <v>Sumit Jain</v>
      </c>
      <c r="D444" t="str">
        <f ca="1"/>
        <v>Indore</v>
      </c>
      <c r="E444">
        <f ca="1"/>
        <v>46172</v>
      </c>
      <c r="F444" t="str">
        <f ca="1"/>
        <v>Tele-Call</v>
      </c>
      <c r="G444" t="str">
        <f ca="1"/>
        <v>AG003</v>
      </c>
      <c r="H444" t="str">
        <f ca="1"/>
        <v>Pushpa Gupta</v>
      </c>
      <c r="I444" t="str">
        <f ca="1"/>
        <v>Commitment Received</v>
      </c>
      <c r="J444" t="str">
        <f ca="1"/>
        <v>Yes</v>
      </c>
      <c r="K444">
        <f ca="1"/>
        <v>46177</v>
      </c>
      <c r="L444">
        <f ca="1"/>
        <v>1552</v>
      </c>
      <c r="M444">
        <f ca="1"/>
        <v>0</v>
      </c>
      <c r="N444" t="str">
        <f ca="1"/>
        <v>Commitment Received</v>
      </c>
    </row>
    <row r="445" spans="1:14" x14ac:dyDescent="0.25">
      <c r="A445" t="str">
        <f ca="1"/>
        <v>LOG00279</v>
      </c>
      <c r="B445" t="str">
        <f ca="1"/>
        <v>CUST0257</v>
      </c>
      <c r="C445" t="str">
        <f ca="1"/>
        <v>Naresh Dwivedi</v>
      </c>
      <c r="D445" t="str">
        <f ca="1"/>
        <v>Rewa</v>
      </c>
      <c r="E445">
        <f ca="1"/>
        <v>46172</v>
      </c>
      <c r="F445" t="str">
        <f ca="1"/>
        <v>Tele-Call</v>
      </c>
      <c r="G445" t="str">
        <f ca="1"/>
        <v>AG016</v>
      </c>
      <c r="H445" t="str">
        <f ca="1"/>
        <v>Rekha Gupta</v>
      </c>
      <c r="I445" t="str">
        <f ca="1"/>
        <v>Commitment Received</v>
      </c>
      <c r="J445" t="str">
        <f ca="1"/>
        <v>Yes</v>
      </c>
      <c r="K445">
        <f ca="1"/>
        <v>46177</v>
      </c>
      <c r="L445">
        <f ca="1"/>
        <v>34079</v>
      </c>
      <c r="M445">
        <f ca="1"/>
        <v>0</v>
      </c>
      <c r="N445" t="str">
        <f ca="1"/>
        <v>Commitment Received</v>
      </c>
    </row>
    <row r="446" spans="1:14" x14ac:dyDescent="0.25">
      <c r="A446" t="str">
        <f ca="1"/>
        <v>LOG00404</v>
      </c>
      <c r="B446" t="str">
        <f ca="1"/>
        <v>CUST0389</v>
      </c>
      <c r="C446" t="str">
        <f ca="1"/>
        <v>Manoj Tiwari</v>
      </c>
      <c r="D446" t="str">
        <f ca="1"/>
        <v>Bhopal</v>
      </c>
      <c r="E446">
        <f ca="1"/>
        <v>46172</v>
      </c>
      <c r="F446" t="str">
        <f ca="1"/>
        <v>Tele-Call</v>
      </c>
      <c r="G446" t="str">
        <f ca="1"/>
        <v>AG018</v>
      </c>
      <c r="H446" t="str">
        <f ca="1"/>
        <v>Manoj Dubey</v>
      </c>
      <c r="I446" t="str">
        <f ca="1"/>
        <v>Commitment Received</v>
      </c>
      <c r="J446" t="str">
        <f ca="1"/>
        <v>Yes</v>
      </c>
      <c r="K446">
        <f ca="1"/>
        <v>46177</v>
      </c>
      <c r="L446">
        <f ca="1"/>
        <v>28721</v>
      </c>
      <c r="M446">
        <f ca="1"/>
        <v>0</v>
      </c>
      <c r="N446" t="str">
        <f ca="1"/>
        <v>Commitment Received</v>
      </c>
    </row>
    <row r="447" spans="1:14" x14ac:dyDescent="0.25">
      <c r="A447" t="str">
        <f ca="1"/>
        <v>LOG00503</v>
      </c>
      <c r="B447" t="str">
        <f ca="1"/>
        <v>CUST0461</v>
      </c>
      <c r="C447" t="str">
        <f ca="1"/>
        <v>Sunita Shukla</v>
      </c>
      <c r="D447" t="str">
        <f ca="1"/>
        <v>Indore</v>
      </c>
      <c r="E447">
        <f ca="1"/>
        <v>46172</v>
      </c>
      <c r="F447" t="str">
        <f ca="1"/>
        <v>Field Visit</v>
      </c>
      <c r="G447" t="str">
        <f ca="1"/>
        <v>AG010</v>
      </c>
      <c r="H447" t="str">
        <f ca="1"/>
        <v>Kavita Tiwari</v>
      </c>
      <c r="I447" t="str">
        <f ca="1"/>
        <v>Part Payment Done</v>
      </c>
      <c r="J447" t="str">
        <f ca="1"/>
        <v/>
      </c>
      <c r="K447">
        <f ca="1"/>
        <v>0</v>
      </c>
      <c r="L447">
        <f ca="1"/>
        <v>0</v>
      </c>
      <c r="M447">
        <f ca="1"/>
        <v>3000</v>
      </c>
      <c r="N447" t="str">
        <f ca="1"/>
        <v>Part Payment Done</v>
      </c>
    </row>
    <row r="448" spans="1:14" x14ac:dyDescent="0.25">
      <c r="A448" t="str">
        <f ca="1"/>
        <v>LOG00048</v>
      </c>
      <c r="B448" t="str">
        <f ca="1"/>
        <v>CUST0036</v>
      </c>
      <c r="C448" t="str">
        <f ca="1"/>
        <v>Savita Chauhan</v>
      </c>
      <c r="D448" t="str">
        <f ca="1"/>
        <v>Jabalpur</v>
      </c>
      <c r="E448">
        <f ca="1"/>
        <v>46171</v>
      </c>
      <c r="F448" t="str">
        <f ca="1"/>
        <v>WhatsApp Message</v>
      </c>
      <c r="G448" t="str">
        <f ca="1"/>
        <v>AG018</v>
      </c>
      <c r="H448" t="str">
        <f ca="1"/>
        <v>Manoj Dubey</v>
      </c>
      <c r="I448" t="str">
        <f ca="1"/>
        <v>Will Pay Next Week</v>
      </c>
      <c r="J448" t="str">
        <f ca="1"/>
        <v>Yes</v>
      </c>
      <c r="K448">
        <f ca="1"/>
        <v>46176</v>
      </c>
      <c r="L448">
        <f ca="1"/>
        <v>20823</v>
      </c>
      <c r="M448">
        <f ca="1"/>
        <v>0</v>
      </c>
      <c r="N448" t="str">
        <f ca="1"/>
        <v>Will Pay Next Week</v>
      </c>
    </row>
    <row r="449" spans="1:14" x14ac:dyDescent="0.25">
      <c r="A449" t="str">
        <f ca="1"/>
        <v>LOG00079</v>
      </c>
      <c r="B449" t="str">
        <f ca="1"/>
        <v>CUST0060</v>
      </c>
      <c r="C449" t="str">
        <f ca="1"/>
        <v>Mamta Shukla</v>
      </c>
      <c r="D449" t="str">
        <f ca="1"/>
        <v>Indore</v>
      </c>
      <c r="E449">
        <f ca="1"/>
        <v>46171</v>
      </c>
      <c r="F449" t="str">
        <f ca="1"/>
        <v>Field Visit</v>
      </c>
      <c r="G449" t="str">
        <f ca="1"/>
        <v>AG006</v>
      </c>
      <c r="H449" t="str">
        <f ca="1"/>
        <v>Suresh Malviya</v>
      </c>
      <c r="I449" t="str">
        <f ca="1"/>
        <v>Part Payment Done</v>
      </c>
      <c r="J449" t="str">
        <f ca="1"/>
        <v/>
      </c>
      <c r="K449">
        <f ca="1"/>
        <v>0</v>
      </c>
      <c r="L449">
        <f ca="1"/>
        <v>0</v>
      </c>
      <c r="M449">
        <f ca="1"/>
        <v>1924</v>
      </c>
      <c r="N449" t="str">
        <f ca="1"/>
        <v>Part Payment Done</v>
      </c>
    </row>
    <row r="450" spans="1:14" x14ac:dyDescent="0.25">
      <c r="A450" t="str">
        <f ca="1"/>
        <v>LOG00102</v>
      </c>
      <c r="B450" t="str">
        <f ca="1"/>
        <v>CUST0093</v>
      </c>
      <c r="C450" t="str">
        <f ca="1"/>
        <v>Vijay Dubey</v>
      </c>
      <c r="D450" t="str">
        <f ca="1"/>
        <v>Jabalpur</v>
      </c>
      <c r="E450">
        <f ca="1"/>
        <v>46171</v>
      </c>
      <c r="F450" t="str">
        <f ca="1"/>
        <v>WhatsApp Message</v>
      </c>
      <c r="G450" t="str">
        <f ca="1"/>
        <v>AG009</v>
      </c>
      <c r="H450" t="str">
        <f ca="1"/>
        <v>Pankaj Joshi</v>
      </c>
      <c r="I450" t="str">
        <f ca="1"/>
        <v>Will Pay Next Week</v>
      </c>
      <c r="J450" t="str">
        <f ca="1"/>
        <v>Yes</v>
      </c>
      <c r="K450">
        <f ca="1"/>
        <v>46176</v>
      </c>
      <c r="L450">
        <f ca="1"/>
        <v>2676</v>
      </c>
      <c r="M450">
        <f ca="1"/>
        <v>0</v>
      </c>
      <c r="N450" t="str">
        <f ca="1"/>
        <v>Will Pay Next Week</v>
      </c>
    </row>
    <row r="451" spans="1:14" x14ac:dyDescent="0.25">
      <c r="A451" t="str">
        <f ca="1"/>
        <v>LOG00103</v>
      </c>
      <c r="B451" t="str">
        <f ca="1"/>
        <v>CUST0093</v>
      </c>
      <c r="C451" t="str">
        <f ca="1"/>
        <v>Vijay Dubey</v>
      </c>
      <c r="D451" t="str">
        <f ca="1"/>
        <v>Jabalpur</v>
      </c>
      <c r="E451">
        <f ca="1"/>
        <v>46171</v>
      </c>
      <c r="F451" t="str">
        <f ca="1"/>
        <v>Tele-Call</v>
      </c>
      <c r="G451" t="str">
        <f ca="1"/>
        <v>AG007</v>
      </c>
      <c r="H451" t="str">
        <f ca="1"/>
        <v>Pushpa Jain</v>
      </c>
      <c r="I451" t="str">
        <f ca="1"/>
        <v>Commitment Received</v>
      </c>
      <c r="J451" t="str">
        <f ca="1"/>
        <v>Yes</v>
      </c>
      <c r="K451">
        <f ca="1"/>
        <v>46176</v>
      </c>
      <c r="L451">
        <f ca="1"/>
        <v>2676</v>
      </c>
      <c r="M451">
        <f ca="1"/>
        <v>0</v>
      </c>
      <c r="N451" t="str">
        <f ca="1"/>
        <v>Commitment Received</v>
      </c>
    </row>
    <row r="452" spans="1:14" x14ac:dyDescent="0.25">
      <c r="A452" t="str">
        <f ca="1"/>
        <v>LOG00165</v>
      </c>
      <c r="B452" t="str">
        <f ca="1"/>
        <v>CUST0159</v>
      </c>
      <c r="C452" t="str">
        <f ca="1"/>
        <v>Sanjay Malviya</v>
      </c>
      <c r="D452" t="str">
        <f ca="1"/>
        <v>Rewa</v>
      </c>
      <c r="E452">
        <f ca="1"/>
        <v>46171</v>
      </c>
      <c r="F452" t="str">
        <f ca="1"/>
        <v>WhatsApp Message</v>
      </c>
      <c r="G452" t="str">
        <f ca="1"/>
        <v>AG018</v>
      </c>
      <c r="H452" t="str">
        <f ca="1"/>
        <v>Manoj Dubey</v>
      </c>
      <c r="I452" t="str">
        <f ca="1"/>
        <v>Will Pay Next Week</v>
      </c>
      <c r="J452" t="str">
        <f ca="1"/>
        <v>Yes</v>
      </c>
      <c r="K452">
        <f ca="1"/>
        <v>46176</v>
      </c>
      <c r="L452">
        <f ca="1"/>
        <v>1227</v>
      </c>
      <c r="M452">
        <f ca="1"/>
        <v>0</v>
      </c>
      <c r="N452" t="str">
        <f ca="1"/>
        <v>Will Pay Next Week</v>
      </c>
    </row>
    <row r="453" spans="1:14" x14ac:dyDescent="0.25">
      <c r="A453" t="str">
        <f ca="1"/>
        <v>LOG00176</v>
      </c>
      <c r="B453" t="str">
        <f ca="1"/>
        <v>CUST0174</v>
      </c>
      <c r="C453" t="str">
        <f ca="1"/>
        <v>Asha Malviya</v>
      </c>
      <c r="D453" t="str">
        <f ca="1"/>
        <v>Gwalior</v>
      </c>
      <c r="E453">
        <f ca="1"/>
        <v>46171</v>
      </c>
      <c r="F453" t="str">
        <f ca="1"/>
        <v>Tele-Call</v>
      </c>
      <c r="G453" t="str">
        <f ca="1"/>
        <v>AG018</v>
      </c>
      <c r="H453" t="str">
        <f ca="1"/>
        <v>Manoj Dubey</v>
      </c>
      <c r="I453" t="str">
        <f ca="1"/>
        <v>Not Reachable</v>
      </c>
      <c r="J453" t="str">
        <f ca="1"/>
        <v/>
      </c>
      <c r="K453">
        <f ca="1"/>
        <v>0</v>
      </c>
      <c r="L453">
        <f ca="1"/>
        <v>0</v>
      </c>
      <c r="M453">
        <f ca="1"/>
        <v>0</v>
      </c>
      <c r="N453" t="str">
        <f ca="1"/>
        <v>Not Reachable</v>
      </c>
    </row>
    <row r="454" spans="1:14" x14ac:dyDescent="0.25">
      <c r="A454" t="str">
        <f ca="1"/>
        <v>LOG00191</v>
      </c>
      <c r="B454" t="str">
        <f ca="1"/>
        <v>CUST0185</v>
      </c>
      <c r="C454" t="str">
        <f ca="1"/>
        <v>Sumit Tiwari</v>
      </c>
      <c r="D454" t="str">
        <f ca="1"/>
        <v>Gwalior</v>
      </c>
      <c r="E454">
        <f ca="1"/>
        <v>46171</v>
      </c>
      <c r="F454" t="str">
        <f ca="1"/>
        <v>Tele-Call</v>
      </c>
      <c r="G454" t="str">
        <f ca="1"/>
        <v>AG010</v>
      </c>
      <c r="H454" t="str">
        <f ca="1"/>
        <v>Kavita Tiwari</v>
      </c>
      <c r="I454" t="str">
        <f ca="1"/>
        <v>Commitment Received</v>
      </c>
      <c r="J454" t="str">
        <f ca="1"/>
        <v>Yes</v>
      </c>
      <c r="K454">
        <f ca="1"/>
        <v>46176</v>
      </c>
      <c r="L454">
        <f ca="1"/>
        <v>6224</v>
      </c>
      <c r="M454">
        <f ca="1"/>
        <v>0</v>
      </c>
      <c r="N454" t="str">
        <f ca="1"/>
        <v>Commitment Received</v>
      </c>
    </row>
    <row r="455" spans="1:14" x14ac:dyDescent="0.25">
      <c r="A455" t="str">
        <f ca="1"/>
        <v>LOG00213</v>
      </c>
      <c r="B455" t="str">
        <f ca="1"/>
        <v>CUST0207</v>
      </c>
      <c r="C455" t="str">
        <f ca="1"/>
        <v>Kavita Agarwal</v>
      </c>
      <c r="D455" t="str">
        <f ca="1"/>
        <v>Indore</v>
      </c>
      <c r="E455">
        <f ca="1"/>
        <v>46171</v>
      </c>
      <c r="F455" t="str">
        <f ca="1"/>
        <v>WhatsApp Message</v>
      </c>
      <c r="G455" t="str">
        <f ca="1"/>
        <v>AG001</v>
      </c>
      <c r="H455" t="str">
        <f ca="1"/>
        <v>Mohit Mishra</v>
      </c>
      <c r="I455" t="str">
        <f ca="1"/>
        <v>Will Pay Next Week</v>
      </c>
      <c r="J455" t="str">
        <f ca="1"/>
        <v>Yes</v>
      </c>
      <c r="K455">
        <f ca="1"/>
        <v>46176</v>
      </c>
      <c r="L455">
        <f ca="1"/>
        <v>48786</v>
      </c>
      <c r="M455">
        <f ca="1"/>
        <v>0</v>
      </c>
      <c r="N455" t="str">
        <f ca="1"/>
        <v>Will Pay Next Week</v>
      </c>
    </row>
    <row r="456" spans="1:14" x14ac:dyDescent="0.25">
      <c r="A456" t="str">
        <f ca="1"/>
        <v>LOG00220</v>
      </c>
      <c r="B456" t="str">
        <f ca="1"/>
        <v>CUST0209</v>
      </c>
      <c r="C456" t="str">
        <f ca="1"/>
        <v>Santosh Soni</v>
      </c>
      <c r="D456" t="str">
        <f ca="1"/>
        <v>Bhopal</v>
      </c>
      <c r="E456">
        <f ca="1"/>
        <v>46171</v>
      </c>
      <c r="F456" t="str">
        <f ca="1"/>
        <v>Tele-Call</v>
      </c>
      <c r="G456" t="str">
        <f ca="1"/>
        <v>AG008</v>
      </c>
      <c r="H456" t="str">
        <f ca="1"/>
        <v>Pooja Shukla</v>
      </c>
      <c r="I456" t="str">
        <f ca="1"/>
        <v>Not Reachable</v>
      </c>
      <c r="J456" t="str">
        <f ca="1"/>
        <v/>
      </c>
      <c r="K456">
        <f ca="1"/>
        <v>0</v>
      </c>
      <c r="L456">
        <f ca="1"/>
        <v>0</v>
      </c>
      <c r="M456">
        <f ca="1"/>
        <v>0</v>
      </c>
      <c r="N456" t="str">
        <f ca="1"/>
        <v>Not Reachable</v>
      </c>
    </row>
    <row r="457" spans="1:14" x14ac:dyDescent="0.25">
      <c r="A457" t="str">
        <f ca="1"/>
        <v>LOG00242</v>
      </c>
      <c r="B457" t="str">
        <f ca="1"/>
        <v>CUST0219</v>
      </c>
      <c r="C457" t="str">
        <f ca="1"/>
        <v>Ramesh Rajput</v>
      </c>
      <c r="D457" t="str">
        <f ca="1"/>
        <v>Indore</v>
      </c>
      <c r="E457">
        <f ca="1"/>
        <v>46171</v>
      </c>
      <c r="F457" t="str">
        <f ca="1"/>
        <v>Field Visit</v>
      </c>
      <c r="G457" t="str">
        <f ca="1"/>
        <v>AG014</v>
      </c>
      <c r="H457" t="str">
        <f ca="1"/>
        <v>Manoj Gupta</v>
      </c>
      <c r="I457" t="str">
        <f ca="1"/>
        <v>Part Payment Done</v>
      </c>
      <c r="J457" t="str">
        <f ca="1"/>
        <v/>
      </c>
      <c r="K457">
        <f ca="1"/>
        <v>0</v>
      </c>
      <c r="L457">
        <f ca="1"/>
        <v>0</v>
      </c>
      <c r="M457">
        <f ca="1"/>
        <v>2634</v>
      </c>
      <c r="N457" t="str">
        <f ca="1"/>
        <v>Part Payment Done</v>
      </c>
    </row>
    <row r="458" spans="1:14" x14ac:dyDescent="0.25">
      <c r="A458" t="str">
        <f ca="1"/>
        <v>LOG00256</v>
      </c>
      <c r="B458" t="str">
        <f ca="1"/>
        <v>CUST0232</v>
      </c>
      <c r="C458" t="str">
        <f ca="1"/>
        <v>Pankaj Joshi</v>
      </c>
      <c r="D458" t="str">
        <f ca="1"/>
        <v>Gwalior</v>
      </c>
      <c r="E458">
        <f ca="1"/>
        <v>46171</v>
      </c>
      <c r="F458" t="str">
        <f ca="1"/>
        <v>Tele-Call</v>
      </c>
      <c r="G458" t="str">
        <f ca="1"/>
        <v>AG011</v>
      </c>
      <c r="H458" t="str">
        <f ca="1"/>
        <v>Umesh Gupta</v>
      </c>
      <c r="I458" t="str">
        <f ca="1"/>
        <v>Not Reachable</v>
      </c>
      <c r="J458" t="str">
        <f ca="1"/>
        <v/>
      </c>
      <c r="K458">
        <f ca="1"/>
        <v>0</v>
      </c>
      <c r="L458">
        <f ca="1"/>
        <v>0</v>
      </c>
      <c r="M458">
        <f ca="1"/>
        <v>0</v>
      </c>
      <c r="N458" t="str">
        <f ca="1"/>
        <v>Not Reachable</v>
      </c>
    </row>
    <row r="459" spans="1:14" x14ac:dyDescent="0.25">
      <c r="A459" t="str">
        <f ca="1"/>
        <v>LOG00285</v>
      </c>
      <c r="B459" t="str">
        <f ca="1"/>
        <v>CUST0265</v>
      </c>
      <c r="C459" t="str">
        <f ca="1"/>
        <v>Suresh Sharma</v>
      </c>
      <c r="D459" t="str">
        <f ca="1"/>
        <v>Gwalior</v>
      </c>
      <c r="E459">
        <f ca="1"/>
        <v>46171</v>
      </c>
      <c r="F459" t="str">
        <f ca="1"/>
        <v>Tele-Call</v>
      </c>
      <c r="G459" t="str">
        <f ca="1"/>
        <v>AG004</v>
      </c>
      <c r="H459" t="str">
        <f ca="1"/>
        <v>Pankaj Verma</v>
      </c>
      <c r="I459" t="str">
        <f ca="1"/>
        <v>Not Reachable</v>
      </c>
      <c r="J459" t="str">
        <f ca="1"/>
        <v/>
      </c>
      <c r="K459">
        <f ca="1"/>
        <v>0</v>
      </c>
      <c r="L459">
        <f ca="1"/>
        <v>0</v>
      </c>
      <c r="M459">
        <f ca="1"/>
        <v>0</v>
      </c>
      <c r="N459" t="str">
        <f ca="1"/>
        <v>Not Reachable</v>
      </c>
    </row>
    <row r="460" spans="1:14" x14ac:dyDescent="0.25">
      <c r="A460" t="str">
        <f ca="1"/>
        <v>LOG00300</v>
      </c>
      <c r="B460" t="str">
        <f ca="1"/>
        <v>CUST0279</v>
      </c>
      <c r="C460" t="str">
        <f ca="1"/>
        <v>Pradeep Agarwal</v>
      </c>
      <c r="D460" t="str">
        <f ca="1"/>
        <v>Bhopal</v>
      </c>
      <c r="E460">
        <f ca="1"/>
        <v>46171</v>
      </c>
      <c r="F460" t="str">
        <f ca="1"/>
        <v>Tele-Call</v>
      </c>
      <c r="G460" t="str">
        <f ca="1"/>
        <v>AG010</v>
      </c>
      <c r="H460" t="str">
        <f ca="1"/>
        <v>Kavita Tiwari</v>
      </c>
      <c r="I460" t="str">
        <f ca="1"/>
        <v>Not Reachable</v>
      </c>
      <c r="J460" t="str">
        <f ca="1"/>
        <v/>
      </c>
      <c r="K460">
        <f ca="1"/>
        <v>0</v>
      </c>
      <c r="L460">
        <f ca="1"/>
        <v>0</v>
      </c>
      <c r="M460">
        <f ca="1"/>
        <v>0</v>
      </c>
      <c r="N460" t="str">
        <f ca="1"/>
        <v>Not Reachable</v>
      </c>
    </row>
    <row r="461" spans="1:14" x14ac:dyDescent="0.25">
      <c r="A461" t="str">
        <f ca="1"/>
        <v>LOG00320</v>
      </c>
      <c r="B461" t="str">
        <f ca="1"/>
        <v>CUST0300</v>
      </c>
      <c r="C461" t="str">
        <f ca="1"/>
        <v>Pradeep Yadav</v>
      </c>
      <c r="D461" t="str">
        <f ca="1"/>
        <v>Gwalior</v>
      </c>
      <c r="E461">
        <f ca="1"/>
        <v>46171</v>
      </c>
      <c r="F461" t="str">
        <f ca="1"/>
        <v>Tele-Call</v>
      </c>
      <c r="G461" t="str">
        <f ca="1"/>
        <v>AG006</v>
      </c>
      <c r="H461" t="str">
        <f ca="1"/>
        <v>Suresh Malviya</v>
      </c>
      <c r="I461" t="str">
        <f ca="1"/>
        <v>Commitment Received</v>
      </c>
      <c r="J461" t="str">
        <f ca="1"/>
        <v>Yes</v>
      </c>
      <c r="K461">
        <f ca="1"/>
        <v>46176</v>
      </c>
      <c r="L461">
        <f ca="1"/>
        <v>3179</v>
      </c>
      <c r="M461">
        <f ca="1"/>
        <v>0</v>
      </c>
      <c r="N461" t="str">
        <f ca="1"/>
        <v>Commitment Received</v>
      </c>
    </row>
    <row r="462" spans="1:14" x14ac:dyDescent="0.25">
      <c r="A462" t="str">
        <f ca="1"/>
        <v>LOG00331</v>
      </c>
      <c r="B462" t="str">
        <f ca="1"/>
        <v>CUST0311</v>
      </c>
      <c r="C462" t="str">
        <f ca="1"/>
        <v>Vijay Mishra</v>
      </c>
      <c r="D462" t="str">
        <f ca="1"/>
        <v>Gwalior</v>
      </c>
      <c r="E462">
        <f ca="1"/>
        <v>46171</v>
      </c>
      <c r="F462" t="str">
        <f ca="1"/>
        <v>WhatsApp Message</v>
      </c>
      <c r="G462" t="str">
        <f ca="1"/>
        <v>AG020</v>
      </c>
      <c r="H462" t="str">
        <f ca="1"/>
        <v>Vijay Tiwari</v>
      </c>
      <c r="I462" t="str">
        <f ca="1"/>
        <v>Will Pay Next Week</v>
      </c>
      <c r="J462" t="str">
        <f ca="1"/>
        <v>Yes</v>
      </c>
      <c r="K462">
        <f ca="1"/>
        <v>46176</v>
      </c>
      <c r="L462">
        <f ca="1"/>
        <v>235</v>
      </c>
      <c r="M462">
        <f ca="1"/>
        <v>0</v>
      </c>
      <c r="N462" t="str">
        <f ca="1"/>
        <v>Will Pay Next Week</v>
      </c>
    </row>
    <row r="463" spans="1:14" x14ac:dyDescent="0.25">
      <c r="A463" t="str">
        <f ca="1"/>
        <v>LOG00359</v>
      </c>
      <c r="B463" t="str">
        <f ca="1"/>
        <v>CUST0350</v>
      </c>
      <c r="C463" t="str">
        <f ca="1"/>
        <v>Sanjay Chauhan</v>
      </c>
      <c r="D463" t="str">
        <f ca="1"/>
        <v>Rewa</v>
      </c>
      <c r="E463">
        <f ca="1"/>
        <v>46171</v>
      </c>
      <c r="F463" t="str">
        <f ca="1"/>
        <v>Field Visit</v>
      </c>
      <c r="G463" t="str">
        <f ca="1"/>
        <v>AG013</v>
      </c>
      <c r="H463" t="str">
        <f ca="1"/>
        <v>Neha Malviya</v>
      </c>
      <c r="I463" t="str">
        <f ca="1"/>
        <v>Part Payment Done</v>
      </c>
      <c r="J463" t="str">
        <f ca="1"/>
        <v/>
      </c>
      <c r="K463">
        <f ca="1"/>
        <v>0</v>
      </c>
      <c r="L463">
        <f ca="1"/>
        <v>0</v>
      </c>
      <c r="M463">
        <f ca="1"/>
        <v>4972</v>
      </c>
      <c r="N463" t="str">
        <f ca="1"/>
        <v>Part Payment Done</v>
      </c>
    </row>
    <row r="464" spans="1:14" x14ac:dyDescent="0.25">
      <c r="A464" t="str">
        <f ca="1"/>
        <v>LOG00374</v>
      </c>
      <c r="B464" t="str">
        <f ca="1"/>
        <v>CUST0356</v>
      </c>
      <c r="C464" t="str">
        <f ca="1"/>
        <v>Vikas Malviya</v>
      </c>
      <c r="D464" t="str">
        <f ca="1"/>
        <v>Indore</v>
      </c>
      <c r="E464">
        <f ca="1"/>
        <v>46171</v>
      </c>
      <c r="F464" t="str">
        <f ca="1"/>
        <v>Field Visit</v>
      </c>
      <c r="G464" t="str">
        <f ca="1"/>
        <v>AG002</v>
      </c>
      <c r="H464" t="str">
        <f ca="1"/>
        <v>Sunita Patel</v>
      </c>
      <c r="I464" t="str">
        <f ca="1"/>
        <v>Part Payment Done</v>
      </c>
      <c r="J464" t="str">
        <f ca="1"/>
        <v/>
      </c>
      <c r="K464">
        <f ca="1"/>
        <v>0</v>
      </c>
      <c r="L464">
        <f ca="1"/>
        <v>0</v>
      </c>
      <c r="M464">
        <f ca="1"/>
        <v>1606</v>
      </c>
      <c r="N464" t="str">
        <f ca="1"/>
        <v>Part Payment Done</v>
      </c>
    </row>
    <row r="465" spans="1:14" x14ac:dyDescent="0.25">
      <c r="A465" t="str">
        <f ca="1"/>
        <v>LOG00392</v>
      </c>
      <c r="B465" t="str">
        <f ca="1"/>
        <v>CUST0380</v>
      </c>
      <c r="C465" t="str">
        <f ca="1"/>
        <v>Umesh Shukla</v>
      </c>
      <c r="D465" t="str">
        <f ca="1"/>
        <v>Bhopal</v>
      </c>
      <c r="E465">
        <f ca="1"/>
        <v>46171</v>
      </c>
      <c r="F465" t="str">
        <f ca="1"/>
        <v>Field Visit</v>
      </c>
      <c r="G465" t="str">
        <f ca="1"/>
        <v>AG016</v>
      </c>
      <c r="H465" t="str">
        <f ca="1"/>
        <v>Rekha Gupta</v>
      </c>
      <c r="I465" t="str">
        <f ca="1"/>
        <v>Part Payment Done</v>
      </c>
      <c r="J465" t="str">
        <f ca="1"/>
        <v/>
      </c>
      <c r="K465">
        <f ca="1"/>
        <v>0</v>
      </c>
      <c r="L465">
        <f ca="1"/>
        <v>0</v>
      </c>
      <c r="M465">
        <f ca="1"/>
        <v>2441</v>
      </c>
      <c r="N465" t="str">
        <f ca="1"/>
        <v>Part Payment Done</v>
      </c>
    </row>
    <row r="466" spans="1:14" x14ac:dyDescent="0.25">
      <c r="A466" t="str">
        <f ca="1"/>
        <v>LOG00406</v>
      </c>
      <c r="B466" t="str">
        <f ca="1"/>
        <v>CUST0393</v>
      </c>
      <c r="C466" t="str">
        <f ca="1"/>
        <v>Rajesh Malviya</v>
      </c>
      <c r="D466" t="str">
        <f ca="1"/>
        <v>Bhopal</v>
      </c>
      <c r="E466">
        <f ca="1"/>
        <v>46171</v>
      </c>
      <c r="F466" t="str">
        <f ca="1"/>
        <v>Tele-Call</v>
      </c>
      <c r="G466" t="str">
        <f ca="1"/>
        <v>AG010</v>
      </c>
      <c r="H466" t="str">
        <f ca="1"/>
        <v>Kavita Tiwari</v>
      </c>
      <c r="I466" t="str">
        <f ca="1"/>
        <v>Not Reachable</v>
      </c>
      <c r="J466" t="str">
        <f ca="1"/>
        <v/>
      </c>
      <c r="K466">
        <f ca="1"/>
        <v>0</v>
      </c>
      <c r="L466">
        <f ca="1"/>
        <v>0</v>
      </c>
      <c r="M466">
        <f ca="1"/>
        <v>0</v>
      </c>
      <c r="N466" t="str">
        <f ca="1"/>
        <v>Not Reachable</v>
      </c>
    </row>
    <row r="467" spans="1:14" x14ac:dyDescent="0.25">
      <c r="A467" t="str">
        <f ca="1"/>
        <v>LOG00475</v>
      </c>
      <c r="B467" t="str">
        <f ca="1"/>
        <v>CUST0444</v>
      </c>
      <c r="C467" t="str">
        <f ca="1"/>
        <v>Renu Joshi</v>
      </c>
      <c r="D467" t="str">
        <f ca="1"/>
        <v>Indore</v>
      </c>
      <c r="E467">
        <f ca="1"/>
        <v>46171</v>
      </c>
      <c r="F467" t="str">
        <f ca="1"/>
        <v>Tele-Call</v>
      </c>
      <c r="G467" t="str">
        <f ca="1"/>
        <v>AG011</v>
      </c>
      <c r="H467" t="str">
        <f ca="1"/>
        <v>Umesh Gupta</v>
      </c>
      <c r="I467" t="str">
        <f ca="1"/>
        <v>Not Reachable</v>
      </c>
      <c r="J467" t="str">
        <f ca="1"/>
        <v/>
      </c>
      <c r="K467">
        <f ca="1"/>
        <v>0</v>
      </c>
      <c r="L467">
        <f ca="1"/>
        <v>0</v>
      </c>
      <c r="M467">
        <f ca="1"/>
        <v>0</v>
      </c>
      <c r="N467" t="str">
        <f ca="1"/>
        <v>Not Reachable</v>
      </c>
    </row>
    <row r="468" spans="1:14" x14ac:dyDescent="0.25">
      <c r="A468" t="str">
        <f ca="1"/>
        <v>LOG00509</v>
      </c>
      <c r="B468" t="str">
        <f ca="1"/>
        <v>CUST0469</v>
      </c>
      <c r="C468" t="str">
        <f ca="1"/>
        <v>Ramesh Thakur</v>
      </c>
      <c r="D468" t="str">
        <f ca="1"/>
        <v>Gwalior</v>
      </c>
      <c r="E468">
        <f ca="1"/>
        <v>46171</v>
      </c>
      <c r="F468" t="str">
        <f ca="1"/>
        <v>WhatsApp Message</v>
      </c>
      <c r="G468" t="str">
        <f ca="1"/>
        <v>AG013</v>
      </c>
      <c r="H468" t="str">
        <f ca="1"/>
        <v>Neha Malviya</v>
      </c>
      <c r="I468" t="str">
        <f ca="1"/>
        <v>Will Pay Next Week</v>
      </c>
      <c r="J468" t="str">
        <f ca="1"/>
        <v>Yes</v>
      </c>
      <c r="K468">
        <f ca="1"/>
        <v>46176</v>
      </c>
      <c r="L468">
        <f ca="1"/>
        <v>5059</v>
      </c>
      <c r="M468">
        <f ca="1"/>
        <v>0</v>
      </c>
      <c r="N468" t="str">
        <f ca="1"/>
        <v>Will Pay Next Week</v>
      </c>
    </row>
    <row r="469" spans="1:14" x14ac:dyDescent="0.25">
      <c r="A469" t="str">
        <f ca="1"/>
        <v>LOG00039</v>
      </c>
      <c r="B469" t="str">
        <f ca="1"/>
        <v>CUST0028</v>
      </c>
      <c r="C469" t="str">
        <f ca="1"/>
        <v>Renu Dubey</v>
      </c>
      <c r="D469" t="str">
        <f ca="1"/>
        <v>Bhopal</v>
      </c>
      <c r="E469">
        <f ca="1"/>
        <v>46170</v>
      </c>
      <c r="F469" t="str">
        <f ca="1"/>
        <v>WhatsApp Message</v>
      </c>
      <c r="G469" t="str">
        <f ca="1"/>
        <v>AG018</v>
      </c>
      <c r="H469" t="str">
        <f ca="1"/>
        <v>Manoj Dubey</v>
      </c>
      <c r="I469" t="str">
        <f ca="1"/>
        <v>Will Pay Next Week</v>
      </c>
      <c r="J469" t="str">
        <f ca="1"/>
        <v>Yes</v>
      </c>
      <c r="K469">
        <f ca="1"/>
        <v>46175</v>
      </c>
      <c r="L469">
        <f ca="1"/>
        <v>3026</v>
      </c>
      <c r="M469">
        <f ca="1"/>
        <v>0</v>
      </c>
      <c r="N469" t="str">
        <f ca="1"/>
        <v>Will Pay Next Week</v>
      </c>
    </row>
    <row r="470" spans="1:14" x14ac:dyDescent="0.25">
      <c r="A470" t="str">
        <f ca="1"/>
        <v>LOG00064</v>
      </c>
      <c r="B470" t="str">
        <f ca="1"/>
        <v>CUST0049</v>
      </c>
      <c r="C470" t="str">
        <f ca="1"/>
        <v>Sanjay Singh</v>
      </c>
      <c r="D470" t="str">
        <f ca="1"/>
        <v>Indore</v>
      </c>
      <c r="E470">
        <f ca="1"/>
        <v>46170</v>
      </c>
      <c r="F470" t="str">
        <f ca="1"/>
        <v>Tele-Call</v>
      </c>
      <c r="G470" t="str">
        <f ca="1"/>
        <v>AG003</v>
      </c>
      <c r="H470" t="str">
        <f ca="1"/>
        <v>Pushpa Gupta</v>
      </c>
      <c r="I470" t="str">
        <f ca="1"/>
        <v>Not Reachable</v>
      </c>
      <c r="J470" t="str">
        <f ca="1"/>
        <v/>
      </c>
      <c r="K470">
        <f ca="1"/>
        <v>0</v>
      </c>
      <c r="L470">
        <f ca="1"/>
        <v>0</v>
      </c>
      <c r="M470">
        <f ca="1"/>
        <v>0</v>
      </c>
      <c r="N470" t="str">
        <f ca="1"/>
        <v>Not Reachable</v>
      </c>
    </row>
    <row r="471" spans="1:14" x14ac:dyDescent="0.25">
      <c r="A471" t="str">
        <f ca="1"/>
        <v>LOG00125</v>
      </c>
      <c r="B471" t="str">
        <f ca="1"/>
        <v>CUST0118</v>
      </c>
      <c r="C471" t="str">
        <f ca="1"/>
        <v>Mahesh Patel</v>
      </c>
      <c r="D471" t="str">
        <f ca="1"/>
        <v>Gwalior</v>
      </c>
      <c r="E471">
        <f ca="1"/>
        <v>46170</v>
      </c>
      <c r="F471" t="str">
        <f ca="1"/>
        <v>Tele-Call</v>
      </c>
      <c r="G471" t="str">
        <f ca="1"/>
        <v>AG004</v>
      </c>
      <c r="H471" t="str">
        <f ca="1"/>
        <v>Pankaj Verma</v>
      </c>
      <c r="I471" t="str">
        <f ca="1"/>
        <v>Not Reachable</v>
      </c>
      <c r="J471" t="str">
        <f ca="1"/>
        <v/>
      </c>
      <c r="K471">
        <f ca="1"/>
        <v>0</v>
      </c>
      <c r="L471">
        <f ca="1"/>
        <v>0</v>
      </c>
      <c r="M471">
        <f ca="1"/>
        <v>0</v>
      </c>
      <c r="N471" t="str">
        <f ca="1"/>
        <v>Not Reachable</v>
      </c>
    </row>
    <row r="472" spans="1:14" x14ac:dyDescent="0.25">
      <c r="A472" t="str">
        <f ca="1"/>
        <v>LOG00169</v>
      </c>
      <c r="B472" t="str">
        <f ca="1"/>
        <v>CUST0163</v>
      </c>
      <c r="C472" t="str">
        <f ca="1"/>
        <v>Amit Singh</v>
      </c>
      <c r="D472" t="str">
        <f ca="1"/>
        <v>Gwalior</v>
      </c>
      <c r="E472">
        <f ca="1"/>
        <v>46170</v>
      </c>
      <c r="F472" t="str">
        <f ca="1"/>
        <v>Tele-Call</v>
      </c>
      <c r="G472" t="str">
        <f ca="1"/>
        <v>AG013</v>
      </c>
      <c r="H472" t="str">
        <f ca="1"/>
        <v>Neha Malviya</v>
      </c>
      <c r="I472" t="str">
        <f ca="1"/>
        <v>Commitment Received</v>
      </c>
      <c r="J472" t="str">
        <f ca="1"/>
        <v>Yes</v>
      </c>
      <c r="K472">
        <f ca="1"/>
        <v>46175</v>
      </c>
      <c r="L472">
        <f ca="1"/>
        <v>22146</v>
      </c>
      <c r="M472">
        <f ca="1"/>
        <v>0</v>
      </c>
      <c r="N472" t="str">
        <f ca="1"/>
        <v>Commitment Received</v>
      </c>
    </row>
    <row r="473" spans="1:14" x14ac:dyDescent="0.25">
      <c r="A473" t="str">
        <f ca="1"/>
        <v>LOG00346</v>
      </c>
      <c r="B473" t="str">
        <f ca="1"/>
        <v>CUST0342</v>
      </c>
      <c r="C473" t="str">
        <f ca="1"/>
        <v>Sumit Jain</v>
      </c>
      <c r="D473" t="str">
        <f ca="1"/>
        <v>Bhopal</v>
      </c>
      <c r="E473">
        <f ca="1"/>
        <v>46170</v>
      </c>
      <c r="F473" t="str">
        <f ca="1"/>
        <v>Tele-Call</v>
      </c>
      <c r="G473" t="str">
        <f ca="1"/>
        <v>AG003</v>
      </c>
      <c r="H473" t="str">
        <f ca="1"/>
        <v>Pushpa Gupta</v>
      </c>
      <c r="I473" t="str">
        <f ca="1"/>
        <v>Not Reachable</v>
      </c>
      <c r="J473" t="str">
        <f ca="1"/>
        <v/>
      </c>
      <c r="K473">
        <f ca="1"/>
        <v>0</v>
      </c>
      <c r="L473">
        <f ca="1"/>
        <v>0</v>
      </c>
      <c r="M473">
        <f ca="1"/>
        <v>0</v>
      </c>
      <c r="N473" t="str">
        <f ca="1"/>
        <v>Not Reachable</v>
      </c>
    </row>
    <row r="474" spans="1:14" x14ac:dyDescent="0.25">
      <c r="A474" t="str">
        <f ca="1"/>
        <v>LOG00414</v>
      </c>
      <c r="B474" t="str">
        <f ca="1"/>
        <v>CUST0396</v>
      </c>
      <c r="C474" t="str">
        <f ca="1"/>
        <v>Pushpa Tiwari</v>
      </c>
      <c r="D474" t="str">
        <f ca="1"/>
        <v>Gwalior</v>
      </c>
      <c r="E474">
        <f ca="1"/>
        <v>46170</v>
      </c>
      <c r="F474" t="str">
        <f ca="1"/>
        <v>Tele-Call</v>
      </c>
      <c r="G474" t="str">
        <f ca="1"/>
        <v>AG019</v>
      </c>
      <c r="H474" t="str">
        <f ca="1"/>
        <v>Ajay Yadav</v>
      </c>
      <c r="I474" t="str">
        <f ca="1"/>
        <v>Commitment Received</v>
      </c>
      <c r="J474" t="str">
        <f ca="1"/>
        <v>Yes</v>
      </c>
      <c r="K474">
        <f ca="1"/>
        <v>46175</v>
      </c>
      <c r="L474">
        <f ca="1"/>
        <v>3614</v>
      </c>
      <c r="M474">
        <f ca="1"/>
        <v>0</v>
      </c>
      <c r="N474" t="str">
        <f ca="1"/>
        <v>Commitment Received</v>
      </c>
    </row>
    <row r="475" spans="1:14" x14ac:dyDescent="0.25">
      <c r="A475" t="str">
        <f ca="1"/>
        <v>LOG00479</v>
      </c>
      <c r="B475" t="str">
        <f ca="1"/>
        <v>CUST0448</v>
      </c>
      <c r="C475" t="str">
        <f ca="1"/>
        <v>Mahesh Sharma</v>
      </c>
      <c r="D475" t="str">
        <f ca="1"/>
        <v>Jabalpur</v>
      </c>
      <c r="E475">
        <f ca="1"/>
        <v>46170</v>
      </c>
      <c r="F475" t="str">
        <f ca="1"/>
        <v>WhatsApp Message</v>
      </c>
      <c r="G475" t="str">
        <f ca="1"/>
        <v>AG019</v>
      </c>
      <c r="H475" t="str">
        <f ca="1"/>
        <v>Ajay Yadav</v>
      </c>
      <c r="I475" t="str">
        <f ca="1"/>
        <v>Will Pay Next Week</v>
      </c>
      <c r="J475" t="str">
        <f ca="1"/>
        <v>Yes</v>
      </c>
      <c r="K475">
        <f ca="1"/>
        <v>46175</v>
      </c>
      <c r="L475">
        <f ca="1"/>
        <v>1319</v>
      </c>
      <c r="M475">
        <f ca="1"/>
        <v>0</v>
      </c>
      <c r="N475" t="str">
        <f ca="1"/>
        <v>Will Pay Next Week</v>
      </c>
    </row>
    <row r="476" spans="1:14" x14ac:dyDescent="0.25">
      <c r="A476" t="str">
        <f ca="1"/>
        <v>LOG00534</v>
      </c>
      <c r="B476" t="str">
        <f ca="1"/>
        <v>CUST0489</v>
      </c>
      <c r="C476" t="str">
        <f ca="1"/>
        <v>Ramesh Mishra</v>
      </c>
      <c r="D476" t="str">
        <f ca="1"/>
        <v>Indore</v>
      </c>
      <c r="E476">
        <f ca="1"/>
        <v>46170</v>
      </c>
      <c r="F476" t="str">
        <f ca="1"/>
        <v>Tele-Call</v>
      </c>
      <c r="G476" t="str">
        <f ca="1"/>
        <v>AG017</v>
      </c>
      <c r="H476" t="str">
        <f ca="1"/>
        <v>Naresh Mishra</v>
      </c>
      <c r="I476" t="str">
        <f ca="1"/>
        <v>Not Reachable</v>
      </c>
      <c r="J476" t="str">
        <f ca="1"/>
        <v/>
      </c>
      <c r="K476">
        <f ca="1"/>
        <v>0</v>
      </c>
      <c r="L476">
        <f ca="1"/>
        <v>0</v>
      </c>
      <c r="M476">
        <f ca="1"/>
        <v>0</v>
      </c>
      <c r="N476" t="str">
        <f ca="1"/>
        <v>Not Reachable</v>
      </c>
    </row>
    <row r="477" spans="1:14" x14ac:dyDescent="0.25">
      <c r="A477" t="str">
        <f ca="1"/>
        <v>LOG00003</v>
      </c>
      <c r="B477" t="str">
        <f ca="1"/>
        <v>CUST0001</v>
      </c>
      <c r="C477" t="str">
        <f ca="1"/>
        <v>Vijay Mishra</v>
      </c>
      <c r="D477" t="str">
        <f ca="1"/>
        <v>Indore</v>
      </c>
      <c r="E477">
        <f ca="1"/>
        <v>46169</v>
      </c>
      <c r="F477" t="str">
        <f ca="1"/>
        <v>Tele-Call</v>
      </c>
      <c r="G477" t="str">
        <f ca="1"/>
        <v>AG018</v>
      </c>
      <c r="H477" t="str">
        <f ca="1"/>
        <v>Manoj Dubey</v>
      </c>
      <c r="I477" t="str">
        <f ca="1"/>
        <v>Commitment Received</v>
      </c>
      <c r="J477" t="str">
        <f ca="1"/>
        <v>Yes</v>
      </c>
      <c r="K477">
        <f ca="1"/>
        <v>46174</v>
      </c>
      <c r="L477">
        <f ca="1"/>
        <v>1720</v>
      </c>
      <c r="M477">
        <f ca="1"/>
        <v>0</v>
      </c>
      <c r="N477" t="str">
        <f ca="1"/>
        <v>Commitment Received</v>
      </c>
    </row>
    <row r="478" spans="1:14" x14ac:dyDescent="0.25">
      <c r="A478" t="str">
        <f ca="1"/>
        <v>LOG00069</v>
      </c>
      <c r="B478" t="str">
        <f ca="1"/>
        <v>CUST0051</v>
      </c>
      <c r="C478" t="str">
        <f ca="1"/>
        <v>Vikas Rajput</v>
      </c>
      <c r="D478" t="str">
        <f ca="1"/>
        <v>Bhopal</v>
      </c>
      <c r="E478">
        <f ca="1"/>
        <v>46169</v>
      </c>
      <c r="F478" t="str">
        <f ca="1"/>
        <v>WhatsApp Message</v>
      </c>
      <c r="G478" t="str">
        <f ca="1"/>
        <v>AG013</v>
      </c>
      <c r="H478" t="str">
        <f ca="1"/>
        <v>Neha Malviya</v>
      </c>
      <c r="I478" t="str">
        <f ca="1"/>
        <v>Will Pay Next Week</v>
      </c>
      <c r="J478" t="str">
        <f ca="1"/>
        <v>Yes</v>
      </c>
      <c r="K478">
        <f ca="1"/>
        <v>46174</v>
      </c>
      <c r="L478">
        <f ca="1"/>
        <v>17235</v>
      </c>
      <c r="M478">
        <f ca="1"/>
        <v>0</v>
      </c>
      <c r="N478" t="str">
        <f ca="1"/>
        <v>Will Pay Next Week</v>
      </c>
    </row>
    <row r="479" spans="1:14" x14ac:dyDescent="0.25">
      <c r="A479" t="str">
        <f ca="1"/>
        <v>LOG00077</v>
      </c>
      <c r="B479" t="str">
        <f ca="1"/>
        <v>CUST0060</v>
      </c>
      <c r="C479" t="str">
        <f ca="1"/>
        <v>Mamta Shukla</v>
      </c>
      <c r="D479" t="str">
        <f ca="1"/>
        <v>Indore</v>
      </c>
      <c r="E479">
        <f ca="1"/>
        <v>46169</v>
      </c>
      <c r="F479" t="str">
        <f ca="1"/>
        <v>WhatsApp Message</v>
      </c>
      <c r="G479" t="str">
        <f ca="1"/>
        <v>AG004</v>
      </c>
      <c r="H479" t="str">
        <f ca="1"/>
        <v>Pankaj Verma</v>
      </c>
      <c r="I479" t="str">
        <f ca="1"/>
        <v>Will Pay Next Week</v>
      </c>
      <c r="J479" t="str">
        <f ca="1"/>
        <v>Yes</v>
      </c>
      <c r="K479">
        <f ca="1"/>
        <v>46174</v>
      </c>
      <c r="L479">
        <f ca="1"/>
        <v>1977</v>
      </c>
      <c r="M479">
        <f ca="1"/>
        <v>0</v>
      </c>
      <c r="N479" t="str">
        <f ca="1"/>
        <v>Will Pay Next Week</v>
      </c>
    </row>
    <row r="480" spans="1:14" x14ac:dyDescent="0.25">
      <c r="A480" t="str">
        <f ca="1"/>
        <v>LOG00117</v>
      </c>
      <c r="B480" t="str">
        <f ca="1"/>
        <v>CUST0115</v>
      </c>
      <c r="C480" t="str">
        <f ca="1"/>
        <v>Ajay Chauhan</v>
      </c>
      <c r="D480" t="str">
        <f ca="1"/>
        <v>Rewa</v>
      </c>
      <c r="E480">
        <f ca="1"/>
        <v>46169</v>
      </c>
      <c r="F480" t="str">
        <f ca="1"/>
        <v>Tele-Call</v>
      </c>
      <c r="G480" t="str">
        <f ca="1"/>
        <v>AG009</v>
      </c>
      <c r="H480" t="str">
        <f ca="1"/>
        <v>Pankaj Joshi</v>
      </c>
      <c r="I480" t="str">
        <f ca="1"/>
        <v>Not Reachable</v>
      </c>
      <c r="J480" t="str">
        <f ca="1"/>
        <v/>
      </c>
      <c r="K480">
        <f ca="1"/>
        <v>0</v>
      </c>
      <c r="L480">
        <f ca="1"/>
        <v>0</v>
      </c>
      <c r="M480">
        <f ca="1"/>
        <v>0</v>
      </c>
      <c r="N480" t="str">
        <f ca="1"/>
        <v>Not Reachable</v>
      </c>
    </row>
    <row r="481" spans="1:14" x14ac:dyDescent="0.25">
      <c r="A481" t="str">
        <f ca="1"/>
        <v>LOG00189</v>
      </c>
      <c r="B481" t="str">
        <f ca="1"/>
        <v>CUST0185</v>
      </c>
      <c r="C481" t="str">
        <f ca="1"/>
        <v>Sumit Tiwari</v>
      </c>
      <c r="D481" t="str">
        <f ca="1"/>
        <v>Gwalior</v>
      </c>
      <c r="E481">
        <f ca="1"/>
        <v>46169</v>
      </c>
      <c r="F481" t="str">
        <f ca="1"/>
        <v>Tele-Call</v>
      </c>
      <c r="G481" t="str">
        <f ca="1"/>
        <v>AG013</v>
      </c>
      <c r="H481" t="str">
        <f ca="1"/>
        <v>Neha Malviya</v>
      </c>
      <c r="I481" t="str">
        <f ca="1"/>
        <v>Not Reachable</v>
      </c>
      <c r="J481" t="str">
        <f ca="1"/>
        <v/>
      </c>
      <c r="K481">
        <f ca="1"/>
        <v>0</v>
      </c>
      <c r="L481">
        <f ca="1"/>
        <v>0</v>
      </c>
      <c r="M481">
        <f ca="1"/>
        <v>0</v>
      </c>
      <c r="N481" t="str">
        <f ca="1"/>
        <v>Not Reachable</v>
      </c>
    </row>
    <row r="482" spans="1:14" x14ac:dyDescent="0.25">
      <c r="A482" t="str">
        <f ca="1"/>
        <v>LOG00276</v>
      </c>
      <c r="B482" t="str">
        <f ca="1"/>
        <v>CUST0254</v>
      </c>
      <c r="C482" t="str">
        <f ca="1"/>
        <v>Sumit Jain</v>
      </c>
      <c r="D482" t="str">
        <f ca="1"/>
        <v>Indore</v>
      </c>
      <c r="E482">
        <f ca="1"/>
        <v>46169</v>
      </c>
      <c r="F482" t="str">
        <f ca="1"/>
        <v>Field Visit</v>
      </c>
      <c r="G482" t="str">
        <f ca="1"/>
        <v>AG008</v>
      </c>
      <c r="H482" t="str">
        <f ca="1"/>
        <v>Pooja Shukla</v>
      </c>
      <c r="I482" t="str">
        <f ca="1"/>
        <v>Part Payment Done</v>
      </c>
      <c r="J482" t="str">
        <f ca="1"/>
        <v/>
      </c>
      <c r="K482">
        <f ca="1"/>
        <v>0</v>
      </c>
      <c r="L482">
        <f ca="1"/>
        <v>0</v>
      </c>
      <c r="M482">
        <f ca="1"/>
        <v>1166</v>
      </c>
      <c r="N482" t="str">
        <f ca="1"/>
        <v>Part Payment Done</v>
      </c>
    </row>
    <row r="483" spans="1:14" x14ac:dyDescent="0.25">
      <c r="A483" t="str">
        <f ca="1"/>
        <v>LOG00278</v>
      </c>
      <c r="B483" t="str">
        <f ca="1"/>
        <v>CUST0257</v>
      </c>
      <c r="C483" t="str">
        <f ca="1"/>
        <v>Naresh Dwivedi</v>
      </c>
      <c r="D483" t="str">
        <f ca="1"/>
        <v>Rewa</v>
      </c>
      <c r="E483">
        <f ca="1"/>
        <v>46169</v>
      </c>
      <c r="F483" t="str">
        <f ca="1"/>
        <v>WhatsApp Message</v>
      </c>
      <c r="G483" t="str">
        <f ca="1"/>
        <v>AG016</v>
      </c>
      <c r="H483" t="str">
        <f ca="1"/>
        <v>Rekha Gupta</v>
      </c>
      <c r="I483" t="str">
        <f ca="1"/>
        <v>Will Pay Next Week</v>
      </c>
      <c r="J483" t="str">
        <f ca="1"/>
        <v>Yes</v>
      </c>
      <c r="K483">
        <f ca="1"/>
        <v>46174</v>
      </c>
      <c r="L483">
        <f ca="1"/>
        <v>34079</v>
      </c>
      <c r="M483">
        <f ca="1"/>
        <v>0</v>
      </c>
      <c r="N483" t="str">
        <f ca="1"/>
        <v>Will Pay Next Week</v>
      </c>
    </row>
    <row r="484" spans="1:14" x14ac:dyDescent="0.25">
      <c r="A484" t="str">
        <f ca="1"/>
        <v>LOG00321</v>
      </c>
      <c r="B484" t="str">
        <f ca="1"/>
        <v>CUST0301</v>
      </c>
      <c r="C484" t="str">
        <f ca="1"/>
        <v>Shanta Yadav</v>
      </c>
      <c r="D484" t="str">
        <f ca="1"/>
        <v>Bhopal</v>
      </c>
      <c r="E484">
        <f ca="1"/>
        <v>46169</v>
      </c>
      <c r="F484" t="str">
        <f ca="1"/>
        <v>Tele-Call</v>
      </c>
      <c r="G484" t="str">
        <f ca="1"/>
        <v>AG003</v>
      </c>
      <c r="H484" t="str">
        <f ca="1"/>
        <v>Pushpa Gupta</v>
      </c>
      <c r="I484" t="str">
        <f ca="1"/>
        <v>Not Reachable</v>
      </c>
      <c r="J484" t="str">
        <f ca="1"/>
        <v/>
      </c>
      <c r="K484">
        <f ca="1"/>
        <v>0</v>
      </c>
      <c r="L484">
        <f ca="1"/>
        <v>0</v>
      </c>
      <c r="M484">
        <f ca="1"/>
        <v>0</v>
      </c>
      <c r="N484" t="str">
        <f ca="1"/>
        <v>Not Reachable</v>
      </c>
    </row>
    <row r="485" spans="1:14" x14ac:dyDescent="0.25">
      <c r="A485" t="str">
        <f ca="1"/>
        <v>LOG00350</v>
      </c>
      <c r="B485" t="str">
        <f ca="1"/>
        <v>CUST0346</v>
      </c>
      <c r="C485" t="str">
        <f ca="1"/>
        <v>Dinesh Sharma</v>
      </c>
      <c r="D485" t="str">
        <f ca="1"/>
        <v>Rewa</v>
      </c>
      <c r="E485">
        <f ca="1"/>
        <v>46169</v>
      </c>
      <c r="F485" t="str">
        <f ca="1"/>
        <v>WhatsApp Message</v>
      </c>
      <c r="G485" t="str">
        <f ca="1"/>
        <v>AG012</v>
      </c>
      <c r="H485" t="str">
        <f ca="1"/>
        <v>Umesh Soni</v>
      </c>
      <c r="I485" t="str">
        <f ca="1"/>
        <v>Will Pay Next Week</v>
      </c>
      <c r="J485" t="str">
        <f ca="1"/>
        <v>Yes</v>
      </c>
      <c r="K485">
        <f ca="1"/>
        <v>46174</v>
      </c>
      <c r="L485">
        <f ca="1"/>
        <v>26634</v>
      </c>
      <c r="M485">
        <f ca="1"/>
        <v>0</v>
      </c>
      <c r="N485" t="str">
        <f ca="1"/>
        <v>Will Pay Next Week</v>
      </c>
    </row>
    <row r="486" spans="1:14" x14ac:dyDescent="0.25">
      <c r="A486" t="str">
        <f ca="1"/>
        <v>LOG00401</v>
      </c>
      <c r="B486" t="str">
        <f ca="1"/>
        <v>CUST0387</v>
      </c>
      <c r="C486" t="str">
        <f ca="1"/>
        <v>Neha Malviya</v>
      </c>
      <c r="D486" t="str">
        <f ca="1"/>
        <v>Bhopal</v>
      </c>
      <c r="E486">
        <f ca="1"/>
        <v>46169</v>
      </c>
      <c r="F486" t="str">
        <f ca="1"/>
        <v>Field Visit</v>
      </c>
      <c r="G486" t="str">
        <f ca="1"/>
        <v>AG007</v>
      </c>
      <c r="H486" t="str">
        <f ca="1"/>
        <v>Pushpa Jain</v>
      </c>
      <c r="I486" t="str">
        <f ca="1"/>
        <v>Part Payment Done</v>
      </c>
      <c r="J486" t="str">
        <f ca="1"/>
        <v/>
      </c>
      <c r="K486">
        <f ca="1"/>
        <v>0</v>
      </c>
      <c r="L486">
        <f ca="1"/>
        <v>0</v>
      </c>
      <c r="M486">
        <f ca="1"/>
        <v>2258</v>
      </c>
      <c r="N486" t="str">
        <f ca="1"/>
        <v>Part Payment Done</v>
      </c>
    </row>
    <row r="487" spans="1:14" x14ac:dyDescent="0.25">
      <c r="A487" t="str">
        <f ca="1"/>
        <v>LOG00430</v>
      </c>
      <c r="B487" t="str">
        <f ca="1"/>
        <v>CUST0405</v>
      </c>
      <c r="C487" t="str">
        <f ca="1"/>
        <v>Santosh Agarwal</v>
      </c>
      <c r="D487" t="str">
        <f ca="1"/>
        <v>Indore</v>
      </c>
      <c r="E487">
        <f ca="1"/>
        <v>46169</v>
      </c>
      <c r="F487" t="str">
        <f ca="1"/>
        <v>WhatsApp Message</v>
      </c>
      <c r="G487" t="str">
        <f ca="1"/>
        <v>AG010</v>
      </c>
      <c r="H487" t="str">
        <f ca="1"/>
        <v>Kavita Tiwari</v>
      </c>
      <c r="I487" t="str">
        <f ca="1"/>
        <v>Will Pay Next Week</v>
      </c>
      <c r="J487" t="str">
        <f ca="1"/>
        <v>Yes</v>
      </c>
      <c r="K487">
        <f ca="1"/>
        <v>46174</v>
      </c>
      <c r="L487">
        <f ca="1"/>
        <v>7877</v>
      </c>
      <c r="M487">
        <f ca="1"/>
        <v>0</v>
      </c>
      <c r="N487" t="str">
        <f ca="1"/>
        <v>Will Pay Next Week</v>
      </c>
    </row>
    <row r="488" spans="1:14" x14ac:dyDescent="0.25">
      <c r="A488" t="str">
        <f ca="1"/>
        <v>LOG00437</v>
      </c>
      <c r="B488" t="str">
        <f ca="1"/>
        <v>CUST0407</v>
      </c>
      <c r="C488" t="str">
        <f ca="1"/>
        <v>Rekha Chauhan</v>
      </c>
      <c r="D488" t="str">
        <f ca="1"/>
        <v>Gwalior</v>
      </c>
      <c r="E488">
        <f ca="1"/>
        <v>46169</v>
      </c>
      <c r="F488" t="str">
        <f ca="1"/>
        <v>Tele-Call</v>
      </c>
      <c r="G488" t="str">
        <f ca="1"/>
        <v>AG007</v>
      </c>
      <c r="H488" t="str">
        <f ca="1"/>
        <v>Pushpa Jain</v>
      </c>
      <c r="I488" t="str">
        <f ca="1"/>
        <v>Commitment Received</v>
      </c>
      <c r="J488" t="str">
        <f ca="1"/>
        <v>Yes</v>
      </c>
      <c r="K488">
        <f ca="1"/>
        <v>46174</v>
      </c>
      <c r="L488">
        <f ca="1"/>
        <v>24120</v>
      </c>
      <c r="M488">
        <f ca="1"/>
        <v>0</v>
      </c>
      <c r="N488" t="str">
        <f ca="1"/>
        <v>Commitment Received</v>
      </c>
    </row>
    <row r="489" spans="1:14" x14ac:dyDescent="0.25">
      <c r="A489" t="str">
        <f ca="1"/>
        <v>LOG00453</v>
      </c>
      <c r="B489" t="str">
        <f ca="1"/>
        <v>CUST0421</v>
      </c>
      <c r="C489" t="str">
        <f ca="1"/>
        <v>Mohit Dubey</v>
      </c>
      <c r="D489" t="str">
        <f ca="1"/>
        <v>Indore</v>
      </c>
      <c r="E489">
        <f ca="1"/>
        <v>46169</v>
      </c>
      <c r="F489" t="str">
        <f ca="1"/>
        <v>Tele-Call</v>
      </c>
      <c r="G489" t="str">
        <f ca="1"/>
        <v>AG020</v>
      </c>
      <c r="H489" t="str">
        <f ca="1"/>
        <v>Vijay Tiwari</v>
      </c>
      <c r="I489" t="str">
        <f ca="1"/>
        <v>Not Reachable</v>
      </c>
      <c r="J489" t="str">
        <f ca="1"/>
        <v/>
      </c>
      <c r="K489">
        <f ca="1"/>
        <v>0</v>
      </c>
      <c r="L489">
        <f ca="1"/>
        <v>0</v>
      </c>
      <c r="M489">
        <f ca="1"/>
        <v>0</v>
      </c>
      <c r="N489" t="str">
        <f ca="1"/>
        <v>Not Reachable</v>
      </c>
    </row>
    <row r="490" spans="1:14" x14ac:dyDescent="0.25">
      <c r="A490" t="str">
        <f ca="1"/>
        <v>LOG00533</v>
      </c>
      <c r="B490" t="str">
        <f ca="1"/>
        <v>CUST0484</v>
      </c>
      <c r="C490" t="str">
        <f ca="1"/>
        <v>Pooja Dwivedi</v>
      </c>
      <c r="D490" t="str">
        <f ca="1"/>
        <v>Jabalpur</v>
      </c>
      <c r="E490">
        <f ca="1"/>
        <v>46169</v>
      </c>
      <c r="F490" t="str">
        <f ca="1"/>
        <v>Field Visit</v>
      </c>
      <c r="G490" t="str">
        <f ca="1"/>
        <v>AG010</v>
      </c>
      <c r="H490" t="str">
        <f ca="1"/>
        <v>Kavita Tiwari</v>
      </c>
      <c r="I490" t="str">
        <f ca="1"/>
        <v>Callback Requested</v>
      </c>
      <c r="J490" t="str">
        <f ca="1"/>
        <v/>
      </c>
      <c r="K490">
        <f ca="1"/>
        <v>46174</v>
      </c>
      <c r="L490">
        <f ca="1"/>
        <v>26517</v>
      </c>
      <c r="M490">
        <f ca="1"/>
        <v>0</v>
      </c>
      <c r="N490" t="str">
        <f ca="1"/>
        <v>Commitment Broken</v>
      </c>
    </row>
    <row r="491" spans="1:14" x14ac:dyDescent="0.25">
      <c r="A491" t="str">
        <f ca="1"/>
        <v>LOG00068</v>
      </c>
      <c r="B491" t="str">
        <f ca="1"/>
        <v>CUST0051</v>
      </c>
      <c r="C491" t="str">
        <f ca="1"/>
        <v>Vikas Rajput</v>
      </c>
      <c r="D491" t="str">
        <f ca="1"/>
        <v>Bhopal</v>
      </c>
      <c r="E491">
        <f ca="1"/>
        <v>46168</v>
      </c>
      <c r="F491" t="str">
        <f ca="1"/>
        <v>Tele-Call</v>
      </c>
      <c r="G491" t="str">
        <f ca="1"/>
        <v>AG007</v>
      </c>
      <c r="H491" t="str">
        <f ca="1"/>
        <v>Pushpa Jain</v>
      </c>
      <c r="I491" t="str">
        <f ca="1"/>
        <v>Not Reachable</v>
      </c>
      <c r="J491" t="str">
        <f ca="1"/>
        <v/>
      </c>
      <c r="K491">
        <f ca="1"/>
        <v>0</v>
      </c>
      <c r="L491">
        <f ca="1"/>
        <v>0</v>
      </c>
      <c r="M491">
        <f ca="1"/>
        <v>0</v>
      </c>
      <c r="N491" t="str">
        <f ca="1"/>
        <v>Not Reachable</v>
      </c>
    </row>
    <row r="492" spans="1:14" x14ac:dyDescent="0.25">
      <c r="A492" t="str">
        <f ca="1"/>
        <v>LOG00078</v>
      </c>
      <c r="B492" t="str">
        <f ca="1"/>
        <v>CUST0060</v>
      </c>
      <c r="C492" t="str">
        <f ca="1"/>
        <v>Mamta Shukla</v>
      </c>
      <c r="D492" t="str">
        <f ca="1"/>
        <v>Indore</v>
      </c>
      <c r="E492">
        <f ca="1"/>
        <v>46168</v>
      </c>
      <c r="F492" t="str">
        <f ca="1"/>
        <v>Tele-Call</v>
      </c>
      <c r="G492" t="str">
        <f ca="1"/>
        <v>AG007</v>
      </c>
      <c r="H492" t="str">
        <f ca="1"/>
        <v>Pushpa Jain</v>
      </c>
      <c r="I492" t="str">
        <f ca="1"/>
        <v>Commitment Received</v>
      </c>
      <c r="J492" t="str">
        <f ca="1"/>
        <v>Yes</v>
      </c>
      <c r="K492">
        <f ca="1"/>
        <v>46173</v>
      </c>
      <c r="L492">
        <f ca="1"/>
        <v>1977</v>
      </c>
      <c r="M492">
        <f ca="1"/>
        <v>0</v>
      </c>
      <c r="N492" t="str">
        <f ca="1"/>
        <v>Commitment Received</v>
      </c>
    </row>
    <row r="493" spans="1:14" x14ac:dyDescent="0.25">
      <c r="A493" t="str">
        <f ca="1"/>
        <v>LOG00106</v>
      </c>
      <c r="B493" t="str">
        <f ca="1"/>
        <v>CUST0097</v>
      </c>
      <c r="C493" t="str">
        <f ca="1"/>
        <v>Amit Verma</v>
      </c>
      <c r="D493" t="str">
        <f ca="1"/>
        <v>Gwalior</v>
      </c>
      <c r="E493">
        <f ca="1"/>
        <v>46168</v>
      </c>
      <c r="F493" t="str">
        <f ca="1"/>
        <v>WhatsApp Message</v>
      </c>
      <c r="G493" t="str">
        <f ca="1"/>
        <v>AG004</v>
      </c>
      <c r="H493" t="str">
        <f ca="1"/>
        <v>Pankaj Verma</v>
      </c>
      <c r="I493" t="str">
        <f ca="1"/>
        <v>Will Pay Next Week</v>
      </c>
      <c r="J493" t="str">
        <f ca="1"/>
        <v>Yes</v>
      </c>
      <c r="K493">
        <f ca="1"/>
        <v>46173</v>
      </c>
      <c r="L493">
        <f ca="1"/>
        <v>11340</v>
      </c>
      <c r="M493">
        <f ca="1"/>
        <v>0</v>
      </c>
      <c r="N493" t="str">
        <f ca="1"/>
        <v>Will Pay Next Week</v>
      </c>
    </row>
    <row r="494" spans="1:14" x14ac:dyDescent="0.25">
      <c r="A494" t="str">
        <f ca="1"/>
        <v>LOG00123</v>
      </c>
      <c r="B494" t="str">
        <f ca="1"/>
        <v>CUST0116</v>
      </c>
      <c r="C494" t="str">
        <f ca="1"/>
        <v>Ramesh Singh</v>
      </c>
      <c r="D494" t="str">
        <f ca="1"/>
        <v>Gwalior</v>
      </c>
      <c r="E494">
        <f ca="1"/>
        <v>46168</v>
      </c>
      <c r="F494" t="str">
        <f ca="1"/>
        <v>Tele-Call</v>
      </c>
      <c r="G494" t="str">
        <f ca="1"/>
        <v>AG009</v>
      </c>
      <c r="H494" t="str">
        <f ca="1"/>
        <v>Pankaj Joshi</v>
      </c>
      <c r="I494" t="str">
        <f ca="1"/>
        <v>Commitment Received</v>
      </c>
      <c r="J494" t="str">
        <f ca="1"/>
        <v>Yes</v>
      </c>
      <c r="K494">
        <f ca="1"/>
        <v>46173</v>
      </c>
      <c r="L494">
        <f ca="1"/>
        <v>16950</v>
      </c>
      <c r="M494">
        <f ca="1"/>
        <v>0</v>
      </c>
      <c r="N494" t="str">
        <f ca="1"/>
        <v>Commitment Received</v>
      </c>
    </row>
    <row r="495" spans="1:14" x14ac:dyDescent="0.25">
      <c r="A495" t="str">
        <f ca="1"/>
        <v>LOG00152</v>
      </c>
      <c r="B495" t="str">
        <f ca="1"/>
        <v>CUST0146</v>
      </c>
      <c r="C495" t="str">
        <f ca="1"/>
        <v>Neha Mishra</v>
      </c>
      <c r="D495" t="str">
        <f ca="1"/>
        <v>Bhopal</v>
      </c>
      <c r="E495">
        <f ca="1"/>
        <v>46168</v>
      </c>
      <c r="F495" t="str">
        <f ca="1"/>
        <v>Tele-Call</v>
      </c>
      <c r="G495" t="str">
        <f ca="1"/>
        <v>AG019</v>
      </c>
      <c r="H495" t="str">
        <f ca="1"/>
        <v>Ajay Yadav</v>
      </c>
      <c r="I495" t="str">
        <f ca="1"/>
        <v>Payment Received</v>
      </c>
      <c r="J495" t="str">
        <f ca="1"/>
        <v/>
      </c>
      <c r="K495">
        <f ca="1"/>
        <v>0</v>
      </c>
      <c r="L495">
        <f ca="1"/>
        <v>0</v>
      </c>
      <c r="M495">
        <f ca="1"/>
        <v>3170</v>
      </c>
      <c r="N495" t="str">
        <f ca="1"/>
        <v>Customer paid after follow-up</v>
      </c>
    </row>
    <row r="496" spans="1:14" x14ac:dyDescent="0.25">
      <c r="A496" t="str">
        <f ca="1"/>
        <v>LOG00163</v>
      </c>
      <c r="B496" t="str">
        <f ca="1"/>
        <v>CUST0156</v>
      </c>
      <c r="C496" t="str">
        <f ca="1"/>
        <v>Mahesh Pandey</v>
      </c>
      <c r="D496" t="str">
        <f ca="1"/>
        <v>Indore</v>
      </c>
      <c r="E496">
        <f ca="1"/>
        <v>46168</v>
      </c>
      <c r="F496" t="str">
        <f ca="1"/>
        <v>Tele-Call</v>
      </c>
      <c r="G496" t="str">
        <f ca="1"/>
        <v>AG016</v>
      </c>
      <c r="H496" t="str">
        <f ca="1"/>
        <v>Rekha Gupta</v>
      </c>
      <c r="I496" t="str">
        <f ca="1"/>
        <v>Payment Received</v>
      </c>
      <c r="J496" t="str">
        <f ca="1"/>
        <v/>
      </c>
      <c r="K496">
        <f ca="1"/>
        <v>0</v>
      </c>
      <c r="L496">
        <f ca="1"/>
        <v>0</v>
      </c>
      <c r="M496">
        <f ca="1"/>
        <v>21188</v>
      </c>
      <c r="N496" t="str">
        <f ca="1"/>
        <v>Customer paid after follow-up</v>
      </c>
    </row>
    <row r="497" spans="1:14" x14ac:dyDescent="0.25">
      <c r="A497" t="str">
        <f ca="1"/>
        <v>LOG00198</v>
      </c>
      <c r="B497" t="str">
        <f ca="1"/>
        <v>CUST0191</v>
      </c>
      <c r="C497" t="str">
        <f ca="1"/>
        <v>Kavita Jain</v>
      </c>
      <c r="D497" t="str">
        <f ca="1"/>
        <v>Jabalpur</v>
      </c>
      <c r="E497">
        <f ca="1"/>
        <v>46168</v>
      </c>
      <c r="F497" t="str">
        <f ca="1"/>
        <v>Field Visit</v>
      </c>
      <c r="G497" t="str">
        <f ca="1"/>
        <v>AG014</v>
      </c>
      <c r="H497" t="str">
        <f ca="1"/>
        <v>Manoj Gupta</v>
      </c>
      <c r="I497" t="str">
        <f ca="1"/>
        <v>Part Payment Done</v>
      </c>
      <c r="J497" t="str">
        <f ca="1"/>
        <v/>
      </c>
      <c r="K497">
        <f ca="1"/>
        <v>0</v>
      </c>
      <c r="L497">
        <f ca="1"/>
        <v>0</v>
      </c>
      <c r="M497">
        <f ca="1"/>
        <v>5082</v>
      </c>
      <c r="N497" t="str">
        <f ca="1"/>
        <v>Part Payment Done</v>
      </c>
    </row>
    <row r="498" spans="1:14" x14ac:dyDescent="0.25">
      <c r="A498" t="str">
        <f ca="1"/>
        <v>LOG00267</v>
      </c>
      <c r="B498" t="str">
        <f ca="1"/>
        <v>CUST0250</v>
      </c>
      <c r="C498" t="str">
        <f ca="1"/>
        <v>Suresh Thakur</v>
      </c>
      <c r="D498" t="str">
        <f ca="1"/>
        <v>Bhopal</v>
      </c>
      <c r="E498">
        <f ca="1"/>
        <v>46168</v>
      </c>
      <c r="F498" t="str">
        <f ca="1"/>
        <v>WhatsApp Message</v>
      </c>
      <c r="G498" t="str">
        <f ca="1"/>
        <v>AG013</v>
      </c>
      <c r="H498" t="str">
        <f ca="1"/>
        <v>Neha Malviya</v>
      </c>
      <c r="I498" t="str">
        <f ca="1"/>
        <v>Will Pay Next Week</v>
      </c>
      <c r="J498" t="str">
        <f ca="1"/>
        <v>Yes</v>
      </c>
      <c r="K498">
        <f ca="1"/>
        <v>46173</v>
      </c>
      <c r="L498">
        <f ca="1"/>
        <v>18246</v>
      </c>
      <c r="M498">
        <f ca="1"/>
        <v>0</v>
      </c>
      <c r="N498" t="str">
        <f ca="1"/>
        <v>Will Pay Next Week</v>
      </c>
    </row>
    <row r="499" spans="1:14" x14ac:dyDescent="0.25">
      <c r="A499" t="str">
        <f ca="1"/>
        <v>LOG00277</v>
      </c>
      <c r="B499" t="str">
        <f ca="1"/>
        <v>CUST0257</v>
      </c>
      <c r="C499" t="str">
        <f ca="1"/>
        <v>Naresh Dwivedi</v>
      </c>
      <c r="D499" t="str">
        <f ca="1"/>
        <v>Rewa</v>
      </c>
      <c r="E499">
        <f ca="1"/>
        <v>46168</v>
      </c>
      <c r="F499" t="str">
        <f ca="1"/>
        <v>Tele-Call</v>
      </c>
      <c r="G499" t="str">
        <f ca="1"/>
        <v>AG009</v>
      </c>
      <c r="H499" t="str">
        <f ca="1"/>
        <v>Pankaj Joshi</v>
      </c>
      <c r="I499" t="str">
        <f ca="1"/>
        <v>Not Reachable</v>
      </c>
      <c r="J499" t="str">
        <f ca="1"/>
        <v/>
      </c>
      <c r="K499">
        <f ca="1"/>
        <v>0</v>
      </c>
      <c r="L499">
        <f ca="1"/>
        <v>0</v>
      </c>
      <c r="M499">
        <f ca="1"/>
        <v>0</v>
      </c>
      <c r="N499" t="str">
        <f ca="1"/>
        <v>Not Reachable</v>
      </c>
    </row>
    <row r="500" spans="1:14" x14ac:dyDescent="0.25">
      <c r="A500" t="str">
        <f ca="1"/>
        <v>LOG00325</v>
      </c>
      <c r="B500" t="str">
        <f ca="1"/>
        <v>CUST0302</v>
      </c>
      <c r="C500" t="str">
        <f ca="1"/>
        <v>Neha Malviya</v>
      </c>
      <c r="D500" t="str">
        <f ca="1"/>
        <v>Gwalior</v>
      </c>
      <c r="E500">
        <f ca="1"/>
        <v>46168</v>
      </c>
      <c r="F500" t="str">
        <f ca="1"/>
        <v>Tele-Call</v>
      </c>
      <c r="G500" t="str">
        <f ca="1"/>
        <v>AG019</v>
      </c>
      <c r="H500" t="str">
        <f ca="1"/>
        <v>Ajay Yadav</v>
      </c>
      <c r="I500" t="str">
        <f ca="1"/>
        <v>Payment Received</v>
      </c>
      <c r="J500" t="str">
        <f ca="1"/>
        <v/>
      </c>
      <c r="K500">
        <f ca="1"/>
        <v>0</v>
      </c>
      <c r="L500">
        <f ca="1"/>
        <v>0</v>
      </c>
      <c r="M500">
        <f ca="1"/>
        <v>5587</v>
      </c>
      <c r="N500" t="str">
        <f ca="1"/>
        <v>Customer paid after follow-up</v>
      </c>
    </row>
    <row r="501" spans="1:14" x14ac:dyDescent="0.25">
      <c r="A501" t="str">
        <f ca="1"/>
        <v>LOG00334</v>
      </c>
      <c r="B501" t="str">
        <f ca="1"/>
        <v>CUST0327</v>
      </c>
      <c r="C501" t="str">
        <f ca="1"/>
        <v>Pradeep Soni</v>
      </c>
      <c r="D501" t="str">
        <f ca="1"/>
        <v>Gwalior</v>
      </c>
      <c r="E501">
        <f ca="1"/>
        <v>46168</v>
      </c>
      <c r="F501" t="str">
        <f ca="1"/>
        <v>Tele-Call</v>
      </c>
      <c r="G501" t="str">
        <f ca="1"/>
        <v>AG013</v>
      </c>
      <c r="H501" t="str">
        <f ca="1"/>
        <v>Neha Malviya</v>
      </c>
      <c r="I501" t="str">
        <f ca="1"/>
        <v>Payment Received</v>
      </c>
      <c r="J501" t="str">
        <f ca="1"/>
        <v/>
      </c>
      <c r="K501">
        <f ca="1"/>
        <v>0</v>
      </c>
      <c r="L501">
        <f ca="1"/>
        <v>0</v>
      </c>
      <c r="M501">
        <f ca="1"/>
        <v>21228</v>
      </c>
      <c r="N501" t="str">
        <f ca="1"/>
        <v>Customer paid after follow-up</v>
      </c>
    </row>
    <row r="502" spans="1:14" x14ac:dyDescent="0.25">
      <c r="A502" t="str">
        <f ca="1"/>
        <v>LOG00440</v>
      </c>
      <c r="B502" t="str">
        <f ca="1"/>
        <v>CUST0408</v>
      </c>
      <c r="C502" t="str">
        <f ca="1"/>
        <v>Pradeep Patel</v>
      </c>
      <c r="D502" t="str">
        <f ca="1"/>
        <v>Gwalior</v>
      </c>
      <c r="E502">
        <f ca="1"/>
        <v>46168</v>
      </c>
      <c r="F502" t="str">
        <f ca="1"/>
        <v>WhatsApp Message</v>
      </c>
      <c r="G502" t="str">
        <f ca="1"/>
        <v>AG018</v>
      </c>
      <c r="H502" t="str">
        <f ca="1"/>
        <v>Manoj Dubey</v>
      </c>
      <c r="I502" t="str">
        <f ca="1"/>
        <v>Will Pay Next Week</v>
      </c>
      <c r="J502" t="str">
        <f ca="1"/>
        <v>Yes</v>
      </c>
      <c r="K502">
        <f ca="1"/>
        <v>46173</v>
      </c>
      <c r="L502">
        <f ca="1"/>
        <v>1737</v>
      </c>
      <c r="M502">
        <f ca="1"/>
        <v>0</v>
      </c>
      <c r="N502" t="str">
        <f ca="1"/>
        <v>Will Pay Next Week</v>
      </c>
    </row>
    <row r="503" spans="1:14" x14ac:dyDescent="0.25">
      <c r="A503" t="str">
        <f ca="1"/>
        <v>LOG00460</v>
      </c>
      <c r="B503" t="str">
        <f ca="1"/>
        <v>CUST0424</v>
      </c>
      <c r="C503" t="str">
        <f ca="1"/>
        <v>Manoj Sharma</v>
      </c>
      <c r="D503" t="str">
        <f ca="1"/>
        <v>Jabalpur</v>
      </c>
      <c r="E503">
        <f ca="1"/>
        <v>46168</v>
      </c>
      <c r="F503" t="str">
        <f ca="1"/>
        <v>Field Visit</v>
      </c>
      <c r="G503" t="str">
        <f ca="1"/>
        <v>AG010</v>
      </c>
      <c r="H503" t="str">
        <f ca="1"/>
        <v>Kavita Tiwari</v>
      </c>
      <c r="I503" t="str">
        <f ca="1"/>
        <v>Part Payment Done</v>
      </c>
      <c r="J503" t="str">
        <f ca="1"/>
        <v/>
      </c>
      <c r="K503">
        <f ca="1"/>
        <v>0</v>
      </c>
      <c r="L503">
        <f ca="1"/>
        <v>0</v>
      </c>
      <c r="M503">
        <f ca="1"/>
        <v>10242</v>
      </c>
      <c r="N503" t="str">
        <f ca="1"/>
        <v>Part Payment Done</v>
      </c>
    </row>
    <row r="504" spans="1:14" x14ac:dyDescent="0.25">
      <c r="A504" t="str">
        <f ca="1"/>
        <v>LOG00481</v>
      </c>
      <c r="B504" t="str">
        <f ca="1"/>
        <v>CUST0450</v>
      </c>
      <c r="C504" t="str">
        <f ca="1"/>
        <v>Manoj Singh</v>
      </c>
      <c r="D504" t="str">
        <f ca="1"/>
        <v>Rewa</v>
      </c>
      <c r="E504">
        <f ca="1"/>
        <v>46168</v>
      </c>
      <c r="F504" t="str">
        <f ca="1"/>
        <v>Tele-Call</v>
      </c>
      <c r="G504" t="str">
        <f ca="1"/>
        <v>AG012</v>
      </c>
      <c r="H504" t="str">
        <f ca="1"/>
        <v>Umesh Soni</v>
      </c>
      <c r="I504" t="str">
        <f ca="1"/>
        <v>Not Reachable</v>
      </c>
      <c r="J504" t="str">
        <f ca="1"/>
        <v/>
      </c>
      <c r="K504">
        <f ca="1"/>
        <v>0</v>
      </c>
      <c r="L504">
        <f ca="1"/>
        <v>0</v>
      </c>
      <c r="M504">
        <f ca="1"/>
        <v>0</v>
      </c>
      <c r="N504" t="str">
        <f ca="1"/>
        <v>Not Reachable</v>
      </c>
    </row>
    <row r="505" spans="1:14" x14ac:dyDescent="0.25">
      <c r="A505" t="str">
        <f ca="1"/>
        <v>LOG00492</v>
      </c>
      <c r="B505" t="str">
        <f ca="1"/>
        <v>CUST0457</v>
      </c>
      <c r="C505" t="str">
        <f ca="1"/>
        <v>Dinesh Mishra</v>
      </c>
      <c r="D505" t="str">
        <f ca="1"/>
        <v>Gwalior</v>
      </c>
      <c r="E505">
        <f ca="1"/>
        <v>46168</v>
      </c>
      <c r="F505" t="str">
        <f ca="1"/>
        <v>WhatsApp Message</v>
      </c>
      <c r="G505" t="str">
        <f ca="1"/>
        <v>AG007</v>
      </c>
      <c r="H505" t="str">
        <f ca="1"/>
        <v>Pushpa Jain</v>
      </c>
      <c r="I505" t="str">
        <f ca="1"/>
        <v>Will Pay Next Week</v>
      </c>
      <c r="J505" t="str">
        <f ca="1"/>
        <v>Yes</v>
      </c>
      <c r="K505">
        <f ca="1"/>
        <v>46173</v>
      </c>
      <c r="L505">
        <f ca="1"/>
        <v>53995</v>
      </c>
      <c r="M505">
        <f ca="1"/>
        <v>0</v>
      </c>
      <c r="N505" t="str">
        <f ca="1"/>
        <v>Will Pay Next Week</v>
      </c>
    </row>
    <row r="506" spans="1:14" x14ac:dyDescent="0.25">
      <c r="A506" t="str">
        <f ca="1"/>
        <v>LOG00511</v>
      </c>
      <c r="B506" t="str">
        <f ca="1"/>
        <v>CUST0469</v>
      </c>
      <c r="C506" t="str">
        <f ca="1"/>
        <v>Ramesh Thakur</v>
      </c>
      <c r="D506" t="str">
        <f ca="1"/>
        <v>Gwalior</v>
      </c>
      <c r="E506">
        <f ca="1"/>
        <v>46168</v>
      </c>
      <c r="F506" t="str">
        <f ca="1"/>
        <v>Field Visit</v>
      </c>
      <c r="G506" t="str">
        <f ca="1"/>
        <v>AG003</v>
      </c>
      <c r="H506" t="str">
        <f ca="1"/>
        <v>Pushpa Gupta</v>
      </c>
      <c r="I506" t="str">
        <f ca="1"/>
        <v>Part Payment Done</v>
      </c>
      <c r="J506" t="str">
        <f ca="1"/>
        <v/>
      </c>
      <c r="K506">
        <f ca="1"/>
        <v>0</v>
      </c>
      <c r="L506">
        <f ca="1"/>
        <v>0</v>
      </c>
      <c r="M506">
        <f ca="1"/>
        <v>7012</v>
      </c>
      <c r="N506" t="str">
        <f ca="1"/>
        <v>Part Payment Done</v>
      </c>
    </row>
    <row r="507" spans="1:14" x14ac:dyDescent="0.25">
      <c r="A507" t="str">
        <f ca="1"/>
        <v>LOG00526</v>
      </c>
      <c r="B507" t="str">
        <f ca="1"/>
        <v>CUST0480</v>
      </c>
      <c r="C507" t="str">
        <f ca="1"/>
        <v>Anil Joshi</v>
      </c>
      <c r="D507" t="str">
        <f ca="1"/>
        <v>Rewa</v>
      </c>
      <c r="E507">
        <f ca="1"/>
        <v>46168</v>
      </c>
      <c r="F507" t="str">
        <f ca="1"/>
        <v>Field Visit</v>
      </c>
      <c r="G507" t="str">
        <f ca="1"/>
        <v>AG004</v>
      </c>
      <c r="H507" t="str">
        <f ca="1"/>
        <v>Pankaj Verma</v>
      </c>
      <c r="I507" t="str">
        <f ca="1"/>
        <v>Part Payment Done</v>
      </c>
      <c r="J507" t="str">
        <f ca="1"/>
        <v/>
      </c>
      <c r="K507">
        <f ca="1"/>
        <v>0</v>
      </c>
      <c r="L507">
        <f ca="1"/>
        <v>0</v>
      </c>
      <c r="M507">
        <f ca="1"/>
        <v>26722</v>
      </c>
      <c r="N507" t="str">
        <f ca="1"/>
        <v>Part Payment Done</v>
      </c>
    </row>
    <row r="508" spans="1:14" x14ac:dyDescent="0.25">
      <c r="A508" t="str">
        <f ca="1"/>
        <v>LOG00019</v>
      </c>
      <c r="B508" t="str">
        <f ca="1"/>
        <v>CUST0011</v>
      </c>
      <c r="C508" t="str">
        <f ca="1"/>
        <v>Naresh Dwivedi</v>
      </c>
      <c r="D508" t="str">
        <f ca="1"/>
        <v>Bhopal</v>
      </c>
      <c r="E508">
        <f ca="1"/>
        <v>46167</v>
      </c>
      <c r="F508" t="str">
        <f ca="1"/>
        <v>Tele-Call</v>
      </c>
      <c r="G508" t="str">
        <f ca="1"/>
        <v>AG011</v>
      </c>
      <c r="H508" t="str">
        <f ca="1"/>
        <v>Umesh Gupta</v>
      </c>
      <c r="I508" t="str">
        <f ca="1"/>
        <v>Commitment Received</v>
      </c>
      <c r="J508" t="str">
        <f ca="1"/>
        <v>Yes</v>
      </c>
      <c r="K508">
        <f ca="1"/>
        <v>46172</v>
      </c>
      <c r="L508">
        <f ca="1"/>
        <v>15919</v>
      </c>
      <c r="M508">
        <f ca="1"/>
        <v>0</v>
      </c>
      <c r="N508" t="str">
        <f ca="1"/>
        <v>Commitment Received</v>
      </c>
    </row>
    <row r="509" spans="1:14" x14ac:dyDescent="0.25">
      <c r="A509" t="str">
        <f ca="1"/>
        <v>LOG00057</v>
      </c>
      <c r="B509" t="str">
        <f ca="1"/>
        <v>CUST0039</v>
      </c>
      <c r="C509" t="str">
        <f ca="1"/>
        <v>Vijay Pandey</v>
      </c>
      <c r="D509" t="str">
        <f ca="1"/>
        <v>Bhopal</v>
      </c>
      <c r="E509">
        <f ca="1"/>
        <v>46167</v>
      </c>
      <c r="F509" t="str">
        <f ca="1"/>
        <v>Tele-Call</v>
      </c>
      <c r="G509" t="str">
        <f ca="1"/>
        <v>AG009</v>
      </c>
      <c r="H509" t="str">
        <f ca="1"/>
        <v>Pankaj Joshi</v>
      </c>
      <c r="I509" t="str">
        <f ca="1"/>
        <v>Payment Received</v>
      </c>
      <c r="J509" t="str">
        <f ca="1"/>
        <v/>
      </c>
      <c r="K509">
        <f ca="1"/>
        <v>0</v>
      </c>
      <c r="L509">
        <f ca="1"/>
        <v>0</v>
      </c>
      <c r="M509">
        <f ca="1"/>
        <v>22266</v>
      </c>
      <c r="N509" t="str">
        <f ca="1"/>
        <v>Customer paid after follow-up</v>
      </c>
    </row>
    <row r="510" spans="1:14" x14ac:dyDescent="0.25">
      <c r="A510" t="str">
        <f ca="1"/>
        <v>LOG00063</v>
      </c>
      <c r="B510" t="str">
        <f ca="1"/>
        <v>CUST0048</v>
      </c>
      <c r="C510" t="str">
        <f ca="1"/>
        <v>Anil Chauhan</v>
      </c>
      <c r="D510" t="str">
        <f ca="1"/>
        <v>Rewa</v>
      </c>
      <c r="E510">
        <f ca="1"/>
        <v>46167</v>
      </c>
      <c r="F510" t="str">
        <f ca="1"/>
        <v>Field Visit</v>
      </c>
      <c r="G510" t="str">
        <f ca="1"/>
        <v>AG017</v>
      </c>
      <c r="H510" t="str">
        <f ca="1"/>
        <v>Naresh Mishra</v>
      </c>
      <c r="I510" t="str">
        <f ca="1"/>
        <v>Part Payment Done</v>
      </c>
      <c r="J510" t="str">
        <f ca="1"/>
        <v/>
      </c>
      <c r="K510">
        <f ca="1"/>
        <v>0</v>
      </c>
      <c r="L510">
        <f ca="1"/>
        <v>0</v>
      </c>
      <c r="M510">
        <f ca="1"/>
        <v>865</v>
      </c>
      <c r="N510" t="str">
        <f ca="1"/>
        <v>Part Payment Done</v>
      </c>
    </row>
    <row r="511" spans="1:14" x14ac:dyDescent="0.25">
      <c r="A511" t="str">
        <f ca="1"/>
        <v>LOG00092</v>
      </c>
      <c r="B511" t="str">
        <f ca="1"/>
        <v>CUST0082</v>
      </c>
      <c r="C511" t="str">
        <f ca="1"/>
        <v>Geeta Gupta</v>
      </c>
      <c r="D511" t="str">
        <f ca="1"/>
        <v>Gwalior</v>
      </c>
      <c r="E511">
        <f ca="1"/>
        <v>46167</v>
      </c>
      <c r="F511" t="str">
        <f ca="1"/>
        <v>Tele-Call</v>
      </c>
      <c r="G511" t="str">
        <f ca="1"/>
        <v>AG006</v>
      </c>
      <c r="H511" t="str">
        <f ca="1"/>
        <v>Suresh Malviya</v>
      </c>
      <c r="I511" t="str">
        <f ca="1"/>
        <v>Not Reachable</v>
      </c>
      <c r="J511" t="str">
        <f ca="1"/>
        <v/>
      </c>
      <c r="K511">
        <f ca="1"/>
        <v>0</v>
      </c>
      <c r="L511">
        <f ca="1"/>
        <v>0</v>
      </c>
      <c r="M511">
        <f ca="1"/>
        <v>0</v>
      </c>
      <c r="N511" t="str">
        <f ca="1"/>
        <v>Not Reachable</v>
      </c>
    </row>
    <row r="512" spans="1:14" x14ac:dyDescent="0.25">
      <c r="A512" t="str">
        <f ca="1"/>
        <v>LOG00154</v>
      </c>
      <c r="B512" t="str">
        <f ca="1"/>
        <v>CUST0147</v>
      </c>
      <c r="C512" t="str">
        <f ca="1"/>
        <v>Mahesh Dubey</v>
      </c>
      <c r="D512" t="str">
        <f ca="1"/>
        <v>Bhopal</v>
      </c>
      <c r="E512">
        <f ca="1"/>
        <v>46167</v>
      </c>
      <c r="F512" t="str">
        <f ca="1"/>
        <v>WhatsApp Message</v>
      </c>
      <c r="G512" t="str">
        <f ca="1"/>
        <v>AG011</v>
      </c>
      <c r="H512" t="str">
        <f ca="1"/>
        <v>Umesh Gupta</v>
      </c>
      <c r="I512" t="str">
        <f ca="1"/>
        <v>Will Pay Next Week</v>
      </c>
      <c r="J512" t="str">
        <f ca="1"/>
        <v>Yes</v>
      </c>
      <c r="K512">
        <f ca="1"/>
        <v>46172</v>
      </c>
      <c r="L512">
        <f ca="1"/>
        <v>10017</v>
      </c>
      <c r="M512">
        <f ca="1"/>
        <v>0</v>
      </c>
      <c r="N512" t="str">
        <f ca="1"/>
        <v>Will Pay Next Week</v>
      </c>
    </row>
    <row r="513" spans="1:14" x14ac:dyDescent="0.25">
      <c r="A513" t="str">
        <f ca="1"/>
        <v>LOG00216</v>
      </c>
      <c r="B513" t="str">
        <f ca="1"/>
        <v>CUST0208</v>
      </c>
      <c r="C513" t="str">
        <f ca="1"/>
        <v>Rajesh Dwivedi</v>
      </c>
      <c r="D513" t="str">
        <f ca="1"/>
        <v>Jabalpur</v>
      </c>
      <c r="E513">
        <f ca="1"/>
        <v>46167</v>
      </c>
      <c r="F513" t="str">
        <f ca="1"/>
        <v>Tele-Call</v>
      </c>
      <c r="G513" t="str">
        <f ca="1"/>
        <v>AG002</v>
      </c>
      <c r="H513" t="str">
        <f ca="1"/>
        <v>Sunita Patel</v>
      </c>
      <c r="I513" t="str">
        <f ca="1"/>
        <v>Not Reachable</v>
      </c>
      <c r="J513" t="str">
        <f ca="1"/>
        <v/>
      </c>
      <c r="K513">
        <f ca="1"/>
        <v>0</v>
      </c>
      <c r="L513">
        <f ca="1"/>
        <v>0</v>
      </c>
      <c r="M513">
        <f ca="1"/>
        <v>0</v>
      </c>
      <c r="N513" t="str">
        <f ca="1"/>
        <v>Not Reachable</v>
      </c>
    </row>
    <row r="514" spans="1:14" x14ac:dyDescent="0.25">
      <c r="A514" t="str">
        <f ca="1"/>
        <v>LOG00224</v>
      </c>
      <c r="B514" t="str">
        <f ca="1"/>
        <v>CUST0210</v>
      </c>
      <c r="C514" t="str">
        <f ca="1"/>
        <v>Deepak Patel</v>
      </c>
      <c r="D514" t="str">
        <f ca="1"/>
        <v>Indore</v>
      </c>
      <c r="E514">
        <f ca="1"/>
        <v>46167</v>
      </c>
      <c r="F514" t="str">
        <f ca="1"/>
        <v>Tele-Call</v>
      </c>
      <c r="G514" t="str">
        <f ca="1"/>
        <v>AG016</v>
      </c>
      <c r="H514" t="str">
        <f ca="1"/>
        <v>Rekha Gupta</v>
      </c>
      <c r="I514" t="str">
        <f ca="1"/>
        <v>Not Reachable</v>
      </c>
      <c r="J514" t="str">
        <f ca="1"/>
        <v/>
      </c>
      <c r="K514">
        <f ca="1"/>
        <v>0</v>
      </c>
      <c r="L514">
        <f ca="1"/>
        <v>0</v>
      </c>
      <c r="M514">
        <f ca="1"/>
        <v>0</v>
      </c>
      <c r="N514" t="str">
        <f ca="1"/>
        <v>Not Reachable</v>
      </c>
    </row>
    <row r="515" spans="1:14" x14ac:dyDescent="0.25">
      <c r="A515" t="str">
        <f ca="1"/>
        <v>LOG00289</v>
      </c>
      <c r="B515" t="str">
        <f ca="1"/>
        <v>CUST0273</v>
      </c>
      <c r="C515" t="str">
        <f ca="1"/>
        <v>Mahesh Singh</v>
      </c>
      <c r="D515" t="str">
        <f ca="1"/>
        <v>Jabalpur</v>
      </c>
      <c r="E515">
        <f ca="1"/>
        <v>46167</v>
      </c>
      <c r="F515" t="str">
        <f ca="1"/>
        <v>Tele-Call</v>
      </c>
      <c r="G515" t="str">
        <f ca="1"/>
        <v>AG004</v>
      </c>
      <c r="H515" t="str">
        <f ca="1"/>
        <v>Pankaj Verma</v>
      </c>
      <c r="I515" t="str">
        <f ca="1"/>
        <v>Not Reachable</v>
      </c>
      <c r="J515" t="str">
        <f ca="1"/>
        <v/>
      </c>
      <c r="K515">
        <f ca="1"/>
        <v>0</v>
      </c>
      <c r="L515">
        <f ca="1"/>
        <v>0</v>
      </c>
      <c r="M515">
        <f ca="1"/>
        <v>0</v>
      </c>
      <c r="N515" t="str">
        <f ca="1"/>
        <v>Not Reachable</v>
      </c>
    </row>
    <row r="516" spans="1:14" x14ac:dyDescent="0.25">
      <c r="A516" t="str">
        <f ca="1"/>
        <v>LOG00304</v>
      </c>
      <c r="B516" t="str">
        <f ca="1"/>
        <v>CUST0282</v>
      </c>
      <c r="C516" t="str">
        <f ca="1"/>
        <v>Usha Dubey</v>
      </c>
      <c r="D516" t="str">
        <f ca="1"/>
        <v>Bhopal</v>
      </c>
      <c r="E516">
        <f ca="1"/>
        <v>46167</v>
      </c>
      <c r="F516" t="str">
        <f ca="1"/>
        <v>WhatsApp Message</v>
      </c>
      <c r="G516" t="str">
        <f ca="1"/>
        <v>AG001</v>
      </c>
      <c r="H516" t="str">
        <f ca="1"/>
        <v>Mohit Mishra</v>
      </c>
      <c r="I516" t="str">
        <f ca="1"/>
        <v>Will Pay Next Week</v>
      </c>
      <c r="J516" t="str">
        <f ca="1"/>
        <v>Yes</v>
      </c>
      <c r="K516">
        <f ca="1"/>
        <v>46172</v>
      </c>
      <c r="L516">
        <f ca="1"/>
        <v>1390</v>
      </c>
      <c r="M516">
        <f ca="1"/>
        <v>0</v>
      </c>
      <c r="N516" t="str">
        <f ca="1"/>
        <v>Will Pay Next Week</v>
      </c>
    </row>
    <row r="517" spans="1:14" x14ac:dyDescent="0.25">
      <c r="A517" t="str">
        <f ca="1"/>
        <v>LOG00323</v>
      </c>
      <c r="B517" t="str">
        <f ca="1"/>
        <v>CUST0301</v>
      </c>
      <c r="C517" t="str">
        <f ca="1"/>
        <v>Shanta Yadav</v>
      </c>
      <c r="D517" t="str">
        <f ca="1"/>
        <v>Bhopal</v>
      </c>
      <c r="E517">
        <f ca="1"/>
        <v>46167</v>
      </c>
      <c r="F517" t="str">
        <f ca="1"/>
        <v>Tele-Call</v>
      </c>
      <c r="G517" t="str">
        <f ca="1"/>
        <v>AG006</v>
      </c>
      <c r="H517" t="str">
        <f ca="1"/>
        <v>Suresh Malviya</v>
      </c>
      <c r="I517" t="str">
        <f ca="1"/>
        <v>Commitment Received</v>
      </c>
      <c r="J517" t="str">
        <f ca="1"/>
        <v>Yes</v>
      </c>
      <c r="K517">
        <f ca="1"/>
        <v>46172</v>
      </c>
      <c r="L517">
        <f ca="1"/>
        <v>10042</v>
      </c>
      <c r="M517">
        <f ca="1"/>
        <v>0</v>
      </c>
      <c r="N517" t="str">
        <f ca="1"/>
        <v>Commitment Received</v>
      </c>
    </row>
    <row r="518" spans="1:14" x14ac:dyDescent="0.25">
      <c r="A518" t="str">
        <f ca="1"/>
        <v>LOG00351</v>
      </c>
      <c r="B518" t="str">
        <f ca="1"/>
        <v>CUST0346</v>
      </c>
      <c r="C518" t="str">
        <f ca="1"/>
        <v>Dinesh Sharma</v>
      </c>
      <c r="D518" t="str">
        <f ca="1"/>
        <v>Rewa</v>
      </c>
      <c r="E518">
        <f ca="1"/>
        <v>46167</v>
      </c>
      <c r="F518" t="str">
        <f ca="1"/>
        <v>Tele-Call</v>
      </c>
      <c r="G518" t="str">
        <f ca="1"/>
        <v>AG009</v>
      </c>
      <c r="H518" t="str">
        <f ca="1"/>
        <v>Pankaj Joshi</v>
      </c>
      <c r="I518" t="str">
        <f ca="1"/>
        <v>Commitment Received</v>
      </c>
      <c r="J518" t="str">
        <f ca="1"/>
        <v>Yes</v>
      </c>
      <c r="K518">
        <f ca="1"/>
        <v>46172</v>
      </c>
      <c r="L518">
        <f ca="1"/>
        <v>26634</v>
      </c>
      <c r="M518">
        <f ca="1"/>
        <v>0</v>
      </c>
      <c r="N518" t="str">
        <f ca="1"/>
        <v>Commitment Received</v>
      </c>
    </row>
    <row r="519" spans="1:14" x14ac:dyDescent="0.25">
      <c r="A519" t="str">
        <f ca="1"/>
        <v>LOG00384</v>
      </c>
      <c r="B519" t="str">
        <f ca="1"/>
        <v>CUST0371</v>
      </c>
      <c r="C519" t="str">
        <f ca="1"/>
        <v>Neha Shukla</v>
      </c>
      <c r="D519" t="str">
        <f ca="1"/>
        <v>Gwalior</v>
      </c>
      <c r="E519">
        <f ca="1"/>
        <v>46167</v>
      </c>
      <c r="F519" t="str">
        <f ca="1"/>
        <v>Tele-Call</v>
      </c>
      <c r="G519" t="str">
        <f ca="1"/>
        <v>AG020</v>
      </c>
      <c r="H519" t="str">
        <f ca="1"/>
        <v>Vijay Tiwari</v>
      </c>
      <c r="I519" t="str">
        <f ca="1"/>
        <v>Payment Received</v>
      </c>
      <c r="J519" t="str">
        <f ca="1"/>
        <v/>
      </c>
      <c r="K519">
        <f ca="1"/>
        <v>0</v>
      </c>
      <c r="L519">
        <f ca="1"/>
        <v>0</v>
      </c>
      <c r="M519">
        <f ca="1"/>
        <v>21747</v>
      </c>
      <c r="N519" t="str">
        <f ca="1"/>
        <v>Customer paid after follow-up</v>
      </c>
    </row>
    <row r="520" spans="1:14" x14ac:dyDescent="0.25">
      <c r="A520" t="str">
        <f ca="1"/>
        <v>LOG00424</v>
      </c>
      <c r="B520" t="str">
        <f ca="1"/>
        <v>CUST0402</v>
      </c>
      <c r="C520" t="str">
        <f ca="1"/>
        <v>Pooja Dubey</v>
      </c>
      <c r="D520" t="str">
        <f ca="1"/>
        <v>Rewa</v>
      </c>
      <c r="E520">
        <f ca="1"/>
        <v>46167</v>
      </c>
      <c r="F520" t="str">
        <f ca="1"/>
        <v>Tele-Call</v>
      </c>
      <c r="G520" t="str">
        <f ca="1"/>
        <v>AG020</v>
      </c>
      <c r="H520" t="str">
        <f ca="1"/>
        <v>Vijay Tiwari</v>
      </c>
      <c r="I520" t="str">
        <f ca="1"/>
        <v>Commitment Received</v>
      </c>
      <c r="J520" t="str">
        <f ca="1"/>
        <v>Yes</v>
      </c>
      <c r="K520">
        <f ca="1"/>
        <v>46172</v>
      </c>
      <c r="L520">
        <f ca="1"/>
        <v>1562</v>
      </c>
      <c r="M520">
        <f ca="1"/>
        <v>0</v>
      </c>
      <c r="N520" t="str">
        <f ca="1"/>
        <v>Commitment Received</v>
      </c>
    </row>
    <row r="521" spans="1:14" x14ac:dyDescent="0.25">
      <c r="A521" t="str">
        <f ca="1"/>
        <v>LOG00427</v>
      </c>
      <c r="B521" t="str">
        <f ca="1"/>
        <v>CUST0404</v>
      </c>
      <c r="C521" t="str">
        <f ca="1"/>
        <v>Sunita Singh</v>
      </c>
      <c r="D521" t="str">
        <f ca="1"/>
        <v>Indore</v>
      </c>
      <c r="E521">
        <f ca="1"/>
        <v>46167</v>
      </c>
      <c r="F521" t="str">
        <f ca="1"/>
        <v>Tele-Call</v>
      </c>
      <c r="G521" t="str">
        <f ca="1"/>
        <v>AG004</v>
      </c>
      <c r="H521" t="str">
        <f ca="1"/>
        <v>Pankaj Verma</v>
      </c>
      <c r="I521" t="str">
        <f ca="1"/>
        <v>Commitment Received</v>
      </c>
      <c r="J521" t="str">
        <f ca="1"/>
        <v>Yes</v>
      </c>
      <c r="K521">
        <f ca="1"/>
        <v>46172</v>
      </c>
      <c r="L521">
        <f ca="1"/>
        <v>77291</v>
      </c>
      <c r="M521">
        <f ca="1"/>
        <v>0</v>
      </c>
      <c r="N521" t="str">
        <f ca="1"/>
        <v>Commitment Received</v>
      </c>
    </row>
    <row r="522" spans="1:14" x14ac:dyDescent="0.25">
      <c r="A522" t="str">
        <f ca="1"/>
        <v>LOG00439</v>
      </c>
      <c r="B522" t="str">
        <f ca="1"/>
        <v>CUST0408</v>
      </c>
      <c r="C522" t="str">
        <f ca="1"/>
        <v>Pradeep Patel</v>
      </c>
      <c r="D522" t="str">
        <f ca="1"/>
        <v>Gwalior</v>
      </c>
      <c r="E522">
        <f ca="1"/>
        <v>46167</v>
      </c>
      <c r="F522" t="str">
        <f ca="1"/>
        <v>Tele-Call</v>
      </c>
      <c r="G522" t="str">
        <f ca="1"/>
        <v>AG003</v>
      </c>
      <c r="H522" t="str">
        <f ca="1"/>
        <v>Pushpa Gupta</v>
      </c>
      <c r="I522" t="str">
        <f ca="1"/>
        <v>Not Reachable</v>
      </c>
      <c r="J522" t="str">
        <f ca="1"/>
        <v/>
      </c>
      <c r="K522">
        <f ca="1"/>
        <v>0</v>
      </c>
      <c r="L522">
        <f ca="1"/>
        <v>0</v>
      </c>
      <c r="M522">
        <f ca="1"/>
        <v>0</v>
      </c>
      <c r="N522" t="str">
        <f ca="1"/>
        <v>Not Reachable</v>
      </c>
    </row>
    <row r="523" spans="1:14" x14ac:dyDescent="0.25">
      <c r="A523" t="str">
        <f ca="1"/>
        <v>LOG00496</v>
      </c>
      <c r="B523" t="str">
        <f ca="1"/>
        <v>CUST0458</v>
      </c>
      <c r="C523" t="str">
        <f ca="1"/>
        <v>Vikas Mishra</v>
      </c>
      <c r="D523" t="str">
        <f ca="1"/>
        <v>Bhopal</v>
      </c>
      <c r="E523">
        <f ca="1"/>
        <v>46167</v>
      </c>
      <c r="F523" t="str">
        <f ca="1"/>
        <v>Tele-Call</v>
      </c>
      <c r="G523" t="str">
        <f ca="1"/>
        <v>AG016</v>
      </c>
      <c r="H523" t="str">
        <f ca="1"/>
        <v>Rekha Gupta</v>
      </c>
      <c r="I523" t="str">
        <f ca="1"/>
        <v>Commitment Received</v>
      </c>
      <c r="J523" t="str">
        <f ca="1"/>
        <v>Yes</v>
      </c>
      <c r="K523">
        <f ca="1"/>
        <v>46172</v>
      </c>
      <c r="L523">
        <f ca="1"/>
        <v>6735</v>
      </c>
      <c r="M523">
        <f ca="1"/>
        <v>0</v>
      </c>
      <c r="N523" t="str">
        <f ca="1"/>
        <v>Commitment Received</v>
      </c>
    </row>
    <row r="524" spans="1:14" x14ac:dyDescent="0.25">
      <c r="A524" t="str">
        <f ca="1"/>
        <v>LOG00027</v>
      </c>
      <c r="B524" t="str">
        <f ca="1"/>
        <v>CUST0018</v>
      </c>
      <c r="C524" t="str">
        <f ca="1"/>
        <v>Kiran Sharma</v>
      </c>
      <c r="D524" t="str">
        <f ca="1"/>
        <v>Bhopal</v>
      </c>
      <c r="E524">
        <f ca="1"/>
        <v>46166</v>
      </c>
      <c r="F524" t="str">
        <f ca="1"/>
        <v>Tele-Call</v>
      </c>
      <c r="G524" t="str">
        <f ca="1"/>
        <v>AG011</v>
      </c>
      <c r="H524" t="str">
        <f ca="1"/>
        <v>Umesh Gupta</v>
      </c>
      <c r="I524" t="str">
        <f ca="1"/>
        <v>Payment Received</v>
      </c>
      <c r="J524" t="str">
        <f ca="1"/>
        <v/>
      </c>
      <c r="K524">
        <f ca="1"/>
        <v>0</v>
      </c>
      <c r="L524">
        <f ca="1"/>
        <v>0</v>
      </c>
      <c r="M524">
        <f ca="1"/>
        <v>2687</v>
      </c>
      <c r="N524" t="str">
        <f ca="1"/>
        <v>Customer paid after follow-up</v>
      </c>
    </row>
    <row r="525" spans="1:14" x14ac:dyDescent="0.25">
      <c r="A525" t="str">
        <f ca="1"/>
        <v>LOG00030</v>
      </c>
      <c r="B525" t="str">
        <f ca="1"/>
        <v>CUST0023</v>
      </c>
      <c r="C525" t="str">
        <f ca="1"/>
        <v>Mohit Agarwal</v>
      </c>
      <c r="D525" t="str">
        <f ca="1"/>
        <v>Indore</v>
      </c>
      <c r="E525">
        <f ca="1"/>
        <v>46166</v>
      </c>
      <c r="F525" t="str">
        <f ca="1"/>
        <v>Tele-Call</v>
      </c>
      <c r="G525" t="str">
        <f ca="1"/>
        <v>AG010</v>
      </c>
      <c r="H525" t="str">
        <f ca="1"/>
        <v>Kavita Tiwari</v>
      </c>
      <c r="I525" t="str">
        <f ca="1"/>
        <v>Commitment Received</v>
      </c>
      <c r="J525" t="str">
        <f ca="1"/>
        <v>Yes</v>
      </c>
      <c r="K525">
        <f ca="1"/>
        <v>46171</v>
      </c>
      <c r="L525">
        <f ca="1"/>
        <v>5827</v>
      </c>
      <c r="M525">
        <f ca="1"/>
        <v>0</v>
      </c>
      <c r="N525" t="str">
        <f ca="1"/>
        <v>Commitment Received</v>
      </c>
    </row>
    <row r="526" spans="1:14" x14ac:dyDescent="0.25">
      <c r="A526" t="str">
        <f ca="1"/>
        <v>LOG00035</v>
      </c>
      <c r="B526" t="str">
        <f ca="1"/>
        <v>CUST0027</v>
      </c>
      <c r="C526" t="str">
        <f ca="1"/>
        <v>Amit Chauhan</v>
      </c>
      <c r="D526" t="str">
        <f ca="1"/>
        <v>Indore</v>
      </c>
      <c r="E526">
        <f ca="1"/>
        <v>46166</v>
      </c>
      <c r="F526" t="str">
        <f ca="1"/>
        <v>Tele-Call</v>
      </c>
      <c r="G526" t="str">
        <f ca="1"/>
        <v>AG008</v>
      </c>
      <c r="H526" t="str">
        <f ca="1"/>
        <v>Pooja Shukla</v>
      </c>
      <c r="I526" t="str">
        <f ca="1"/>
        <v>Not Reachable</v>
      </c>
      <c r="J526" t="str">
        <f ca="1"/>
        <v/>
      </c>
      <c r="K526">
        <f ca="1"/>
        <v>0</v>
      </c>
      <c r="L526">
        <f ca="1"/>
        <v>0</v>
      </c>
      <c r="M526">
        <f ca="1"/>
        <v>0</v>
      </c>
      <c r="N526" t="str">
        <f ca="1"/>
        <v>Not Reachable</v>
      </c>
    </row>
    <row r="527" spans="1:14" x14ac:dyDescent="0.25">
      <c r="A527" t="str">
        <f ca="1"/>
        <v>LOG00046</v>
      </c>
      <c r="B527" t="str">
        <f ca="1"/>
        <v>CUST0032</v>
      </c>
      <c r="C527" t="str">
        <f ca="1"/>
        <v>Rajesh Pandey</v>
      </c>
      <c r="D527" t="str">
        <f ca="1"/>
        <v>Jabalpur</v>
      </c>
      <c r="E527">
        <f ca="1"/>
        <v>46166</v>
      </c>
      <c r="F527" t="str">
        <f ca="1"/>
        <v>Tele-Call</v>
      </c>
      <c r="G527" t="str">
        <f ca="1"/>
        <v>AG019</v>
      </c>
      <c r="H527" t="str">
        <f ca="1"/>
        <v>Ajay Yadav</v>
      </c>
      <c r="I527" t="str">
        <f ca="1"/>
        <v>Payment Received</v>
      </c>
      <c r="J527" t="str">
        <f ca="1"/>
        <v/>
      </c>
      <c r="K527">
        <f ca="1"/>
        <v>0</v>
      </c>
      <c r="L527">
        <f ca="1"/>
        <v>0</v>
      </c>
      <c r="M527">
        <f ca="1"/>
        <v>5268</v>
      </c>
      <c r="N527" t="str">
        <f ca="1"/>
        <v>Customer paid after follow-up</v>
      </c>
    </row>
    <row r="528" spans="1:14" x14ac:dyDescent="0.25">
      <c r="A528" t="str">
        <f ca="1"/>
        <v>LOG00055</v>
      </c>
      <c r="B528" t="str">
        <f ca="1"/>
        <v>CUST0038</v>
      </c>
      <c r="C528" t="str">
        <f ca="1"/>
        <v>Kavita Thakur</v>
      </c>
      <c r="D528" t="str">
        <f ca="1"/>
        <v>Bhopal</v>
      </c>
      <c r="E528">
        <f ca="1"/>
        <v>46166</v>
      </c>
      <c r="F528" t="str">
        <f ca="1"/>
        <v>Tele-Call</v>
      </c>
      <c r="G528" t="str">
        <f ca="1"/>
        <v>AG020</v>
      </c>
      <c r="H528" t="str">
        <f ca="1"/>
        <v>Vijay Tiwari</v>
      </c>
      <c r="I528" t="str">
        <f ca="1"/>
        <v>Payment Received</v>
      </c>
      <c r="J528" t="str">
        <f ca="1"/>
        <v/>
      </c>
      <c r="K528">
        <f ca="1"/>
        <v>0</v>
      </c>
      <c r="L528">
        <f ca="1"/>
        <v>0</v>
      </c>
      <c r="M528">
        <f ca="1"/>
        <v>5948</v>
      </c>
      <c r="N528" t="str">
        <f ca="1"/>
        <v>Customer paid after follow-up</v>
      </c>
    </row>
    <row r="529" spans="1:14" x14ac:dyDescent="0.25">
      <c r="A529" t="str">
        <f ca="1"/>
        <v>LOG00095</v>
      </c>
      <c r="B529" t="str">
        <f ca="1"/>
        <v>CUST0082</v>
      </c>
      <c r="C529" t="str">
        <f ca="1"/>
        <v>Geeta Gupta</v>
      </c>
      <c r="D529" t="str">
        <f ca="1"/>
        <v>Gwalior</v>
      </c>
      <c r="E529">
        <f ca="1"/>
        <v>46166</v>
      </c>
      <c r="F529" t="str">
        <f ca="1"/>
        <v>Field Visit</v>
      </c>
      <c r="G529" t="str">
        <f ca="1"/>
        <v>AG004</v>
      </c>
      <c r="H529" t="str">
        <f ca="1"/>
        <v>Pankaj Verma</v>
      </c>
      <c r="I529" t="str">
        <f ca="1"/>
        <v>Part Payment Done</v>
      </c>
      <c r="J529" t="str">
        <f ca="1"/>
        <v/>
      </c>
      <c r="K529">
        <f ca="1"/>
        <v>0</v>
      </c>
      <c r="L529">
        <f ca="1"/>
        <v>0</v>
      </c>
      <c r="M529">
        <f ca="1"/>
        <v>545</v>
      </c>
      <c r="N529" t="str">
        <f ca="1"/>
        <v>Part Payment Done</v>
      </c>
    </row>
    <row r="530" spans="1:14" x14ac:dyDescent="0.25">
      <c r="A530" t="str">
        <f ca="1"/>
        <v>LOG00134</v>
      </c>
      <c r="B530" t="str">
        <f ca="1"/>
        <v>CUST0126</v>
      </c>
      <c r="C530" t="str">
        <f ca="1"/>
        <v>Mahesh Chauhan</v>
      </c>
      <c r="D530" t="str">
        <f ca="1"/>
        <v>Rewa</v>
      </c>
      <c r="E530">
        <f ca="1"/>
        <v>46166</v>
      </c>
      <c r="F530" t="str">
        <f ca="1"/>
        <v>Tele-Call</v>
      </c>
      <c r="G530" t="str">
        <f ca="1"/>
        <v>AG017</v>
      </c>
      <c r="H530" t="str">
        <f ca="1"/>
        <v>Naresh Mishra</v>
      </c>
      <c r="I530" t="str">
        <f ca="1"/>
        <v>Payment Received</v>
      </c>
      <c r="J530" t="str">
        <f ca="1"/>
        <v/>
      </c>
      <c r="K530">
        <f ca="1"/>
        <v>0</v>
      </c>
      <c r="L530">
        <f ca="1"/>
        <v>0</v>
      </c>
      <c r="M530">
        <f ca="1"/>
        <v>10701</v>
      </c>
      <c r="N530" t="str">
        <f ca="1"/>
        <v>Customer paid after follow-up</v>
      </c>
    </row>
    <row r="531" spans="1:14" x14ac:dyDescent="0.25">
      <c r="A531" t="str">
        <f ca="1"/>
        <v>LOG00157</v>
      </c>
      <c r="B531" t="str">
        <f ca="1"/>
        <v>CUST0149</v>
      </c>
      <c r="C531" t="str">
        <f ca="1"/>
        <v>Mamta Dubey</v>
      </c>
      <c r="D531" t="str">
        <f ca="1"/>
        <v>Rewa</v>
      </c>
      <c r="E531">
        <f ca="1"/>
        <v>46166</v>
      </c>
      <c r="F531" t="str">
        <f ca="1"/>
        <v>Tele-Call</v>
      </c>
      <c r="G531" t="str">
        <f ca="1"/>
        <v>AG017</v>
      </c>
      <c r="H531" t="str">
        <f ca="1"/>
        <v>Naresh Mishra</v>
      </c>
      <c r="I531" t="str">
        <f ca="1"/>
        <v>Payment Received</v>
      </c>
      <c r="J531" t="str">
        <f ca="1"/>
        <v/>
      </c>
      <c r="K531">
        <f ca="1"/>
        <v>0</v>
      </c>
      <c r="L531">
        <f ca="1"/>
        <v>0</v>
      </c>
      <c r="M531">
        <f ca="1"/>
        <v>23929</v>
      </c>
      <c r="N531" t="str">
        <f ca="1"/>
        <v>Customer paid after follow-up</v>
      </c>
    </row>
    <row r="532" spans="1:14" x14ac:dyDescent="0.25">
      <c r="A532" t="str">
        <f ca="1"/>
        <v>LOG00168</v>
      </c>
      <c r="B532" t="str">
        <f ca="1"/>
        <v>CUST0163</v>
      </c>
      <c r="C532" t="str">
        <f ca="1"/>
        <v>Amit Singh</v>
      </c>
      <c r="D532" t="str">
        <f ca="1"/>
        <v>Gwalior</v>
      </c>
      <c r="E532">
        <f ca="1"/>
        <v>46166</v>
      </c>
      <c r="F532" t="str">
        <f ca="1"/>
        <v>WhatsApp Message</v>
      </c>
      <c r="G532" t="str">
        <f ca="1"/>
        <v>AG015</v>
      </c>
      <c r="H532" t="str">
        <f ca="1"/>
        <v>Lalit Dwivedi</v>
      </c>
      <c r="I532" t="str">
        <f ca="1"/>
        <v>Will Pay Next Week</v>
      </c>
      <c r="J532" t="str">
        <f ca="1"/>
        <v>Yes</v>
      </c>
      <c r="K532">
        <f ca="1"/>
        <v>46171</v>
      </c>
      <c r="L532">
        <f ca="1"/>
        <v>22146</v>
      </c>
      <c r="M532">
        <f ca="1"/>
        <v>0</v>
      </c>
      <c r="N532" t="str">
        <f ca="1"/>
        <v>Will Pay Next Week</v>
      </c>
    </row>
    <row r="533" spans="1:14" x14ac:dyDescent="0.25">
      <c r="A533" t="str">
        <f ca="1"/>
        <v>LOG00248</v>
      </c>
      <c r="B533" t="str">
        <f ca="1"/>
        <v>CUST0222</v>
      </c>
      <c r="C533" t="str">
        <f ca="1"/>
        <v>Rekha Dwivedi</v>
      </c>
      <c r="D533" t="str">
        <f ca="1"/>
        <v>Gwalior</v>
      </c>
      <c r="E533">
        <f ca="1"/>
        <v>46166</v>
      </c>
      <c r="F533" t="str">
        <f ca="1"/>
        <v>Tele-Call</v>
      </c>
      <c r="G533" t="str">
        <f ca="1"/>
        <v>AG016</v>
      </c>
      <c r="H533" t="str">
        <f ca="1"/>
        <v>Rekha Gupta</v>
      </c>
      <c r="I533" t="str">
        <f ca="1"/>
        <v>Payment Received</v>
      </c>
      <c r="J533" t="str">
        <f ca="1"/>
        <v/>
      </c>
      <c r="K533">
        <f ca="1"/>
        <v>0</v>
      </c>
      <c r="L533">
        <f ca="1"/>
        <v>0</v>
      </c>
      <c r="M533">
        <f ca="1"/>
        <v>2202</v>
      </c>
      <c r="N533" t="str">
        <f ca="1"/>
        <v>Customer paid after follow-up</v>
      </c>
    </row>
    <row r="534" spans="1:14" x14ac:dyDescent="0.25">
      <c r="A534" t="str">
        <f ca="1"/>
        <v>LOG00259</v>
      </c>
      <c r="B534" t="str">
        <f ca="1"/>
        <v>CUST0232</v>
      </c>
      <c r="C534" t="str">
        <f ca="1"/>
        <v>Pankaj Joshi</v>
      </c>
      <c r="D534" t="str">
        <f ca="1"/>
        <v>Gwalior</v>
      </c>
      <c r="E534">
        <f ca="1"/>
        <v>46166</v>
      </c>
      <c r="F534" t="str">
        <f ca="1"/>
        <v>Field Visit</v>
      </c>
      <c r="G534" t="str">
        <f ca="1"/>
        <v>AG015</v>
      </c>
      <c r="H534" t="str">
        <f ca="1"/>
        <v>Lalit Dwivedi</v>
      </c>
      <c r="I534" t="str">
        <f ca="1"/>
        <v>Part Payment Done</v>
      </c>
      <c r="J534" t="str">
        <f ca="1"/>
        <v/>
      </c>
      <c r="K534">
        <f ca="1"/>
        <v>0</v>
      </c>
      <c r="L534">
        <f ca="1"/>
        <v>0</v>
      </c>
      <c r="M534">
        <f ca="1"/>
        <v>1695</v>
      </c>
      <c r="N534" t="str">
        <f ca="1"/>
        <v>Part Payment Done</v>
      </c>
    </row>
    <row r="535" spans="1:14" x14ac:dyDescent="0.25">
      <c r="A535" t="str">
        <f ca="1"/>
        <v>LOG00270</v>
      </c>
      <c r="B535" t="str">
        <f ca="1"/>
        <v>CUST0252</v>
      </c>
      <c r="C535" t="str">
        <f ca="1"/>
        <v>Mamta Sharma</v>
      </c>
      <c r="D535" t="str">
        <f ca="1"/>
        <v>Indore</v>
      </c>
      <c r="E535">
        <f ca="1"/>
        <v>46166</v>
      </c>
      <c r="F535" t="str">
        <f ca="1"/>
        <v>Tele-Call</v>
      </c>
      <c r="G535" t="str">
        <f ca="1"/>
        <v>AG003</v>
      </c>
      <c r="H535" t="str">
        <f ca="1"/>
        <v>Pushpa Gupta</v>
      </c>
      <c r="I535" t="str">
        <f ca="1"/>
        <v>Not Reachable</v>
      </c>
      <c r="J535" t="str">
        <f ca="1"/>
        <v/>
      </c>
      <c r="K535">
        <f ca="1"/>
        <v>0</v>
      </c>
      <c r="L535">
        <f ca="1"/>
        <v>0</v>
      </c>
      <c r="M535">
        <f ca="1"/>
        <v>0</v>
      </c>
      <c r="N535" t="str">
        <f ca="1"/>
        <v>Not Reachable</v>
      </c>
    </row>
    <row r="536" spans="1:14" x14ac:dyDescent="0.25">
      <c r="A536" t="str">
        <f ca="1"/>
        <v>LOG00273</v>
      </c>
      <c r="B536" t="str">
        <f ca="1"/>
        <v>CUST0254</v>
      </c>
      <c r="C536" t="str">
        <f ca="1"/>
        <v>Sumit Jain</v>
      </c>
      <c r="D536" t="str">
        <f ca="1"/>
        <v>Indore</v>
      </c>
      <c r="E536">
        <f ca="1"/>
        <v>46166</v>
      </c>
      <c r="F536" t="str">
        <f ca="1"/>
        <v>Tele-Call</v>
      </c>
      <c r="G536" t="str">
        <f ca="1"/>
        <v>AG011</v>
      </c>
      <c r="H536" t="str">
        <f ca="1"/>
        <v>Umesh Gupta</v>
      </c>
      <c r="I536" t="str">
        <f ca="1"/>
        <v>Not Reachable</v>
      </c>
      <c r="J536" t="str">
        <f ca="1"/>
        <v/>
      </c>
      <c r="K536">
        <f ca="1"/>
        <v>0</v>
      </c>
      <c r="L536">
        <f ca="1"/>
        <v>0</v>
      </c>
      <c r="M536">
        <f ca="1"/>
        <v>0</v>
      </c>
      <c r="N536" t="str">
        <f ca="1"/>
        <v>Not Reachable</v>
      </c>
    </row>
    <row r="537" spans="1:14" x14ac:dyDescent="0.25">
      <c r="A537" t="str">
        <f ca="1"/>
        <v>LOG00292</v>
      </c>
      <c r="B537" t="str">
        <f ca="1"/>
        <v>CUST0273</v>
      </c>
      <c r="C537" t="str">
        <f ca="1"/>
        <v>Mahesh Singh</v>
      </c>
      <c r="D537" t="str">
        <f ca="1"/>
        <v>Jabalpur</v>
      </c>
      <c r="E537">
        <f ca="1"/>
        <v>46166</v>
      </c>
      <c r="F537" t="str">
        <f ca="1"/>
        <v>Field Visit</v>
      </c>
      <c r="G537" t="str">
        <f ca="1"/>
        <v>AG009</v>
      </c>
      <c r="H537" t="str">
        <f ca="1"/>
        <v>Pankaj Joshi</v>
      </c>
      <c r="I537" t="str">
        <f ca="1"/>
        <v>Callback Requested</v>
      </c>
      <c r="J537" t="str">
        <f ca="1"/>
        <v/>
      </c>
      <c r="K537">
        <f ca="1"/>
        <v>46171</v>
      </c>
      <c r="L537">
        <f ca="1"/>
        <v>91667</v>
      </c>
      <c r="M537">
        <f ca="1"/>
        <v>0</v>
      </c>
      <c r="N537" t="str">
        <f ca="1"/>
        <v>Commitment Broken</v>
      </c>
    </row>
    <row r="538" spans="1:14" x14ac:dyDescent="0.25">
      <c r="A538" t="str">
        <f ca="1"/>
        <v>LOG00316</v>
      </c>
      <c r="B538" t="str">
        <f ca="1"/>
        <v>CUST0295</v>
      </c>
      <c r="C538" t="str">
        <f ca="1"/>
        <v>Geeta Verma</v>
      </c>
      <c r="D538" t="str">
        <f ca="1"/>
        <v>Bhopal</v>
      </c>
      <c r="E538">
        <f ca="1"/>
        <v>46166</v>
      </c>
      <c r="F538" t="str">
        <f ca="1"/>
        <v>Tele-Call</v>
      </c>
      <c r="G538" t="str">
        <f ca="1"/>
        <v>AG019</v>
      </c>
      <c r="H538" t="str">
        <f ca="1"/>
        <v>Ajay Yadav</v>
      </c>
      <c r="I538" t="str">
        <f ca="1"/>
        <v>Commitment Received</v>
      </c>
      <c r="J538" t="str">
        <f ca="1"/>
        <v>Yes</v>
      </c>
      <c r="K538">
        <f ca="1"/>
        <v>46171</v>
      </c>
      <c r="L538">
        <f ca="1"/>
        <v>24458</v>
      </c>
      <c r="M538">
        <f ca="1"/>
        <v>0</v>
      </c>
      <c r="N538" t="str">
        <f ca="1"/>
        <v>Commitment Received</v>
      </c>
    </row>
    <row r="539" spans="1:14" x14ac:dyDescent="0.25">
      <c r="A539" t="str">
        <f ca="1"/>
        <v>LOG00347</v>
      </c>
      <c r="B539" t="str">
        <f ca="1"/>
        <v>CUST0342</v>
      </c>
      <c r="C539" t="str">
        <f ca="1"/>
        <v>Sumit Jain</v>
      </c>
      <c r="D539" t="str">
        <f ca="1"/>
        <v>Bhopal</v>
      </c>
      <c r="E539">
        <f ca="1"/>
        <v>46166</v>
      </c>
      <c r="F539" t="str">
        <f ca="1"/>
        <v>WhatsApp Message</v>
      </c>
      <c r="G539" t="str">
        <f ca="1"/>
        <v>AG004</v>
      </c>
      <c r="H539" t="str">
        <f ca="1"/>
        <v>Pankaj Verma</v>
      </c>
      <c r="I539" t="str">
        <f ca="1"/>
        <v>Will Pay Next Week</v>
      </c>
      <c r="J539" t="str">
        <f ca="1"/>
        <v>Yes</v>
      </c>
      <c r="K539">
        <f ca="1"/>
        <v>46171</v>
      </c>
      <c r="L539">
        <f ca="1"/>
        <v>16208</v>
      </c>
      <c r="M539">
        <f ca="1"/>
        <v>0</v>
      </c>
      <c r="N539" t="str">
        <f ca="1"/>
        <v>Will Pay Next Week</v>
      </c>
    </row>
    <row r="540" spans="1:14" x14ac:dyDescent="0.25">
      <c r="A540" t="str">
        <f ca="1"/>
        <v>LOG00413</v>
      </c>
      <c r="B540" t="str">
        <f ca="1"/>
        <v>CUST0396</v>
      </c>
      <c r="C540" t="str">
        <f ca="1"/>
        <v>Pushpa Tiwari</v>
      </c>
      <c r="D540" t="str">
        <f ca="1"/>
        <v>Gwalior</v>
      </c>
      <c r="E540">
        <f ca="1"/>
        <v>46166</v>
      </c>
      <c r="F540" t="str">
        <f ca="1"/>
        <v>WhatsApp Message</v>
      </c>
      <c r="G540" t="str">
        <f ca="1"/>
        <v>AG002</v>
      </c>
      <c r="H540" t="str">
        <f ca="1"/>
        <v>Sunita Patel</v>
      </c>
      <c r="I540" t="str">
        <f ca="1"/>
        <v>Will Pay Next Week</v>
      </c>
      <c r="J540" t="str">
        <f ca="1"/>
        <v>Yes</v>
      </c>
      <c r="K540">
        <f ca="1"/>
        <v>46171</v>
      </c>
      <c r="L540">
        <f ca="1"/>
        <v>3614</v>
      </c>
      <c r="M540">
        <f ca="1"/>
        <v>0</v>
      </c>
      <c r="N540" t="str">
        <f ca="1"/>
        <v>Will Pay Next Week</v>
      </c>
    </row>
    <row r="541" spans="1:14" x14ac:dyDescent="0.25">
      <c r="A541" t="str">
        <f ca="1"/>
        <v>LOG00448</v>
      </c>
      <c r="B541" t="str">
        <f ca="1"/>
        <v>CUST0418</v>
      </c>
      <c r="C541" t="str">
        <f ca="1"/>
        <v>Kiran Mishra</v>
      </c>
      <c r="D541" t="str">
        <f ca="1"/>
        <v>Gwalior</v>
      </c>
      <c r="E541">
        <f ca="1"/>
        <v>46166</v>
      </c>
      <c r="F541" t="str">
        <f ca="1"/>
        <v>Tele-Call</v>
      </c>
      <c r="G541" t="str">
        <f ca="1"/>
        <v>AG018</v>
      </c>
      <c r="H541" t="str">
        <f ca="1"/>
        <v>Manoj Dubey</v>
      </c>
      <c r="I541" t="str">
        <f ca="1"/>
        <v>Payment Received</v>
      </c>
      <c r="J541" t="str">
        <f ca="1"/>
        <v/>
      </c>
      <c r="K541">
        <f ca="1"/>
        <v>0</v>
      </c>
      <c r="L541">
        <f ca="1"/>
        <v>0</v>
      </c>
      <c r="M541">
        <f ca="1"/>
        <v>20510</v>
      </c>
      <c r="N541" t="str">
        <f ca="1"/>
        <v>Customer paid after follow-up</v>
      </c>
    </row>
    <row r="542" spans="1:14" x14ac:dyDescent="0.25">
      <c r="A542" t="str">
        <f ca="1"/>
        <v>LOG00454</v>
      </c>
      <c r="B542" t="str">
        <f ca="1"/>
        <v>CUST0421</v>
      </c>
      <c r="C542" t="str">
        <f ca="1"/>
        <v>Mohit Dubey</v>
      </c>
      <c r="D542" t="str">
        <f ca="1"/>
        <v>Indore</v>
      </c>
      <c r="E542">
        <f ca="1"/>
        <v>46166</v>
      </c>
      <c r="F542" t="str">
        <f ca="1"/>
        <v>WhatsApp Message</v>
      </c>
      <c r="G542" t="str">
        <f ca="1"/>
        <v>AG005</v>
      </c>
      <c r="H542" t="str">
        <f ca="1"/>
        <v>Amit Thakur</v>
      </c>
      <c r="I542" t="str">
        <f ca="1"/>
        <v>Will Pay Next Week</v>
      </c>
      <c r="J542" t="str">
        <f ca="1"/>
        <v>Yes</v>
      </c>
      <c r="K542">
        <f ca="1"/>
        <v>46171</v>
      </c>
      <c r="L542">
        <f ca="1"/>
        <v>17519</v>
      </c>
      <c r="M542">
        <f ca="1"/>
        <v>0</v>
      </c>
      <c r="N542" t="str">
        <f ca="1"/>
        <v>Will Pay Next Week</v>
      </c>
    </row>
    <row r="543" spans="1:14" x14ac:dyDescent="0.25">
      <c r="A543" t="str">
        <f ca="1"/>
        <v>LOG00455</v>
      </c>
      <c r="B543" t="str">
        <f ca="1"/>
        <v>CUST0421</v>
      </c>
      <c r="C543" t="str">
        <f ca="1"/>
        <v>Mohit Dubey</v>
      </c>
      <c r="D543" t="str">
        <f ca="1"/>
        <v>Indore</v>
      </c>
      <c r="E543">
        <f ca="1"/>
        <v>46166</v>
      </c>
      <c r="F543" t="str">
        <f ca="1"/>
        <v>Tele-Call</v>
      </c>
      <c r="G543" t="str">
        <f ca="1"/>
        <v>AG011</v>
      </c>
      <c r="H543" t="str">
        <f ca="1"/>
        <v>Umesh Gupta</v>
      </c>
      <c r="I543" t="str">
        <f ca="1"/>
        <v>Commitment Received</v>
      </c>
      <c r="J543" t="str">
        <f ca="1"/>
        <v>Yes</v>
      </c>
      <c r="K543">
        <f ca="1"/>
        <v>46171</v>
      </c>
      <c r="L543">
        <f ca="1"/>
        <v>17519</v>
      </c>
      <c r="M543">
        <f ca="1"/>
        <v>0</v>
      </c>
      <c r="N543" t="str">
        <f ca="1"/>
        <v>Commitment Received</v>
      </c>
    </row>
    <row r="544" spans="1:14" x14ac:dyDescent="0.25">
      <c r="A544" t="str">
        <f ca="1"/>
        <v>LOG00468</v>
      </c>
      <c r="B544" t="str">
        <f ca="1"/>
        <v>CUST0437</v>
      </c>
      <c r="C544" t="str">
        <f ca="1"/>
        <v>Vijay Dwivedi</v>
      </c>
      <c r="D544" t="str">
        <f ca="1"/>
        <v>Jabalpur</v>
      </c>
      <c r="E544">
        <f ca="1"/>
        <v>46166</v>
      </c>
      <c r="F544" t="str">
        <f ca="1"/>
        <v>WhatsApp Message</v>
      </c>
      <c r="G544" t="str">
        <f ca="1"/>
        <v>AG014</v>
      </c>
      <c r="H544" t="str">
        <f ca="1"/>
        <v>Manoj Gupta</v>
      </c>
      <c r="I544" t="str">
        <f ca="1"/>
        <v>Will Pay Next Week</v>
      </c>
      <c r="J544" t="str">
        <f ca="1"/>
        <v>Yes</v>
      </c>
      <c r="K544">
        <f ca="1"/>
        <v>46171</v>
      </c>
      <c r="L544">
        <f ca="1"/>
        <v>19066</v>
      </c>
      <c r="M544">
        <f ca="1"/>
        <v>0</v>
      </c>
      <c r="N544" t="str">
        <f ca="1"/>
        <v>Will Pay Next Week</v>
      </c>
    </row>
    <row r="545" spans="1:14" x14ac:dyDescent="0.25">
      <c r="A545" t="str">
        <f ca="1"/>
        <v>LOG00016</v>
      </c>
      <c r="B545" t="str">
        <f ca="1"/>
        <v>CUST0009</v>
      </c>
      <c r="C545" t="str">
        <f ca="1"/>
        <v>Meena Gupta</v>
      </c>
      <c r="D545" t="str">
        <f ca="1"/>
        <v>Bhopal</v>
      </c>
      <c r="E545">
        <f ca="1"/>
        <v>46165</v>
      </c>
      <c r="F545" t="str">
        <f ca="1"/>
        <v>Field Visit</v>
      </c>
      <c r="G545" t="str">
        <f ca="1"/>
        <v>AG003</v>
      </c>
      <c r="H545" t="str">
        <f ca="1"/>
        <v>Pushpa Gupta</v>
      </c>
      <c r="I545" t="str">
        <f ca="1"/>
        <v>Part Payment Done</v>
      </c>
      <c r="J545" t="str">
        <f ca="1"/>
        <v/>
      </c>
      <c r="K545">
        <f ca="1"/>
        <v>0</v>
      </c>
      <c r="L545">
        <f ca="1"/>
        <v>0</v>
      </c>
      <c r="M545">
        <f ca="1"/>
        <v>5106</v>
      </c>
      <c r="N545" t="str">
        <f ca="1"/>
        <v>Part Payment Done</v>
      </c>
    </row>
    <row r="546" spans="1:14" x14ac:dyDescent="0.25">
      <c r="A546" t="str">
        <f ca="1"/>
        <v>LOG00020</v>
      </c>
      <c r="B546" t="str">
        <f ca="1"/>
        <v>CUST0015</v>
      </c>
      <c r="C546" t="str">
        <f ca="1"/>
        <v>Seema Joshi</v>
      </c>
      <c r="D546" t="str">
        <f ca="1"/>
        <v>Bhopal</v>
      </c>
      <c r="E546">
        <f ca="1"/>
        <v>46165</v>
      </c>
      <c r="F546" t="str">
        <f ca="1"/>
        <v>Tele-Call</v>
      </c>
      <c r="G546" t="str">
        <f ca="1"/>
        <v>AG008</v>
      </c>
      <c r="H546" t="str">
        <f ca="1"/>
        <v>Pooja Shukla</v>
      </c>
      <c r="I546" t="str">
        <f ca="1"/>
        <v>Not Reachable</v>
      </c>
      <c r="J546" t="str">
        <f ca="1"/>
        <v/>
      </c>
      <c r="K546">
        <f ca="1"/>
        <v>0</v>
      </c>
      <c r="L546">
        <f ca="1"/>
        <v>0</v>
      </c>
      <c r="M546">
        <f ca="1"/>
        <v>0</v>
      </c>
      <c r="N546" t="str">
        <f ca="1"/>
        <v>Not Reachable</v>
      </c>
    </row>
    <row r="547" spans="1:14" x14ac:dyDescent="0.25">
      <c r="A547" t="str">
        <f ca="1"/>
        <v>LOG00029</v>
      </c>
      <c r="B547" t="str">
        <f ca="1"/>
        <v>CUST0023</v>
      </c>
      <c r="C547" t="str">
        <f ca="1"/>
        <v>Mohit Agarwal</v>
      </c>
      <c r="D547" t="str">
        <f ca="1"/>
        <v>Indore</v>
      </c>
      <c r="E547">
        <f ca="1"/>
        <v>46165</v>
      </c>
      <c r="F547" t="str">
        <f ca="1"/>
        <v>WhatsApp Message</v>
      </c>
      <c r="G547" t="str">
        <f ca="1"/>
        <v>AG003</v>
      </c>
      <c r="H547" t="str">
        <f ca="1"/>
        <v>Pushpa Gupta</v>
      </c>
      <c r="I547" t="str">
        <f ca="1"/>
        <v>Will Pay Next Week</v>
      </c>
      <c r="J547" t="str">
        <f ca="1"/>
        <v>Yes</v>
      </c>
      <c r="K547">
        <f ca="1"/>
        <v>46170</v>
      </c>
      <c r="L547">
        <f ca="1"/>
        <v>5827</v>
      </c>
      <c r="M547">
        <f ca="1"/>
        <v>0</v>
      </c>
      <c r="N547" t="str">
        <f ca="1"/>
        <v>Will Pay Next Week</v>
      </c>
    </row>
    <row r="548" spans="1:14" x14ac:dyDescent="0.25">
      <c r="A548" t="str">
        <f ca="1"/>
        <v>LOG00040</v>
      </c>
      <c r="B548" t="str">
        <f ca="1"/>
        <v>CUST0028</v>
      </c>
      <c r="C548" t="str">
        <f ca="1"/>
        <v>Renu Dubey</v>
      </c>
      <c r="D548" t="str">
        <f ca="1"/>
        <v>Bhopal</v>
      </c>
      <c r="E548">
        <f ca="1"/>
        <v>46165</v>
      </c>
      <c r="F548" t="str">
        <f ca="1"/>
        <v>Tele-Call</v>
      </c>
      <c r="G548" t="str">
        <f ca="1"/>
        <v>AG014</v>
      </c>
      <c r="H548" t="str">
        <f ca="1"/>
        <v>Manoj Gupta</v>
      </c>
      <c r="I548" t="str">
        <f ca="1"/>
        <v>Commitment Received</v>
      </c>
      <c r="J548" t="str">
        <f ca="1"/>
        <v>Yes</v>
      </c>
      <c r="K548">
        <f ca="1"/>
        <v>46170</v>
      </c>
      <c r="L548">
        <f ca="1"/>
        <v>3026</v>
      </c>
      <c r="M548">
        <f ca="1"/>
        <v>0</v>
      </c>
      <c r="N548" t="str">
        <f ca="1"/>
        <v>Commitment Received</v>
      </c>
    </row>
    <row r="549" spans="1:14" x14ac:dyDescent="0.25">
      <c r="A549" t="str">
        <f ca="1"/>
        <v>LOG00059</v>
      </c>
      <c r="B549" t="str">
        <f ca="1"/>
        <v>CUST0043</v>
      </c>
      <c r="C549" t="str">
        <f ca="1"/>
        <v>Rekha Joshi</v>
      </c>
      <c r="D549" t="str">
        <f ca="1"/>
        <v>Rewa</v>
      </c>
      <c r="E549">
        <f ca="1"/>
        <v>46165</v>
      </c>
      <c r="F549" t="str">
        <f ca="1"/>
        <v>Tele-Call</v>
      </c>
      <c r="G549" t="str">
        <f ca="1"/>
        <v>AG010</v>
      </c>
      <c r="H549" t="str">
        <f ca="1"/>
        <v>Kavita Tiwari</v>
      </c>
      <c r="I549" t="str">
        <f ca="1"/>
        <v>Payment Received</v>
      </c>
      <c r="J549" t="str">
        <f ca="1"/>
        <v/>
      </c>
      <c r="K549">
        <f ca="1"/>
        <v>0</v>
      </c>
      <c r="L549">
        <f ca="1"/>
        <v>0</v>
      </c>
      <c r="M549">
        <f ca="1"/>
        <v>10627</v>
      </c>
      <c r="N549" t="str">
        <f ca="1"/>
        <v>Customer paid after follow-up</v>
      </c>
    </row>
    <row r="550" spans="1:14" x14ac:dyDescent="0.25">
      <c r="A550" t="str">
        <f ca="1"/>
        <v>LOG00073</v>
      </c>
      <c r="B550" t="str">
        <f ca="1"/>
        <v>CUST0052</v>
      </c>
      <c r="C550" t="str">
        <f ca="1"/>
        <v>Vijay Patel</v>
      </c>
      <c r="D550" t="str">
        <f ca="1"/>
        <v>Indore</v>
      </c>
      <c r="E550">
        <f ca="1"/>
        <v>46165</v>
      </c>
      <c r="F550" t="str">
        <f ca="1"/>
        <v>WhatsApp Message</v>
      </c>
      <c r="G550" t="str">
        <f ca="1"/>
        <v>AG020</v>
      </c>
      <c r="H550" t="str">
        <f ca="1"/>
        <v>Vijay Tiwari</v>
      </c>
      <c r="I550" t="str">
        <f ca="1"/>
        <v>Will Pay Next Week</v>
      </c>
      <c r="J550" t="str">
        <f ca="1"/>
        <v>Yes</v>
      </c>
      <c r="K550">
        <f ca="1"/>
        <v>46170</v>
      </c>
      <c r="L550">
        <f ca="1"/>
        <v>1108</v>
      </c>
      <c r="M550">
        <f ca="1"/>
        <v>0</v>
      </c>
      <c r="N550" t="str">
        <f ca="1"/>
        <v>Will Pay Next Week</v>
      </c>
    </row>
    <row r="551" spans="1:14" x14ac:dyDescent="0.25">
      <c r="A551" t="str">
        <f ca="1"/>
        <v>LOG00111</v>
      </c>
      <c r="B551" t="str">
        <f ca="1"/>
        <v>CUST0111</v>
      </c>
      <c r="C551" t="str">
        <f ca="1"/>
        <v>Usha Chauhan</v>
      </c>
      <c r="D551" t="str">
        <f ca="1"/>
        <v>Rewa</v>
      </c>
      <c r="E551">
        <f ca="1"/>
        <v>46165</v>
      </c>
      <c r="F551" t="str">
        <f ca="1"/>
        <v>Tele-Call</v>
      </c>
      <c r="G551" t="str">
        <f ca="1"/>
        <v>AG001</v>
      </c>
      <c r="H551" t="str">
        <f ca="1"/>
        <v>Mohit Mishra</v>
      </c>
      <c r="I551" t="str">
        <f ca="1"/>
        <v>Commitment Received</v>
      </c>
      <c r="J551" t="str">
        <f ca="1"/>
        <v>Yes</v>
      </c>
      <c r="K551">
        <f ca="1"/>
        <v>46170</v>
      </c>
      <c r="L551">
        <f ca="1"/>
        <v>36525</v>
      </c>
      <c r="M551">
        <f ca="1"/>
        <v>0</v>
      </c>
      <c r="N551" t="str">
        <f ca="1"/>
        <v>Commitment Received</v>
      </c>
    </row>
    <row r="552" spans="1:14" x14ac:dyDescent="0.25">
      <c r="A552" t="str">
        <f ca="1"/>
        <v>LOG00144</v>
      </c>
      <c r="B552" t="str">
        <f ca="1"/>
        <v>CUST0132</v>
      </c>
      <c r="C552" t="str">
        <f ca="1"/>
        <v>Pushpa Chauhan</v>
      </c>
      <c r="D552" t="str">
        <f ca="1"/>
        <v>Bhopal</v>
      </c>
      <c r="E552">
        <f ca="1"/>
        <v>46165</v>
      </c>
      <c r="F552" t="str">
        <f ca="1"/>
        <v>WhatsApp Message</v>
      </c>
      <c r="G552" t="str">
        <f ca="1"/>
        <v>AG010</v>
      </c>
      <c r="H552" t="str">
        <f ca="1"/>
        <v>Kavita Tiwari</v>
      </c>
      <c r="I552" t="str">
        <f ca="1"/>
        <v>Will Pay Next Week</v>
      </c>
      <c r="J552" t="str">
        <f ca="1"/>
        <v>Yes</v>
      </c>
      <c r="K552">
        <f ca="1"/>
        <v>46170</v>
      </c>
      <c r="L552">
        <f ca="1"/>
        <v>465</v>
      </c>
      <c r="M552">
        <f ca="1"/>
        <v>0</v>
      </c>
      <c r="N552" t="str">
        <f ca="1"/>
        <v>Will Pay Next Week</v>
      </c>
    </row>
    <row r="553" spans="1:14" x14ac:dyDescent="0.25">
      <c r="A553" t="str">
        <f ca="1"/>
        <v>LOG00173</v>
      </c>
      <c r="B553" t="str">
        <f ca="1"/>
        <v>CUST0173</v>
      </c>
      <c r="C553" t="str">
        <f ca="1"/>
        <v>Manoj Malviya</v>
      </c>
      <c r="D553" t="str">
        <f ca="1"/>
        <v>Rewa</v>
      </c>
      <c r="E553">
        <f ca="1"/>
        <v>46165</v>
      </c>
      <c r="F553" t="str">
        <f ca="1"/>
        <v>Tele-Call</v>
      </c>
      <c r="G553" t="str">
        <f ca="1"/>
        <v>AG007</v>
      </c>
      <c r="H553" t="str">
        <f ca="1"/>
        <v>Pushpa Jain</v>
      </c>
      <c r="I553" t="str">
        <f ca="1"/>
        <v>Not Reachable</v>
      </c>
      <c r="J553" t="str">
        <f ca="1"/>
        <v/>
      </c>
      <c r="K553">
        <f ca="1"/>
        <v>0</v>
      </c>
      <c r="L553">
        <f ca="1"/>
        <v>0</v>
      </c>
      <c r="M553">
        <f ca="1"/>
        <v>0</v>
      </c>
      <c r="N553" t="str">
        <f ca="1"/>
        <v>Not Reachable</v>
      </c>
    </row>
    <row r="554" spans="1:14" x14ac:dyDescent="0.25">
      <c r="A554" t="str">
        <f ca="1"/>
        <v>LOG00182</v>
      </c>
      <c r="B554" t="str">
        <f ca="1"/>
        <v>CUST0181</v>
      </c>
      <c r="C554" t="str">
        <f ca="1"/>
        <v>Ajay Sharma</v>
      </c>
      <c r="D554" t="str">
        <f ca="1"/>
        <v>Bhopal</v>
      </c>
      <c r="E554">
        <f ca="1"/>
        <v>46165</v>
      </c>
      <c r="F554" t="str">
        <f ca="1"/>
        <v>WhatsApp Message</v>
      </c>
      <c r="G554" t="str">
        <f ca="1"/>
        <v>AG012</v>
      </c>
      <c r="H554" t="str">
        <f ca="1"/>
        <v>Umesh Soni</v>
      </c>
      <c r="I554" t="str">
        <f ca="1"/>
        <v>Will Pay Next Week</v>
      </c>
      <c r="J554" t="str">
        <f ca="1"/>
        <v>Yes</v>
      </c>
      <c r="K554">
        <f ca="1"/>
        <v>46170</v>
      </c>
      <c r="L554">
        <f ca="1"/>
        <v>29296</v>
      </c>
      <c r="M554">
        <f ca="1"/>
        <v>0</v>
      </c>
      <c r="N554" t="str">
        <f ca="1"/>
        <v>Will Pay Next Week</v>
      </c>
    </row>
    <row r="555" spans="1:14" x14ac:dyDescent="0.25">
      <c r="A555" t="str">
        <f ca="1"/>
        <v>LOG00238</v>
      </c>
      <c r="B555" t="str">
        <f ca="1"/>
        <v>CUST0217</v>
      </c>
      <c r="C555" t="str">
        <f ca="1"/>
        <v>Umesh Shukla</v>
      </c>
      <c r="D555" t="str">
        <f ca="1"/>
        <v>Gwalior</v>
      </c>
      <c r="E555">
        <f ca="1"/>
        <v>46165</v>
      </c>
      <c r="F555" t="str">
        <f ca="1"/>
        <v>Tele-Call</v>
      </c>
      <c r="G555" t="str">
        <f ca="1"/>
        <v>AG008</v>
      </c>
      <c r="H555" t="str">
        <f ca="1"/>
        <v>Pooja Shukla</v>
      </c>
      <c r="I555" t="str">
        <f ca="1"/>
        <v>Payment Received</v>
      </c>
      <c r="J555" t="str">
        <f ca="1"/>
        <v/>
      </c>
      <c r="K555">
        <f ca="1"/>
        <v>0</v>
      </c>
      <c r="L555">
        <f ca="1"/>
        <v>0</v>
      </c>
      <c r="M555">
        <f ca="1"/>
        <v>47262</v>
      </c>
      <c r="N555" t="str">
        <f ca="1"/>
        <v>Customer paid after follow-up</v>
      </c>
    </row>
    <row r="556" spans="1:14" x14ac:dyDescent="0.25">
      <c r="A556" t="str">
        <f ca="1"/>
        <v>LOG00240</v>
      </c>
      <c r="B556" t="str">
        <f ca="1"/>
        <v>CUST0219</v>
      </c>
      <c r="C556" t="str">
        <f ca="1"/>
        <v>Ramesh Rajput</v>
      </c>
      <c r="D556" t="str">
        <f ca="1"/>
        <v>Indore</v>
      </c>
      <c r="E556">
        <f ca="1"/>
        <v>46165</v>
      </c>
      <c r="F556" t="str">
        <f ca="1"/>
        <v>WhatsApp Message</v>
      </c>
      <c r="G556" t="str">
        <f ca="1"/>
        <v>AG010</v>
      </c>
      <c r="H556" t="str">
        <f ca="1"/>
        <v>Kavita Tiwari</v>
      </c>
      <c r="I556" t="str">
        <f ca="1"/>
        <v>Will Pay Next Week</v>
      </c>
      <c r="J556" t="str">
        <f ca="1"/>
        <v>Yes</v>
      </c>
      <c r="K556">
        <f ca="1"/>
        <v>46170</v>
      </c>
      <c r="L556">
        <f ca="1"/>
        <v>17791</v>
      </c>
      <c r="M556">
        <f ca="1"/>
        <v>0</v>
      </c>
      <c r="N556" t="str">
        <f ca="1"/>
        <v>Will Pay Next Week</v>
      </c>
    </row>
    <row r="557" spans="1:14" x14ac:dyDescent="0.25">
      <c r="A557" t="str">
        <f ca="1"/>
        <v>LOG00245</v>
      </c>
      <c r="B557" t="str">
        <f ca="1"/>
        <v>CUST0221</v>
      </c>
      <c r="C557" t="str">
        <f ca="1"/>
        <v>Lalit Shukla</v>
      </c>
      <c r="D557" t="str">
        <f ca="1"/>
        <v>Bhopal</v>
      </c>
      <c r="E557">
        <f ca="1"/>
        <v>46165</v>
      </c>
      <c r="F557" t="str">
        <f ca="1"/>
        <v>Tele-Call</v>
      </c>
      <c r="G557" t="str">
        <f ca="1"/>
        <v>AG014</v>
      </c>
      <c r="H557" t="str">
        <f ca="1"/>
        <v>Manoj Gupta</v>
      </c>
      <c r="I557" t="str">
        <f ca="1"/>
        <v>Commitment Received</v>
      </c>
      <c r="J557" t="str">
        <f ca="1"/>
        <v>Yes</v>
      </c>
      <c r="K557">
        <f ca="1"/>
        <v>46170</v>
      </c>
      <c r="L557">
        <f ca="1"/>
        <v>8173</v>
      </c>
      <c r="M557">
        <f ca="1"/>
        <v>0</v>
      </c>
      <c r="N557" t="str">
        <f ca="1"/>
        <v>Commitment Received</v>
      </c>
    </row>
    <row r="558" spans="1:14" x14ac:dyDescent="0.25">
      <c r="A558" t="str">
        <f ca="1"/>
        <v>LOG00363</v>
      </c>
      <c r="B558" t="str">
        <f ca="1"/>
        <v>CUST0351</v>
      </c>
      <c r="C558" t="str">
        <f ca="1"/>
        <v>Pooja Chauhan</v>
      </c>
      <c r="D558" t="str">
        <f ca="1"/>
        <v>Jabalpur</v>
      </c>
      <c r="E558">
        <f ca="1"/>
        <v>46165</v>
      </c>
      <c r="F558" t="str">
        <f ca="1"/>
        <v>Field Visit</v>
      </c>
      <c r="G558" t="str">
        <f ca="1"/>
        <v>AG004</v>
      </c>
      <c r="H558" t="str">
        <f ca="1"/>
        <v>Pankaj Verma</v>
      </c>
      <c r="I558" t="str">
        <f ca="1"/>
        <v>Callback Requested</v>
      </c>
      <c r="J558" t="str">
        <f ca="1"/>
        <v/>
      </c>
      <c r="K558">
        <f ca="1"/>
        <v>46170</v>
      </c>
      <c r="L558">
        <f ca="1"/>
        <v>2708</v>
      </c>
      <c r="M558">
        <f ca="1"/>
        <v>0</v>
      </c>
      <c r="N558" t="str">
        <f ca="1"/>
        <v>Commitment Broken</v>
      </c>
    </row>
    <row r="559" spans="1:14" x14ac:dyDescent="0.25">
      <c r="A559" t="str">
        <f ca="1"/>
        <v>LOG00449</v>
      </c>
      <c r="B559" t="str">
        <f ca="1"/>
        <v>CUST0420</v>
      </c>
      <c r="C559" t="str">
        <f ca="1"/>
        <v>Naresh Verma</v>
      </c>
      <c r="D559" t="str">
        <f ca="1"/>
        <v>Jabalpur</v>
      </c>
      <c r="E559">
        <f ca="1"/>
        <v>46165</v>
      </c>
      <c r="F559" t="str">
        <f ca="1"/>
        <v>Tele-Call</v>
      </c>
      <c r="G559" t="str">
        <f ca="1"/>
        <v>AG009</v>
      </c>
      <c r="H559" t="str">
        <f ca="1"/>
        <v>Pankaj Joshi</v>
      </c>
      <c r="I559" t="str">
        <f ca="1"/>
        <v>Not Reachable</v>
      </c>
      <c r="J559" t="str">
        <f ca="1"/>
        <v/>
      </c>
      <c r="K559">
        <f ca="1"/>
        <v>0</v>
      </c>
      <c r="L559">
        <f ca="1"/>
        <v>0</v>
      </c>
      <c r="M559">
        <f ca="1"/>
        <v>0</v>
      </c>
      <c r="N559" t="str">
        <f ca="1"/>
        <v>Not Reachable</v>
      </c>
    </row>
    <row r="560" spans="1:14" x14ac:dyDescent="0.25">
      <c r="A560" t="str">
        <f ca="1"/>
        <v>LOG00463</v>
      </c>
      <c r="B560" t="str">
        <f ca="1"/>
        <v>CUST0432</v>
      </c>
      <c r="C560" t="str">
        <f ca="1"/>
        <v>Dinesh Rajput</v>
      </c>
      <c r="D560" t="str">
        <f ca="1"/>
        <v>Rewa</v>
      </c>
      <c r="E560">
        <f ca="1"/>
        <v>46165</v>
      </c>
      <c r="F560" t="str">
        <f ca="1"/>
        <v>Tele-Call</v>
      </c>
      <c r="G560" t="str">
        <f ca="1"/>
        <v>AG008</v>
      </c>
      <c r="H560" t="str">
        <f ca="1"/>
        <v>Pooja Shukla</v>
      </c>
      <c r="I560" t="str">
        <f ca="1"/>
        <v>Not Reachable</v>
      </c>
      <c r="J560" t="str">
        <f ca="1"/>
        <v/>
      </c>
      <c r="K560">
        <f ca="1"/>
        <v>0</v>
      </c>
      <c r="L560">
        <f ca="1"/>
        <v>0</v>
      </c>
      <c r="M560">
        <f ca="1"/>
        <v>0</v>
      </c>
      <c r="N560" t="str">
        <f ca="1"/>
        <v>Not Reachable</v>
      </c>
    </row>
    <row r="561" spans="1:14" x14ac:dyDescent="0.25">
      <c r="A561" t="str">
        <f ca="1"/>
        <v>LOG00467</v>
      </c>
      <c r="B561" t="str">
        <f ca="1"/>
        <v>CUST0437</v>
      </c>
      <c r="C561" t="str">
        <f ca="1"/>
        <v>Vijay Dwivedi</v>
      </c>
      <c r="D561" t="str">
        <f ca="1"/>
        <v>Jabalpur</v>
      </c>
      <c r="E561">
        <f ca="1"/>
        <v>46165</v>
      </c>
      <c r="F561" t="str">
        <f ca="1"/>
        <v>Tele-Call</v>
      </c>
      <c r="G561" t="str">
        <f ca="1"/>
        <v>AG019</v>
      </c>
      <c r="H561" t="str">
        <f ca="1"/>
        <v>Ajay Yadav</v>
      </c>
      <c r="I561" t="str">
        <f ca="1"/>
        <v>Not Reachable</v>
      </c>
      <c r="J561" t="str">
        <f ca="1"/>
        <v/>
      </c>
      <c r="K561">
        <f ca="1"/>
        <v>0</v>
      </c>
      <c r="L561">
        <f ca="1"/>
        <v>0</v>
      </c>
      <c r="M561">
        <f ca="1"/>
        <v>0</v>
      </c>
      <c r="N561" t="str">
        <f ca="1"/>
        <v>Not Reachable</v>
      </c>
    </row>
    <row r="562" spans="1:14" x14ac:dyDescent="0.25">
      <c r="A562" t="str">
        <f ca="1"/>
        <v>LOG00517</v>
      </c>
      <c r="B562" t="str">
        <f ca="1"/>
        <v>CUST0477</v>
      </c>
      <c r="C562" t="str">
        <f ca="1"/>
        <v>Anita Agarwal</v>
      </c>
      <c r="D562" t="str">
        <f ca="1"/>
        <v>Jabalpur</v>
      </c>
      <c r="E562">
        <f ca="1"/>
        <v>46165</v>
      </c>
      <c r="F562" t="str">
        <f ca="1"/>
        <v>WhatsApp Message</v>
      </c>
      <c r="G562" t="str">
        <f ca="1"/>
        <v>AG016</v>
      </c>
      <c r="H562" t="str">
        <f ca="1"/>
        <v>Rekha Gupta</v>
      </c>
      <c r="I562" t="str">
        <f ca="1"/>
        <v>Will Pay Next Week</v>
      </c>
      <c r="J562" t="str">
        <f ca="1"/>
        <v>Yes</v>
      </c>
      <c r="K562">
        <f ca="1"/>
        <v>46170</v>
      </c>
      <c r="L562">
        <f ca="1"/>
        <v>5256</v>
      </c>
      <c r="M562">
        <f ca="1"/>
        <v>0</v>
      </c>
      <c r="N562" t="str">
        <f ca="1"/>
        <v>Will Pay Next Week</v>
      </c>
    </row>
    <row r="563" spans="1:14" x14ac:dyDescent="0.25">
      <c r="A563" t="str">
        <f ca="1"/>
        <v>LOG00537</v>
      </c>
      <c r="B563" t="str">
        <f ca="1"/>
        <v>CUST0489</v>
      </c>
      <c r="C563" t="str">
        <f ca="1"/>
        <v>Ramesh Mishra</v>
      </c>
      <c r="D563" t="str">
        <f ca="1"/>
        <v>Indore</v>
      </c>
      <c r="E563">
        <f ca="1"/>
        <v>46165</v>
      </c>
      <c r="F563" t="str">
        <f ca="1"/>
        <v>Field Visit</v>
      </c>
      <c r="G563" t="str">
        <f ca="1"/>
        <v>AG010</v>
      </c>
      <c r="H563" t="str">
        <f ca="1"/>
        <v>Kavita Tiwari</v>
      </c>
      <c r="I563" t="str">
        <f ca="1"/>
        <v>Part Payment Done</v>
      </c>
      <c r="J563" t="str">
        <f ca="1"/>
        <v/>
      </c>
      <c r="K563">
        <f ca="1"/>
        <v>0</v>
      </c>
      <c r="L563">
        <f ca="1"/>
        <v>0</v>
      </c>
      <c r="M563">
        <f ca="1"/>
        <v>15852</v>
      </c>
      <c r="N563" t="str">
        <f ca="1"/>
        <v>Part Payment Done</v>
      </c>
    </row>
    <row r="564" spans="1:14" x14ac:dyDescent="0.25">
      <c r="A564" t="str">
        <f ca="1"/>
        <v>LOG00542</v>
      </c>
      <c r="B564" t="str">
        <f ca="1"/>
        <v>CUST0496</v>
      </c>
      <c r="C564" t="str">
        <f ca="1"/>
        <v>Umesh Dwivedi</v>
      </c>
      <c r="D564" t="str">
        <f ca="1"/>
        <v>Indore</v>
      </c>
      <c r="E564">
        <f ca="1"/>
        <v>46165</v>
      </c>
      <c r="F564" t="str">
        <f ca="1"/>
        <v>Tele-Call</v>
      </c>
      <c r="G564" t="str">
        <f ca="1"/>
        <v>AG017</v>
      </c>
      <c r="H564" t="str">
        <f ca="1"/>
        <v>Naresh Mishra</v>
      </c>
      <c r="I564" t="str">
        <f ca="1"/>
        <v>Payment Received</v>
      </c>
      <c r="J564" t="str">
        <f ca="1"/>
        <v/>
      </c>
      <c r="K564">
        <f ca="1"/>
        <v>0</v>
      </c>
      <c r="L564">
        <f ca="1"/>
        <v>0</v>
      </c>
      <c r="M564">
        <f ca="1"/>
        <v>38304</v>
      </c>
      <c r="N564" t="str">
        <f ca="1"/>
        <v>Customer paid after follow-up</v>
      </c>
    </row>
    <row r="565" spans="1:14" x14ac:dyDescent="0.25">
      <c r="A565" t="str">
        <f ca="1"/>
        <v>LOG00018</v>
      </c>
      <c r="B565" t="str">
        <f ca="1"/>
        <v>CUST0011</v>
      </c>
      <c r="C565" t="str">
        <f ca="1"/>
        <v>Naresh Dwivedi</v>
      </c>
      <c r="D565" t="str">
        <f ca="1"/>
        <v>Bhopal</v>
      </c>
      <c r="E565">
        <f ca="1"/>
        <v>46164</v>
      </c>
      <c r="F565" t="str">
        <f ca="1"/>
        <v>WhatsApp Message</v>
      </c>
      <c r="G565" t="str">
        <f ca="1"/>
        <v>AG018</v>
      </c>
      <c r="H565" t="str">
        <f ca="1"/>
        <v>Manoj Dubey</v>
      </c>
      <c r="I565" t="str">
        <f ca="1"/>
        <v>Will Pay Next Week</v>
      </c>
      <c r="J565" t="str">
        <f ca="1"/>
        <v>Yes</v>
      </c>
      <c r="K565">
        <f ca="1"/>
        <v>46169</v>
      </c>
      <c r="L565">
        <f ca="1"/>
        <v>15919</v>
      </c>
      <c r="M565">
        <f ca="1"/>
        <v>0</v>
      </c>
      <c r="N565" t="str">
        <f ca="1"/>
        <v>Will Pay Next Week</v>
      </c>
    </row>
    <row r="566" spans="1:14" x14ac:dyDescent="0.25">
      <c r="A566" t="str">
        <f ca="1"/>
        <v>LOG00041</v>
      </c>
      <c r="B566" t="str">
        <f ca="1"/>
        <v>CUST0028</v>
      </c>
      <c r="C566" t="str">
        <f ca="1"/>
        <v>Renu Dubey</v>
      </c>
      <c r="D566" t="str">
        <f ca="1"/>
        <v>Bhopal</v>
      </c>
      <c r="E566">
        <f ca="1"/>
        <v>46164</v>
      </c>
      <c r="F566" t="str">
        <f ca="1"/>
        <v>Field Visit</v>
      </c>
      <c r="G566" t="str">
        <f ca="1"/>
        <v>AG013</v>
      </c>
      <c r="H566" t="str">
        <f ca="1"/>
        <v>Neha Malviya</v>
      </c>
      <c r="I566" t="str">
        <f ca="1"/>
        <v>Part Payment Done</v>
      </c>
      <c r="J566" t="str">
        <f ca="1"/>
        <v/>
      </c>
      <c r="K566">
        <f ca="1"/>
        <v>0</v>
      </c>
      <c r="L566">
        <f ca="1"/>
        <v>0</v>
      </c>
      <c r="M566">
        <f ca="1"/>
        <v>9707</v>
      </c>
      <c r="N566" t="str">
        <f ca="1"/>
        <v>Part Payment Done</v>
      </c>
    </row>
    <row r="567" spans="1:14" x14ac:dyDescent="0.25">
      <c r="A567" t="str">
        <f ca="1"/>
        <v>LOG00153</v>
      </c>
      <c r="B567" t="str">
        <f ca="1"/>
        <v>CUST0147</v>
      </c>
      <c r="C567" t="str">
        <f ca="1"/>
        <v>Mahesh Dubey</v>
      </c>
      <c r="D567" t="str">
        <f ca="1"/>
        <v>Bhopal</v>
      </c>
      <c r="E567">
        <f ca="1"/>
        <v>46164</v>
      </c>
      <c r="F567" t="str">
        <f ca="1"/>
        <v>Tele-Call</v>
      </c>
      <c r="G567" t="str">
        <f ca="1"/>
        <v>AG020</v>
      </c>
      <c r="H567" t="str">
        <f ca="1"/>
        <v>Vijay Tiwari</v>
      </c>
      <c r="I567" t="str">
        <f ca="1"/>
        <v>Not Reachable</v>
      </c>
      <c r="J567" t="str">
        <f ca="1"/>
        <v/>
      </c>
      <c r="K567">
        <f ca="1"/>
        <v>0</v>
      </c>
      <c r="L567">
        <f ca="1"/>
        <v>0</v>
      </c>
      <c r="M567">
        <f ca="1"/>
        <v>0</v>
      </c>
      <c r="N567" t="str">
        <f ca="1"/>
        <v>Not Reachable</v>
      </c>
    </row>
    <row r="568" spans="1:14" x14ac:dyDescent="0.25">
      <c r="A568" t="str">
        <f ca="1"/>
        <v>LOG00166</v>
      </c>
      <c r="B568" t="str">
        <f ca="1"/>
        <v>CUST0159</v>
      </c>
      <c r="C568" t="str">
        <f ca="1"/>
        <v>Sanjay Malviya</v>
      </c>
      <c r="D568" t="str">
        <f ca="1"/>
        <v>Rewa</v>
      </c>
      <c r="E568">
        <f ca="1"/>
        <v>46164</v>
      </c>
      <c r="F568" t="str">
        <f ca="1"/>
        <v>Tele-Call</v>
      </c>
      <c r="G568" t="str">
        <f ca="1"/>
        <v>AG017</v>
      </c>
      <c r="H568" t="str">
        <f ca="1"/>
        <v>Naresh Mishra</v>
      </c>
      <c r="I568" t="str">
        <f ca="1"/>
        <v>Commitment Received</v>
      </c>
      <c r="J568" t="str">
        <f ca="1"/>
        <v>Yes</v>
      </c>
      <c r="K568">
        <f ca="1"/>
        <v>46169</v>
      </c>
      <c r="L568">
        <f ca="1"/>
        <v>1227</v>
      </c>
      <c r="M568">
        <f ca="1"/>
        <v>0</v>
      </c>
      <c r="N568" t="str">
        <f ca="1"/>
        <v>Commitment Received</v>
      </c>
    </row>
    <row r="569" spans="1:14" x14ac:dyDescent="0.25">
      <c r="A569" t="str">
        <f ca="1"/>
        <v>LOG00185</v>
      </c>
      <c r="B569" t="str">
        <f ca="1"/>
        <v>CUST0182</v>
      </c>
      <c r="C569" t="str">
        <f ca="1"/>
        <v>Dinesh Gupta</v>
      </c>
      <c r="D569" t="str">
        <f ca="1"/>
        <v>Jabalpur</v>
      </c>
      <c r="E569">
        <f ca="1"/>
        <v>46164</v>
      </c>
      <c r="F569" t="str">
        <f ca="1"/>
        <v>Tele-Call</v>
      </c>
      <c r="G569" t="str">
        <f ca="1"/>
        <v>AG015</v>
      </c>
      <c r="H569" t="str">
        <f ca="1"/>
        <v>Lalit Dwivedi</v>
      </c>
      <c r="I569" t="str">
        <f ca="1"/>
        <v>Not Reachable</v>
      </c>
      <c r="J569" t="str">
        <f ca="1"/>
        <v/>
      </c>
      <c r="K569">
        <f ca="1"/>
        <v>0</v>
      </c>
      <c r="L569">
        <f ca="1"/>
        <v>0</v>
      </c>
      <c r="M569">
        <f ca="1"/>
        <v>0</v>
      </c>
      <c r="N569" t="str">
        <f ca="1"/>
        <v>Not Reachable</v>
      </c>
    </row>
    <row r="570" spans="1:14" x14ac:dyDescent="0.25">
      <c r="A570" t="str">
        <f ca="1"/>
        <v>LOG00229</v>
      </c>
      <c r="B570" t="str">
        <f ca="1"/>
        <v>CUST0211</v>
      </c>
      <c r="C570" t="str">
        <f ca="1"/>
        <v>Sanjay Rajput</v>
      </c>
      <c r="D570" t="str">
        <f ca="1"/>
        <v>Jabalpur</v>
      </c>
      <c r="E570">
        <f ca="1"/>
        <v>46164</v>
      </c>
      <c r="F570" t="str">
        <f ca="1"/>
        <v>WhatsApp Message</v>
      </c>
      <c r="G570" t="str">
        <f ca="1"/>
        <v>AG004</v>
      </c>
      <c r="H570" t="str">
        <f ca="1"/>
        <v>Pankaj Verma</v>
      </c>
      <c r="I570" t="str">
        <f ca="1"/>
        <v>Will Pay Next Week</v>
      </c>
      <c r="J570" t="str">
        <f ca="1"/>
        <v>Yes</v>
      </c>
      <c r="K570">
        <f ca="1"/>
        <v>46169</v>
      </c>
      <c r="L570">
        <f ca="1"/>
        <v>17625</v>
      </c>
      <c r="M570">
        <f ca="1"/>
        <v>0</v>
      </c>
      <c r="N570" t="str">
        <f ca="1"/>
        <v>Will Pay Next Week</v>
      </c>
    </row>
    <row r="571" spans="1:14" x14ac:dyDescent="0.25">
      <c r="A571" t="str">
        <f ca="1"/>
        <v>LOG00246</v>
      </c>
      <c r="B571" t="str">
        <f ca="1"/>
        <v>CUST0221</v>
      </c>
      <c r="C571" t="str">
        <f ca="1"/>
        <v>Lalit Shukla</v>
      </c>
      <c r="D571" t="str">
        <f ca="1"/>
        <v>Bhopal</v>
      </c>
      <c r="E571">
        <f ca="1"/>
        <v>46164</v>
      </c>
      <c r="F571" t="str">
        <f ca="1"/>
        <v>Field Visit</v>
      </c>
      <c r="G571" t="str">
        <f ca="1"/>
        <v>AG013</v>
      </c>
      <c r="H571" t="str">
        <f ca="1"/>
        <v>Neha Malviya</v>
      </c>
      <c r="I571" t="str">
        <f ca="1"/>
        <v>Part Payment Done</v>
      </c>
      <c r="J571" t="str">
        <f ca="1"/>
        <v/>
      </c>
      <c r="K571">
        <f ca="1"/>
        <v>0</v>
      </c>
      <c r="L571">
        <f ca="1"/>
        <v>0</v>
      </c>
      <c r="M571">
        <f ca="1"/>
        <v>24782</v>
      </c>
      <c r="N571" t="str">
        <f ca="1"/>
        <v>Part Payment Done</v>
      </c>
    </row>
    <row r="572" spans="1:14" x14ac:dyDescent="0.25">
      <c r="A572" t="str">
        <f ca="1"/>
        <v>LOG00260</v>
      </c>
      <c r="B572" t="str">
        <f ca="1"/>
        <v>CUST0233</v>
      </c>
      <c r="C572" t="str">
        <f ca="1"/>
        <v>Deepak Tiwari</v>
      </c>
      <c r="D572" t="str">
        <f ca="1"/>
        <v>Rewa</v>
      </c>
      <c r="E572">
        <f ca="1"/>
        <v>46164</v>
      </c>
      <c r="F572" t="str">
        <f ca="1"/>
        <v>Tele-Call</v>
      </c>
      <c r="G572" t="str">
        <f ca="1"/>
        <v>AG013</v>
      </c>
      <c r="H572" t="str">
        <f ca="1"/>
        <v>Neha Malviya</v>
      </c>
      <c r="I572" t="str">
        <f ca="1"/>
        <v>Not Reachable</v>
      </c>
      <c r="J572" t="str">
        <f ca="1"/>
        <v/>
      </c>
      <c r="K572">
        <f ca="1"/>
        <v>0</v>
      </c>
      <c r="L572">
        <f ca="1"/>
        <v>0</v>
      </c>
      <c r="M572">
        <f ca="1"/>
        <v>0</v>
      </c>
      <c r="N572" t="str">
        <f ca="1"/>
        <v>Not Reachable</v>
      </c>
    </row>
    <row r="573" spans="1:14" x14ac:dyDescent="0.25">
      <c r="A573" t="str">
        <f ca="1"/>
        <v>LOG00314</v>
      </c>
      <c r="B573" t="str">
        <f ca="1"/>
        <v>CUST0295</v>
      </c>
      <c r="C573" t="str">
        <f ca="1"/>
        <v>Geeta Verma</v>
      </c>
      <c r="D573" t="str">
        <f ca="1"/>
        <v>Bhopal</v>
      </c>
      <c r="E573">
        <f ca="1"/>
        <v>46164</v>
      </c>
      <c r="F573" t="str">
        <f ca="1"/>
        <v>Tele-Call</v>
      </c>
      <c r="G573" t="str">
        <f ca="1"/>
        <v>AG010</v>
      </c>
      <c r="H573" t="str">
        <f ca="1"/>
        <v>Kavita Tiwari</v>
      </c>
      <c r="I573" t="str">
        <f ca="1"/>
        <v>Not Reachable</v>
      </c>
      <c r="J573" t="str">
        <f ca="1"/>
        <v/>
      </c>
      <c r="K573">
        <f ca="1"/>
        <v>0</v>
      </c>
      <c r="L573">
        <f ca="1"/>
        <v>0</v>
      </c>
      <c r="M573">
        <f ca="1"/>
        <v>0</v>
      </c>
      <c r="N573" t="str">
        <f ca="1"/>
        <v>Not Reachable</v>
      </c>
    </row>
    <row r="574" spans="1:14" x14ac:dyDescent="0.25">
      <c r="A574" t="str">
        <f ca="1"/>
        <v>LOG00343</v>
      </c>
      <c r="B574" t="str">
        <f ca="1"/>
        <v>CUST0334</v>
      </c>
      <c r="C574" t="str">
        <f ca="1"/>
        <v>Rekha Joshi</v>
      </c>
      <c r="D574" t="str">
        <f ca="1"/>
        <v>Indore</v>
      </c>
      <c r="E574">
        <f ca="1"/>
        <v>46164</v>
      </c>
      <c r="F574" t="str">
        <f ca="1"/>
        <v>Tele-Call</v>
      </c>
      <c r="G574" t="str">
        <f ca="1"/>
        <v>AG015</v>
      </c>
      <c r="H574" t="str">
        <f ca="1"/>
        <v>Lalit Dwivedi</v>
      </c>
      <c r="I574" t="str">
        <f ca="1"/>
        <v>Payment Received</v>
      </c>
      <c r="J574" t="str">
        <f ca="1"/>
        <v/>
      </c>
      <c r="K574">
        <f ca="1"/>
        <v>0</v>
      </c>
      <c r="L574">
        <f ca="1"/>
        <v>0</v>
      </c>
      <c r="M574">
        <f ca="1"/>
        <v>46806</v>
      </c>
      <c r="N574" t="str">
        <f ca="1"/>
        <v>Customer paid after follow-up</v>
      </c>
    </row>
    <row r="575" spans="1:14" x14ac:dyDescent="0.25">
      <c r="A575" t="str">
        <f ca="1"/>
        <v>LOG00349</v>
      </c>
      <c r="B575" t="str">
        <f ca="1"/>
        <v>CUST0346</v>
      </c>
      <c r="C575" t="str">
        <f ca="1"/>
        <v>Dinesh Sharma</v>
      </c>
      <c r="D575" t="str">
        <f ca="1"/>
        <v>Rewa</v>
      </c>
      <c r="E575">
        <f ca="1"/>
        <v>46164</v>
      </c>
      <c r="F575" t="str">
        <f ca="1"/>
        <v>Tele-Call</v>
      </c>
      <c r="G575" t="str">
        <f ca="1"/>
        <v>AG008</v>
      </c>
      <c r="H575" t="str">
        <f ca="1"/>
        <v>Pooja Shukla</v>
      </c>
      <c r="I575" t="str">
        <f ca="1"/>
        <v>Not Reachable</v>
      </c>
      <c r="J575" t="str">
        <f ca="1"/>
        <v/>
      </c>
      <c r="K575">
        <f ca="1"/>
        <v>0</v>
      </c>
      <c r="L575">
        <f ca="1"/>
        <v>0</v>
      </c>
      <c r="M575">
        <f ca="1"/>
        <v>0</v>
      </c>
      <c r="N575" t="str">
        <f ca="1"/>
        <v>Not Reachable</v>
      </c>
    </row>
    <row r="576" spans="1:14" x14ac:dyDescent="0.25">
      <c r="A576" t="str">
        <f ca="1"/>
        <v>LOG00386</v>
      </c>
      <c r="B576" t="str">
        <f ca="1"/>
        <v>CUST0375</v>
      </c>
      <c r="C576" t="str">
        <f ca="1"/>
        <v>Nisha Verma</v>
      </c>
      <c r="D576" t="str">
        <f ca="1"/>
        <v>Rewa</v>
      </c>
      <c r="E576">
        <f ca="1"/>
        <v>46164</v>
      </c>
      <c r="F576" t="str">
        <f ca="1"/>
        <v>Tele-Call</v>
      </c>
      <c r="G576" t="str">
        <f ca="1"/>
        <v>AG006</v>
      </c>
      <c r="H576" t="str">
        <f ca="1"/>
        <v>Suresh Malviya</v>
      </c>
      <c r="I576" t="str">
        <f ca="1"/>
        <v>Payment Received</v>
      </c>
      <c r="J576" t="str">
        <f ca="1"/>
        <v/>
      </c>
      <c r="K576">
        <f ca="1"/>
        <v>0</v>
      </c>
      <c r="L576">
        <f ca="1"/>
        <v>0</v>
      </c>
      <c r="M576">
        <f ca="1"/>
        <v>29123</v>
      </c>
      <c r="N576" t="str">
        <f ca="1"/>
        <v>Customer paid after follow-up</v>
      </c>
    </row>
    <row r="577" spans="1:14" x14ac:dyDescent="0.25">
      <c r="A577" t="str">
        <f ca="1"/>
        <v>LOG00462</v>
      </c>
      <c r="B577" t="str">
        <f ca="1"/>
        <v>CUST0430</v>
      </c>
      <c r="C577" t="str">
        <f ca="1"/>
        <v>Pushpa Yadav</v>
      </c>
      <c r="D577" t="str">
        <f ca="1"/>
        <v>Rewa</v>
      </c>
      <c r="E577">
        <f ca="1"/>
        <v>46164</v>
      </c>
      <c r="F577" t="str">
        <f ca="1"/>
        <v>Tele-Call</v>
      </c>
      <c r="G577" t="str">
        <f ca="1"/>
        <v>AG001</v>
      </c>
      <c r="H577" t="str">
        <f ca="1"/>
        <v>Mohit Mishra</v>
      </c>
      <c r="I577" t="str">
        <f ca="1"/>
        <v>Payment Received</v>
      </c>
      <c r="J577" t="str">
        <f ca="1"/>
        <v/>
      </c>
      <c r="K577">
        <f ca="1"/>
        <v>0</v>
      </c>
      <c r="L577">
        <f ca="1"/>
        <v>0</v>
      </c>
      <c r="M577">
        <f ca="1"/>
        <v>46627</v>
      </c>
      <c r="N577" t="str">
        <f ca="1"/>
        <v>Customer paid after follow-up</v>
      </c>
    </row>
    <row r="578" spans="1:14" x14ac:dyDescent="0.25">
      <c r="A578" t="str">
        <f ca="1"/>
        <v>LOG00469</v>
      </c>
      <c r="B578" t="str">
        <f ca="1"/>
        <v>CUST0437</v>
      </c>
      <c r="C578" t="str">
        <f ca="1"/>
        <v>Vijay Dwivedi</v>
      </c>
      <c r="D578" t="str">
        <f ca="1"/>
        <v>Jabalpur</v>
      </c>
      <c r="E578">
        <f ca="1"/>
        <v>46164</v>
      </c>
      <c r="F578" t="str">
        <f ca="1"/>
        <v>Tele-Call</v>
      </c>
      <c r="G578" t="str">
        <f ca="1"/>
        <v>AG019</v>
      </c>
      <c r="H578" t="str">
        <f ca="1"/>
        <v>Ajay Yadav</v>
      </c>
      <c r="I578" t="str">
        <f ca="1"/>
        <v>Commitment Received</v>
      </c>
      <c r="J578" t="str">
        <f ca="1"/>
        <v>Yes</v>
      </c>
      <c r="K578">
        <f ca="1"/>
        <v>46169</v>
      </c>
      <c r="L578">
        <f ca="1"/>
        <v>19066</v>
      </c>
      <c r="M578">
        <f ca="1"/>
        <v>0</v>
      </c>
      <c r="N578" t="str">
        <f ca="1"/>
        <v>Commitment Received</v>
      </c>
    </row>
    <row r="579" spans="1:14" x14ac:dyDescent="0.25">
      <c r="A579" t="str">
        <f ca="1"/>
        <v>LOG00470</v>
      </c>
      <c r="B579" t="str">
        <f ca="1"/>
        <v>CUST0437</v>
      </c>
      <c r="C579" t="str">
        <f ca="1"/>
        <v>Vijay Dwivedi</v>
      </c>
      <c r="D579" t="str">
        <f ca="1"/>
        <v>Jabalpur</v>
      </c>
      <c r="E579">
        <f ca="1"/>
        <v>46164</v>
      </c>
      <c r="F579" t="str">
        <f ca="1"/>
        <v>Field Visit</v>
      </c>
      <c r="G579" t="str">
        <f ca="1"/>
        <v>AG006</v>
      </c>
      <c r="H579" t="str">
        <f ca="1"/>
        <v>Suresh Malviya</v>
      </c>
      <c r="I579" t="str">
        <f ca="1"/>
        <v>Part Payment Done</v>
      </c>
      <c r="J579" t="str">
        <f ca="1"/>
        <v/>
      </c>
      <c r="K579">
        <f ca="1"/>
        <v>0</v>
      </c>
      <c r="L579">
        <f ca="1"/>
        <v>0</v>
      </c>
      <c r="M579">
        <f ca="1"/>
        <v>996</v>
      </c>
      <c r="N579" t="str">
        <f ca="1"/>
        <v>Part Payment Done</v>
      </c>
    </row>
    <row r="580" spans="1:14" x14ac:dyDescent="0.25">
      <c r="A580" t="str">
        <f ca="1"/>
        <v>LOG00490</v>
      </c>
      <c r="B580" t="str">
        <f ca="1"/>
        <v>CUST0456</v>
      </c>
      <c r="C580" t="str">
        <f ca="1"/>
        <v>Vijay Verma</v>
      </c>
      <c r="D580" t="str">
        <f ca="1"/>
        <v>Jabalpur</v>
      </c>
      <c r="E580">
        <f ca="1"/>
        <v>46164</v>
      </c>
      <c r="F580" t="str">
        <f ca="1"/>
        <v>Tele-Call</v>
      </c>
      <c r="G580" t="str">
        <f ca="1"/>
        <v>AG013</v>
      </c>
      <c r="H580" t="str">
        <f ca="1"/>
        <v>Neha Malviya</v>
      </c>
      <c r="I580" t="str">
        <f ca="1"/>
        <v>Payment Received</v>
      </c>
      <c r="J580" t="str">
        <f ca="1"/>
        <v/>
      </c>
      <c r="K580">
        <f ca="1"/>
        <v>0</v>
      </c>
      <c r="L580">
        <f ca="1"/>
        <v>0</v>
      </c>
      <c r="M580">
        <f ca="1"/>
        <v>15476</v>
      </c>
      <c r="N580" t="str">
        <f ca="1"/>
        <v>Customer paid after follow-up</v>
      </c>
    </row>
    <row r="581" spans="1:14" x14ac:dyDescent="0.25">
      <c r="A581" t="str">
        <f ca="1"/>
        <v>LOG00502</v>
      </c>
      <c r="B581" t="str">
        <f ca="1"/>
        <v>CUST0461</v>
      </c>
      <c r="C581" t="str">
        <f ca="1"/>
        <v>Sunita Shukla</v>
      </c>
      <c r="D581" t="str">
        <f ca="1"/>
        <v>Indore</v>
      </c>
      <c r="E581">
        <f ca="1"/>
        <v>46164</v>
      </c>
      <c r="F581" t="str">
        <f ca="1"/>
        <v>Tele-Call</v>
      </c>
      <c r="G581" t="str">
        <f ca="1"/>
        <v>AG012</v>
      </c>
      <c r="H581" t="str">
        <f ca="1"/>
        <v>Umesh Soni</v>
      </c>
      <c r="I581" t="str">
        <f ca="1"/>
        <v>Commitment Received</v>
      </c>
      <c r="J581" t="str">
        <f ca="1"/>
        <v>Yes</v>
      </c>
      <c r="K581">
        <f ca="1"/>
        <v>46169</v>
      </c>
      <c r="L581">
        <f ca="1"/>
        <v>19394</v>
      </c>
      <c r="M581">
        <f ca="1"/>
        <v>0</v>
      </c>
      <c r="N581" t="str">
        <f ca="1"/>
        <v>Commitment Received</v>
      </c>
    </row>
    <row r="582" spans="1:14" x14ac:dyDescent="0.25">
      <c r="A582" t="str">
        <f ca="1"/>
        <v>LOG00521</v>
      </c>
      <c r="B582" t="str">
        <f ca="1"/>
        <v>CUST0479</v>
      </c>
      <c r="C582" t="str">
        <f ca="1"/>
        <v>Priya Jain</v>
      </c>
      <c r="D582" t="str">
        <f ca="1"/>
        <v>Gwalior</v>
      </c>
      <c r="E582">
        <f ca="1"/>
        <v>46164</v>
      </c>
      <c r="F582" t="str">
        <f ca="1"/>
        <v>Tele-Call</v>
      </c>
      <c r="G582" t="str">
        <f ca="1"/>
        <v>AG010</v>
      </c>
      <c r="H582" t="str">
        <f ca="1"/>
        <v>Kavita Tiwari</v>
      </c>
      <c r="I582" t="str">
        <f ca="1"/>
        <v>Commitment Received</v>
      </c>
      <c r="J582" t="str">
        <f ca="1"/>
        <v>Yes</v>
      </c>
      <c r="K582">
        <f ca="1"/>
        <v>46169</v>
      </c>
      <c r="L582">
        <f ca="1"/>
        <v>30970</v>
      </c>
      <c r="M582">
        <f ca="1"/>
        <v>0</v>
      </c>
      <c r="N582" t="str">
        <f ca="1"/>
        <v>Commitment Received</v>
      </c>
    </row>
    <row r="583" spans="1:14" x14ac:dyDescent="0.25">
      <c r="A583" t="str">
        <f ca="1"/>
        <v>LOG00002</v>
      </c>
      <c r="B583" t="str">
        <f ca="1"/>
        <v>CUST0001</v>
      </c>
      <c r="C583" t="str">
        <f ca="1"/>
        <v>Vijay Mishra</v>
      </c>
      <c r="D583" t="str">
        <f ca="1"/>
        <v>Indore</v>
      </c>
      <c r="E583">
        <f ca="1"/>
        <v>46163</v>
      </c>
      <c r="F583" t="str">
        <f ca="1"/>
        <v>WhatsApp Message</v>
      </c>
      <c r="G583" t="str">
        <f ca="1"/>
        <v>AG002</v>
      </c>
      <c r="H583" t="str">
        <f ca="1"/>
        <v>Sunita Patel</v>
      </c>
      <c r="I583" t="str">
        <f ca="1"/>
        <v>Will Pay Next Week</v>
      </c>
      <c r="J583" t="str">
        <f ca="1"/>
        <v>Yes</v>
      </c>
      <c r="K583">
        <f ca="1"/>
        <v>46168</v>
      </c>
      <c r="L583">
        <f ca="1"/>
        <v>1720</v>
      </c>
      <c r="M583">
        <f ca="1"/>
        <v>0</v>
      </c>
      <c r="N583" t="str">
        <f ca="1"/>
        <v>Will Pay Next Week</v>
      </c>
    </row>
    <row r="584" spans="1:14" x14ac:dyDescent="0.25">
      <c r="A584" t="str">
        <f ca="1"/>
        <v>LOG00047</v>
      </c>
      <c r="B584" t="str">
        <f ca="1"/>
        <v>CUST0036</v>
      </c>
      <c r="C584" t="str">
        <f ca="1"/>
        <v>Savita Chauhan</v>
      </c>
      <c r="D584" t="str">
        <f ca="1"/>
        <v>Jabalpur</v>
      </c>
      <c r="E584">
        <f ca="1"/>
        <v>46163</v>
      </c>
      <c r="F584" t="str">
        <f ca="1"/>
        <v>Tele-Call</v>
      </c>
      <c r="G584" t="str">
        <f ca="1"/>
        <v>AG002</v>
      </c>
      <c r="H584" t="str">
        <f ca="1"/>
        <v>Sunita Patel</v>
      </c>
      <c r="I584" t="str">
        <f ca="1"/>
        <v>Not Reachable</v>
      </c>
      <c r="J584" t="str">
        <f ca="1"/>
        <v/>
      </c>
      <c r="K584">
        <f ca="1"/>
        <v>0</v>
      </c>
      <c r="L584">
        <f ca="1"/>
        <v>0</v>
      </c>
      <c r="M584">
        <f ca="1"/>
        <v>0</v>
      </c>
      <c r="N584" t="str">
        <f ca="1"/>
        <v>Not Reachable</v>
      </c>
    </row>
    <row r="585" spans="1:14" x14ac:dyDescent="0.25">
      <c r="A585" t="str">
        <f ca="1"/>
        <v>LOG00160</v>
      </c>
      <c r="B585" t="str">
        <f ca="1"/>
        <v>CUST0154</v>
      </c>
      <c r="C585" t="str">
        <f ca="1"/>
        <v>Mahesh Patel</v>
      </c>
      <c r="D585" t="str">
        <f ca="1"/>
        <v>Bhopal</v>
      </c>
      <c r="E585">
        <f ca="1"/>
        <v>46163</v>
      </c>
      <c r="F585" t="str">
        <f ca="1"/>
        <v>Tele-Call</v>
      </c>
      <c r="G585" t="str">
        <f ca="1"/>
        <v>AG012</v>
      </c>
      <c r="H585" t="str">
        <f ca="1"/>
        <v>Umesh Soni</v>
      </c>
      <c r="I585" t="str">
        <f ca="1"/>
        <v>Commitment Received</v>
      </c>
      <c r="J585" t="str">
        <f ca="1"/>
        <v>Yes</v>
      </c>
      <c r="K585">
        <f ca="1"/>
        <v>46168</v>
      </c>
      <c r="L585">
        <f ca="1"/>
        <v>11448</v>
      </c>
      <c r="M585">
        <f ca="1"/>
        <v>0</v>
      </c>
      <c r="N585" t="str">
        <f ca="1"/>
        <v>Commitment Received</v>
      </c>
    </row>
    <row r="586" spans="1:14" x14ac:dyDescent="0.25">
      <c r="A586" t="str">
        <f ca="1"/>
        <v>LOG00172</v>
      </c>
      <c r="B586" t="str">
        <f ca="1"/>
        <v>CUST0166</v>
      </c>
      <c r="C586" t="str">
        <f ca="1"/>
        <v>Pradeep Malviya</v>
      </c>
      <c r="D586" t="str">
        <f ca="1"/>
        <v>Indore</v>
      </c>
      <c r="E586">
        <f ca="1"/>
        <v>46163</v>
      </c>
      <c r="F586" t="str">
        <f ca="1"/>
        <v>Tele-Call</v>
      </c>
      <c r="G586" t="str">
        <f ca="1"/>
        <v>AG020</v>
      </c>
      <c r="H586" t="str">
        <f ca="1"/>
        <v>Vijay Tiwari</v>
      </c>
      <c r="I586" t="str">
        <f ca="1"/>
        <v>Payment Received</v>
      </c>
      <c r="J586" t="str">
        <f ca="1"/>
        <v/>
      </c>
      <c r="K586">
        <f ca="1"/>
        <v>0</v>
      </c>
      <c r="L586">
        <f ca="1"/>
        <v>0</v>
      </c>
      <c r="M586">
        <f ca="1"/>
        <v>90075</v>
      </c>
      <c r="N586" t="str">
        <f ca="1"/>
        <v>Customer paid after follow-up</v>
      </c>
    </row>
    <row r="587" spans="1:14" x14ac:dyDescent="0.25">
      <c r="A587" t="str">
        <f ca="1"/>
        <v>LOG00195</v>
      </c>
      <c r="B587" t="str">
        <f ca="1"/>
        <v>CUST0191</v>
      </c>
      <c r="C587" t="str">
        <f ca="1"/>
        <v>Kavita Jain</v>
      </c>
      <c r="D587" t="str">
        <f ca="1"/>
        <v>Jabalpur</v>
      </c>
      <c r="E587">
        <f ca="1"/>
        <v>46163</v>
      </c>
      <c r="F587" t="str">
        <f ca="1"/>
        <v>Tele-Call</v>
      </c>
      <c r="G587" t="str">
        <f ca="1"/>
        <v>AG005</v>
      </c>
      <c r="H587" t="str">
        <f ca="1"/>
        <v>Amit Thakur</v>
      </c>
      <c r="I587" t="str">
        <f ca="1"/>
        <v>Not Reachable</v>
      </c>
      <c r="J587" t="str">
        <f ca="1"/>
        <v/>
      </c>
      <c r="K587">
        <f ca="1"/>
        <v>0</v>
      </c>
      <c r="L587">
        <f ca="1"/>
        <v>0</v>
      </c>
      <c r="M587">
        <f ca="1"/>
        <v>0</v>
      </c>
      <c r="N587" t="str">
        <f ca="1"/>
        <v>Not Reachable</v>
      </c>
    </row>
    <row r="588" spans="1:14" x14ac:dyDescent="0.25">
      <c r="A588" t="str">
        <f ca="1"/>
        <v>LOG00219</v>
      </c>
      <c r="B588" t="str">
        <f ca="1"/>
        <v>CUST0208</v>
      </c>
      <c r="C588" t="str">
        <f ca="1"/>
        <v>Rajesh Dwivedi</v>
      </c>
      <c r="D588" t="str">
        <f ca="1"/>
        <v>Jabalpur</v>
      </c>
      <c r="E588">
        <f ca="1"/>
        <v>46163</v>
      </c>
      <c r="F588" t="str">
        <f ca="1"/>
        <v>Field Visit</v>
      </c>
      <c r="G588" t="str">
        <f ca="1"/>
        <v>AG007</v>
      </c>
      <c r="H588" t="str">
        <f ca="1"/>
        <v>Pushpa Jain</v>
      </c>
      <c r="I588" t="str">
        <f ca="1"/>
        <v>Part Payment Done</v>
      </c>
      <c r="J588" t="str">
        <f ca="1"/>
        <v/>
      </c>
      <c r="K588">
        <f ca="1"/>
        <v>0</v>
      </c>
      <c r="L588">
        <f ca="1"/>
        <v>0</v>
      </c>
      <c r="M588">
        <f ca="1"/>
        <v>36881</v>
      </c>
      <c r="N588" t="str">
        <f ca="1"/>
        <v>Part Payment Done</v>
      </c>
    </row>
    <row r="589" spans="1:14" x14ac:dyDescent="0.25">
      <c r="A589" t="str">
        <f ca="1"/>
        <v>LOG00233</v>
      </c>
      <c r="B589" t="str">
        <f ca="1"/>
        <v>CUST0214</v>
      </c>
      <c r="C589" t="str">
        <f ca="1"/>
        <v>Usha Soni</v>
      </c>
      <c r="D589" t="str">
        <f ca="1"/>
        <v>Bhopal</v>
      </c>
      <c r="E589">
        <f ca="1"/>
        <v>46163</v>
      </c>
      <c r="F589" t="str">
        <f ca="1"/>
        <v>Tele-Call</v>
      </c>
      <c r="G589" t="str">
        <f ca="1"/>
        <v>AG014</v>
      </c>
      <c r="H589" t="str">
        <f ca="1"/>
        <v>Manoj Gupta</v>
      </c>
      <c r="I589" t="str">
        <f ca="1"/>
        <v>Not Reachable</v>
      </c>
      <c r="J589" t="str">
        <f ca="1"/>
        <v/>
      </c>
      <c r="K589">
        <f ca="1"/>
        <v>0</v>
      </c>
      <c r="L589">
        <f ca="1"/>
        <v>0</v>
      </c>
      <c r="M589">
        <f ca="1"/>
        <v>0</v>
      </c>
      <c r="N589" t="str">
        <f ca="1"/>
        <v>Not Reachable</v>
      </c>
    </row>
    <row r="590" spans="1:14" x14ac:dyDescent="0.25">
      <c r="A590" t="str">
        <f ca="1"/>
        <v>LOG00305</v>
      </c>
      <c r="B590" t="str">
        <f ca="1"/>
        <v>CUST0282</v>
      </c>
      <c r="C590" t="str">
        <f ca="1"/>
        <v>Usha Dubey</v>
      </c>
      <c r="D590" t="str">
        <f ca="1"/>
        <v>Bhopal</v>
      </c>
      <c r="E590">
        <f ca="1"/>
        <v>46163</v>
      </c>
      <c r="F590" t="str">
        <f ca="1"/>
        <v>Tele-Call</v>
      </c>
      <c r="G590" t="str">
        <f ca="1"/>
        <v>AG020</v>
      </c>
      <c r="H590" t="str">
        <f ca="1"/>
        <v>Vijay Tiwari</v>
      </c>
      <c r="I590" t="str">
        <f ca="1"/>
        <v>Commitment Received</v>
      </c>
      <c r="J590" t="str">
        <f ca="1"/>
        <v>Yes</v>
      </c>
      <c r="K590">
        <f ca="1"/>
        <v>46168</v>
      </c>
      <c r="L590">
        <f ca="1"/>
        <v>1390</v>
      </c>
      <c r="M590">
        <f ca="1"/>
        <v>0</v>
      </c>
      <c r="N590" t="str">
        <f ca="1"/>
        <v>Commitment Received</v>
      </c>
    </row>
    <row r="591" spans="1:14" x14ac:dyDescent="0.25">
      <c r="A591" t="str">
        <f ca="1"/>
        <v>LOG00332</v>
      </c>
      <c r="B591" t="str">
        <f ca="1"/>
        <v>CUST0311</v>
      </c>
      <c r="C591" t="str">
        <f ca="1"/>
        <v>Vijay Mishra</v>
      </c>
      <c r="D591" t="str">
        <f ca="1"/>
        <v>Gwalior</v>
      </c>
      <c r="E591">
        <f ca="1"/>
        <v>46163</v>
      </c>
      <c r="F591" t="str">
        <f ca="1"/>
        <v>Tele-Call</v>
      </c>
      <c r="G591" t="str">
        <f ca="1"/>
        <v>AG008</v>
      </c>
      <c r="H591" t="str">
        <f ca="1"/>
        <v>Pooja Shukla</v>
      </c>
      <c r="I591" t="str">
        <f ca="1"/>
        <v>Commitment Received</v>
      </c>
      <c r="J591" t="str">
        <f ca="1"/>
        <v>Yes</v>
      </c>
      <c r="K591">
        <f ca="1"/>
        <v>46168</v>
      </c>
      <c r="L591">
        <f ca="1"/>
        <v>235</v>
      </c>
      <c r="M591">
        <f ca="1"/>
        <v>0</v>
      </c>
      <c r="N591" t="str">
        <f ca="1"/>
        <v>Commitment Received</v>
      </c>
    </row>
    <row r="592" spans="1:14" x14ac:dyDescent="0.25">
      <c r="A592" t="str">
        <f ca="1"/>
        <v>LOG00358</v>
      </c>
      <c r="B592" t="str">
        <f ca="1"/>
        <v>CUST0350</v>
      </c>
      <c r="C592" t="str">
        <f ca="1"/>
        <v>Sanjay Chauhan</v>
      </c>
      <c r="D592" t="str">
        <f ca="1"/>
        <v>Rewa</v>
      </c>
      <c r="E592">
        <f ca="1"/>
        <v>46163</v>
      </c>
      <c r="F592" t="str">
        <f ca="1"/>
        <v>Tele-Call</v>
      </c>
      <c r="G592" t="str">
        <f ca="1"/>
        <v>AG009</v>
      </c>
      <c r="H592" t="str">
        <f ca="1"/>
        <v>Pankaj Joshi</v>
      </c>
      <c r="I592" t="str">
        <f ca="1"/>
        <v>Commitment Received</v>
      </c>
      <c r="J592" t="str">
        <f ca="1"/>
        <v>Yes</v>
      </c>
      <c r="K592">
        <f ca="1"/>
        <v>46168</v>
      </c>
      <c r="L592">
        <f ca="1"/>
        <v>28221</v>
      </c>
      <c r="M592">
        <f ca="1"/>
        <v>0</v>
      </c>
      <c r="N592" t="str">
        <f ca="1"/>
        <v>Commitment Received</v>
      </c>
    </row>
    <row r="593" spans="1:14" x14ac:dyDescent="0.25">
      <c r="A593" t="str">
        <f ca="1"/>
        <v>LOG00361</v>
      </c>
      <c r="B593" t="str">
        <f ca="1"/>
        <v>CUST0351</v>
      </c>
      <c r="C593" t="str">
        <f ca="1"/>
        <v>Pooja Chauhan</v>
      </c>
      <c r="D593" t="str">
        <f ca="1"/>
        <v>Jabalpur</v>
      </c>
      <c r="E593">
        <f ca="1"/>
        <v>46163</v>
      </c>
      <c r="F593" t="str">
        <f ca="1"/>
        <v>WhatsApp Message</v>
      </c>
      <c r="G593" t="str">
        <f ca="1"/>
        <v>AG012</v>
      </c>
      <c r="H593" t="str">
        <f ca="1"/>
        <v>Umesh Soni</v>
      </c>
      <c r="I593" t="str">
        <f ca="1"/>
        <v>Will Pay Next Week</v>
      </c>
      <c r="J593" t="str">
        <f ca="1"/>
        <v>Yes</v>
      </c>
      <c r="K593">
        <f ca="1"/>
        <v>46168</v>
      </c>
      <c r="L593">
        <f ca="1"/>
        <v>2708</v>
      </c>
      <c r="M593">
        <f ca="1"/>
        <v>0</v>
      </c>
      <c r="N593" t="str">
        <f ca="1"/>
        <v>Will Pay Next Week</v>
      </c>
    </row>
    <row r="594" spans="1:14" x14ac:dyDescent="0.25">
      <c r="A594" t="str">
        <f ca="1"/>
        <v>LOG00364</v>
      </c>
      <c r="B594" t="str">
        <f ca="1"/>
        <v>CUST0353</v>
      </c>
      <c r="C594" t="str">
        <f ca="1"/>
        <v>Geeta Yadav</v>
      </c>
      <c r="D594" t="str">
        <f ca="1"/>
        <v>Indore</v>
      </c>
      <c r="E594">
        <f ca="1"/>
        <v>46163</v>
      </c>
      <c r="F594" t="str">
        <f ca="1"/>
        <v>Tele-Call</v>
      </c>
      <c r="G594" t="str">
        <f ca="1"/>
        <v>AG013</v>
      </c>
      <c r="H594" t="str">
        <f ca="1"/>
        <v>Neha Malviya</v>
      </c>
      <c r="I594" t="str">
        <f ca="1"/>
        <v>Not Reachable</v>
      </c>
      <c r="J594" t="str">
        <f ca="1"/>
        <v/>
      </c>
      <c r="K594">
        <f ca="1"/>
        <v>0</v>
      </c>
      <c r="L594">
        <f ca="1"/>
        <v>0</v>
      </c>
      <c r="M594">
        <f ca="1"/>
        <v>0</v>
      </c>
      <c r="N594" t="str">
        <f ca="1"/>
        <v>Not Reachable</v>
      </c>
    </row>
    <row r="595" spans="1:14" x14ac:dyDescent="0.25">
      <c r="A595" t="str">
        <f ca="1"/>
        <v>LOG00389</v>
      </c>
      <c r="B595" t="str">
        <f ca="1"/>
        <v>CUST0380</v>
      </c>
      <c r="C595" t="str">
        <f ca="1"/>
        <v>Umesh Shukla</v>
      </c>
      <c r="D595" t="str">
        <f ca="1"/>
        <v>Bhopal</v>
      </c>
      <c r="E595">
        <f ca="1"/>
        <v>46163</v>
      </c>
      <c r="F595" t="str">
        <f ca="1"/>
        <v>Tele-Call</v>
      </c>
      <c r="G595" t="str">
        <f ca="1"/>
        <v>AG014</v>
      </c>
      <c r="H595" t="str">
        <f ca="1"/>
        <v>Manoj Gupta</v>
      </c>
      <c r="I595" t="str">
        <f ca="1"/>
        <v>Not Reachable</v>
      </c>
      <c r="J595" t="str">
        <f ca="1"/>
        <v/>
      </c>
      <c r="K595">
        <f ca="1"/>
        <v>0</v>
      </c>
      <c r="L595">
        <f ca="1"/>
        <v>0</v>
      </c>
      <c r="M595">
        <f ca="1"/>
        <v>0</v>
      </c>
      <c r="N595" t="str">
        <f ca="1"/>
        <v>Not Reachable</v>
      </c>
    </row>
    <row r="596" spans="1:14" x14ac:dyDescent="0.25">
      <c r="A596" t="str">
        <f ca="1"/>
        <v>LOG00411</v>
      </c>
      <c r="B596" t="str">
        <f ca="1"/>
        <v>CUST0394</v>
      </c>
      <c r="C596" t="str">
        <f ca="1"/>
        <v>Geeta Singh</v>
      </c>
      <c r="D596" t="str">
        <f ca="1"/>
        <v>Bhopal</v>
      </c>
      <c r="E596">
        <f ca="1"/>
        <v>46163</v>
      </c>
      <c r="F596" t="str">
        <f ca="1"/>
        <v>Tele-Call</v>
      </c>
      <c r="G596" t="str">
        <f ca="1"/>
        <v>AG001</v>
      </c>
      <c r="H596" t="str">
        <f ca="1"/>
        <v>Mohit Mishra</v>
      </c>
      <c r="I596" t="str">
        <f ca="1"/>
        <v>Payment Received</v>
      </c>
      <c r="J596" t="str">
        <f ca="1"/>
        <v/>
      </c>
      <c r="K596">
        <f ca="1"/>
        <v>0</v>
      </c>
      <c r="L596">
        <f ca="1"/>
        <v>0</v>
      </c>
      <c r="M596">
        <f ca="1"/>
        <v>13481</v>
      </c>
      <c r="N596" t="str">
        <f ca="1"/>
        <v>Customer paid after follow-up</v>
      </c>
    </row>
    <row r="597" spans="1:14" x14ac:dyDescent="0.25">
      <c r="A597" t="str">
        <f ca="1"/>
        <v>LOG00412</v>
      </c>
      <c r="B597" t="str">
        <f ca="1"/>
        <v>CUST0396</v>
      </c>
      <c r="C597" t="str">
        <f ca="1"/>
        <v>Pushpa Tiwari</v>
      </c>
      <c r="D597" t="str">
        <f ca="1"/>
        <v>Gwalior</v>
      </c>
      <c r="E597">
        <f ca="1"/>
        <v>46163</v>
      </c>
      <c r="F597" t="str">
        <f ca="1"/>
        <v>Tele-Call</v>
      </c>
      <c r="G597" t="str">
        <f ca="1"/>
        <v>AG002</v>
      </c>
      <c r="H597" t="str">
        <f ca="1"/>
        <v>Sunita Patel</v>
      </c>
      <c r="I597" t="str">
        <f ca="1"/>
        <v>Not Reachable</v>
      </c>
      <c r="J597" t="str">
        <f ca="1"/>
        <v/>
      </c>
      <c r="K597">
        <f ca="1"/>
        <v>0</v>
      </c>
      <c r="L597">
        <f ca="1"/>
        <v>0</v>
      </c>
      <c r="M597">
        <f ca="1"/>
        <v>0</v>
      </c>
      <c r="N597" t="str">
        <f ca="1"/>
        <v>Not Reachable</v>
      </c>
    </row>
    <row r="598" spans="1:14" x14ac:dyDescent="0.25">
      <c r="A598" t="str">
        <f ca="1"/>
        <v>LOG00441</v>
      </c>
      <c r="B598" t="str">
        <f ca="1"/>
        <v>CUST0408</v>
      </c>
      <c r="C598" t="str">
        <f ca="1"/>
        <v>Pradeep Patel</v>
      </c>
      <c r="D598" t="str">
        <f ca="1"/>
        <v>Gwalior</v>
      </c>
      <c r="E598">
        <f ca="1"/>
        <v>46163</v>
      </c>
      <c r="F598" t="str">
        <f ca="1"/>
        <v>Tele-Call</v>
      </c>
      <c r="G598" t="str">
        <f ca="1"/>
        <v>AG011</v>
      </c>
      <c r="H598" t="str">
        <f ca="1"/>
        <v>Umesh Gupta</v>
      </c>
      <c r="I598" t="str">
        <f ca="1"/>
        <v>Commitment Received</v>
      </c>
      <c r="J598" t="str">
        <f ca="1"/>
        <v>Yes</v>
      </c>
      <c r="K598">
        <f ca="1"/>
        <v>46168</v>
      </c>
      <c r="L598">
        <f ca="1"/>
        <v>1737</v>
      </c>
      <c r="M598">
        <f ca="1"/>
        <v>0</v>
      </c>
      <c r="N598" t="str">
        <f ca="1"/>
        <v>Commitment Received</v>
      </c>
    </row>
    <row r="599" spans="1:14" x14ac:dyDescent="0.25">
      <c r="A599" t="str">
        <f ca="1"/>
        <v>LOG00464</v>
      </c>
      <c r="B599" t="str">
        <f ca="1"/>
        <v>CUST0432</v>
      </c>
      <c r="C599" t="str">
        <f ca="1"/>
        <v>Dinesh Rajput</v>
      </c>
      <c r="D599" t="str">
        <f ca="1"/>
        <v>Rewa</v>
      </c>
      <c r="E599">
        <f ca="1"/>
        <v>46163</v>
      </c>
      <c r="F599" t="str">
        <f ca="1"/>
        <v>WhatsApp Message</v>
      </c>
      <c r="G599" t="str">
        <f ca="1"/>
        <v>AG010</v>
      </c>
      <c r="H599" t="str">
        <f ca="1"/>
        <v>Kavita Tiwari</v>
      </c>
      <c r="I599" t="str">
        <f ca="1"/>
        <v>Will Pay Next Week</v>
      </c>
      <c r="J599" t="str">
        <f ca="1"/>
        <v>Yes</v>
      </c>
      <c r="K599">
        <f ca="1"/>
        <v>46168</v>
      </c>
      <c r="L599">
        <f ca="1"/>
        <v>50264</v>
      </c>
      <c r="M599">
        <f ca="1"/>
        <v>0</v>
      </c>
      <c r="N599" t="str">
        <f ca="1"/>
        <v>Will Pay Next Week</v>
      </c>
    </row>
    <row r="600" spans="1:14" x14ac:dyDescent="0.25">
      <c r="A600" t="str">
        <f ca="1"/>
        <v>LOG00472</v>
      </c>
      <c r="B600" t="str">
        <f ca="1"/>
        <v>CUST0438</v>
      </c>
      <c r="C600" t="str">
        <f ca="1"/>
        <v>Savita Patel</v>
      </c>
      <c r="D600" t="str">
        <f ca="1"/>
        <v>Gwalior</v>
      </c>
      <c r="E600">
        <f ca="1"/>
        <v>46163</v>
      </c>
      <c r="F600" t="str">
        <f ca="1"/>
        <v>WhatsApp Message</v>
      </c>
      <c r="G600" t="str">
        <f ca="1"/>
        <v>AG004</v>
      </c>
      <c r="H600" t="str">
        <f ca="1"/>
        <v>Pankaj Verma</v>
      </c>
      <c r="I600" t="str">
        <f ca="1"/>
        <v>Will Pay Next Week</v>
      </c>
      <c r="J600" t="str">
        <f ca="1"/>
        <v>Yes</v>
      </c>
      <c r="K600">
        <f ca="1"/>
        <v>46168</v>
      </c>
      <c r="L600">
        <f ca="1"/>
        <v>3120</v>
      </c>
      <c r="M600">
        <f ca="1"/>
        <v>0</v>
      </c>
      <c r="N600" t="str">
        <f ca="1"/>
        <v>Will Pay Next Week</v>
      </c>
    </row>
    <row r="601" spans="1:14" x14ac:dyDescent="0.25">
      <c r="A601" t="str">
        <f ca="1"/>
        <v>LOG00485</v>
      </c>
      <c r="B601" t="str">
        <f ca="1"/>
        <v>CUST0451</v>
      </c>
      <c r="C601" t="str">
        <f ca="1"/>
        <v>Geeta Malviya</v>
      </c>
      <c r="D601" t="str">
        <f ca="1"/>
        <v>Rewa</v>
      </c>
      <c r="E601">
        <f ca="1"/>
        <v>46163</v>
      </c>
      <c r="F601" t="str">
        <f ca="1"/>
        <v>Tele-Call</v>
      </c>
      <c r="G601" t="str">
        <f ca="1"/>
        <v>AG002</v>
      </c>
      <c r="H601" t="str">
        <f ca="1"/>
        <v>Sunita Patel</v>
      </c>
      <c r="I601" t="str">
        <f ca="1"/>
        <v>Not Reachable</v>
      </c>
      <c r="J601" t="str">
        <f ca="1"/>
        <v/>
      </c>
      <c r="K601">
        <f ca="1"/>
        <v>0</v>
      </c>
      <c r="L601">
        <f ca="1"/>
        <v>0</v>
      </c>
      <c r="M601">
        <f ca="1"/>
        <v>0</v>
      </c>
      <c r="N601" t="str">
        <f ca="1"/>
        <v>Not Reachable</v>
      </c>
    </row>
    <row r="602" spans="1:14" x14ac:dyDescent="0.25">
      <c r="A602" t="str">
        <f ca="1"/>
        <v>LOG00493</v>
      </c>
      <c r="B602" t="str">
        <f ca="1"/>
        <v>CUST0457</v>
      </c>
      <c r="C602" t="str">
        <f ca="1"/>
        <v>Dinesh Mishra</v>
      </c>
      <c r="D602" t="str">
        <f ca="1"/>
        <v>Gwalior</v>
      </c>
      <c r="E602">
        <f ca="1"/>
        <v>46163</v>
      </c>
      <c r="F602" t="str">
        <f ca="1"/>
        <v>Tele-Call</v>
      </c>
      <c r="G602" t="str">
        <f ca="1"/>
        <v>AG018</v>
      </c>
      <c r="H602" t="str">
        <f ca="1"/>
        <v>Manoj Dubey</v>
      </c>
      <c r="I602" t="str">
        <f ca="1"/>
        <v>Commitment Received</v>
      </c>
      <c r="J602" t="str">
        <f ca="1"/>
        <v>Yes</v>
      </c>
      <c r="K602">
        <f ca="1"/>
        <v>46168</v>
      </c>
      <c r="L602">
        <f ca="1"/>
        <v>53995</v>
      </c>
      <c r="M602">
        <f ca="1"/>
        <v>0</v>
      </c>
      <c r="N602" t="str">
        <f ca="1"/>
        <v>Commitment Received</v>
      </c>
    </row>
    <row r="603" spans="1:14" x14ac:dyDescent="0.25">
      <c r="A603" t="str">
        <f ca="1"/>
        <v>LOG00524</v>
      </c>
      <c r="B603" t="str">
        <f ca="1"/>
        <v>CUST0480</v>
      </c>
      <c r="C603" t="str">
        <f ca="1"/>
        <v>Anil Joshi</v>
      </c>
      <c r="D603" t="str">
        <f ca="1"/>
        <v>Rewa</v>
      </c>
      <c r="E603">
        <f ca="1"/>
        <v>46163</v>
      </c>
      <c r="F603" t="str">
        <f ca="1"/>
        <v>WhatsApp Message</v>
      </c>
      <c r="G603" t="str">
        <f ca="1"/>
        <v>AG001</v>
      </c>
      <c r="H603" t="str">
        <f ca="1"/>
        <v>Mohit Mishra</v>
      </c>
      <c r="I603" t="str">
        <f ca="1"/>
        <v>Will Pay Next Week</v>
      </c>
      <c r="J603" t="str">
        <f ca="1"/>
        <v>Yes</v>
      </c>
      <c r="K603">
        <f ca="1"/>
        <v>46168</v>
      </c>
      <c r="L603">
        <f ca="1"/>
        <v>28978</v>
      </c>
      <c r="M603">
        <f ca="1"/>
        <v>0</v>
      </c>
      <c r="N603" t="str">
        <f ca="1"/>
        <v>Will Pay Next Week</v>
      </c>
    </row>
    <row r="604" spans="1:14" x14ac:dyDescent="0.25">
      <c r="A604" t="str">
        <f ca="1"/>
        <v>LOG00528</v>
      </c>
      <c r="B604" t="str">
        <f ca="1"/>
        <v>CUST0482</v>
      </c>
      <c r="C604" t="str">
        <f ca="1"/>
        <v>Nisha Singh</v>
      </c>
      <c r="D604" t="str">
        <f ca="1"/>
        <v>Rewa</v>
      </c>
      <c r="E604">
        <f ca="1"/>
        <v>46163</v>
      </c>
      <c r="F604" t="str">
        <f ca="1"/>
        <v>WhatsApp Message</v>
      </c>
      <c r="G604" t="str">
        <f ca="1"/>
        <v>AG005</v>
      </c>
      <c r="H604" t="str">
        <f ca="1"/>
        <v>Amit Thakur</v>
      </c>
      <c r="I604" t="str">
        <f ca="1"/>
        <v>Will Pay Next Week</v>
      </c>
      <c r="J604" t="str">
        <f ca="1"/>
        <v>Yes</v>
      </c>
      <c r="K604">
        <f ca="1"/>
        <v>46168</v>
      </c>
      <c r="L604">
        <f ca="1"/>
        <v>6389</v>
      </c>
      <c r="M604">
        <f ca="1"/>
        <v>0</v>
      </c>
      <c r="N604" t="str">
        <f ca="1"/>
        <v>Will Pay Next Week</v>
      </c>
    </row>
    <row r="605" spans="1:14" x14ac:dyDescent="0.25">
      <c r="A605" t="str">
        <f ca="1"/>
        <v>LOG00544</v>
      </c>
      <c r="B605" t="str">
        <f ca="1"/>
        <v>CUST0497</v>
      </c>
      <c r="C605" t="str">
        <f ca="1"/>
        <v>Ajay Thakur</v>
      </c>
      <c r="D605" t="str">
        <f ca="1"/>
        <v>Indore</v>
      </c>
      <c r="E605">
        <f ca="1"/>
        <v>46163</v>
      </c>
      <c r="F605" t="str">
        <f ca="1"/>
        <v>WhatsApp Message</v>
      </c>
      <c r="G605" t="str">
        <f ca="1"/>
        <v>AG020</v>
      </c>
      <c r="H605" t="str">
        <f ca="1"/>
        <v>Vijay Tiwari</v>
      </c>
      <c r="I605" t="str">
        <f ca="1"/>
        <v>Will Pay Next Week</v>
      </c>
      <c r="J605" t="str">
        <f ca="1"/>
        <v>Yes</v>
      </c>
      <c r="K605">
        <f ca="1"/>
        <v>46168</v>
      </c>
      <c r="L605">
        <f ca="1"/>
        <v>9601</v>
      </c>
      <c r="M605">
        <f ca="1"/>
        <v>0</v>
      </c>
      <c r="N605" t="str">
        <f ca="1"/>
        <v>Will Pay Next Week</v>
      </c>
    </row>
    <row r="606" spans="1:14" x14ac:dyDescent="0.25">
      <c r="A606" t="str">
        <f ca="1"/>
        <v>LOG00546</v>
      </c>
      <c r="B606" t="str">
        <f ca="1"/>
        <v>CUST0497</v>
      </c>
      <c r="C606" t="str">
        <f ca="1"/>
        <v>Ajay Thakur</v>
      </c>
      <c r="D606" t="str">
        <f ca="1"/>
        <v>Indore</v>
      </c>
      <c r="E606">
        <f ca="1"/>
        <v>46163</v>
      </c>
      <c r="F606" t="str">
        <f ca="1"/>
        <v>Field Visit</v>
      </c>
      <c r="G606" t="str">
        <f ca="1"/>
        <v>AG006</v>
      </c>
      <c r="H606" t="str">
        <f ca="1"/>
        <v>Suresh Malviya</v>
      </c>
      <c r="I606" t="str">
        <f ca="1"/>
        <v>Part Payment Done</v>
      </c>
      <c r="J606" t="str">
        <f ca="1"/>
        <v/>
      </c>
      <c r="K606">
        <f ca="1"/>
        <v>0</v>
      </c>
      <c r="L606">
        <f ca="1"/>
        <v>0</v>
      </c>
      <c r="M606">
        <f ca="1"/>
        <v>1586</v>
      </c>
      <c r="N606" t="str">
        <f ca="1"/>
        <v>Part Payment Done</v>
      </c>
    </row>
    <row r="607" spans="1:14" x14ac:dyDescent="0.25">
      <c r="A607" t="str">
        <f ca="1"/>
        <v>LOG00017</v>
      </c>
      <c r="B607" t="str">
        <f ca="1"/>
        <v>CUST0011</v>
      </c>
      <c r="C607" t="str">
        <f ca="1"/>
        <v>Naresh Dwivedi</v>
      </c>
      <c r="D607" t="str">
        <f ca="1"/>
        <v>Bhopal</v>
      </c>
      <c r="E607">
        <f ca="1"/>
        <v>46162</v>
      </c>
      <c r="F607" t="str">
        <f ca="1"/>
        <v>Tele-Call</v>
      </c>
      <c r="G607" t="str">
        <f ca="1"/>
        <v>AG007</v>
      </c>
      <c r="H607" t="str">
        <f ca="1"/>
        <v>Pushpa Jain</v>
      </c>
      <c r="I607" t="str">
        <f ca="1"/>
        <v>Not Reachable</v>
      </c>
      <c r="J607" t="str">
        <f ca="1"/>
        <v/>
      </c>
      <c r="K607">
        <f ca="1"/>
        <v>0</v>
      </c>
      <c r="L607">
        <f ca="1"/>
        <v>0</v>
      </c>
      <c r="M607">
        <f ca="1"/>
        <v>0</v>
      </c>
      <c r="N607" t="str">
        <f ca="1"/>
        <v>Not Reachable</v>
      </c>
    </row>
    <row r="608" spans="1:14" x14ac:dyDescent="0.25">
      <c r="A608" t="str">
        <f ca="1"/>
        <v>LOG00124</v>
      </c>
      <c r="B608" t="str">
        <f ca="1"/>
        <v>CUST0116</v>
      </c>
      <c r="C608" t="str">
        <f ca="1"/>
        <v>Ramesh Singh</v>
      </c>
      <c r="D608" t="str">
        <f ca="1"/>
        <v>Gwalior</v>
      </c>
      <c r="E608">
        <f ca="1"/>
        <v>46162</v>
      </c>
      <c r="F608" t="str">
        <f ca="1"/>
        <v>Field Visit</v>
      </c>
      <c r="G608" t="str">
        <f ca="1"/>
        <v>AG008</v>
      </c>
      <c r="H608" t="str">
        <f ca="1"/>
        <v>Pooja Shukla</v>
      </c>
      <c r="I608" t="str">
        <f ca="1"/>
        <v>Part Payment Done</v>
      </c>
      <c r="J608" t="str">
        <f ca="1"/>
        <v/>
      </c>
      <c r="K608">
        <f ca="1"/>
        <v>0</v>
      </c>
      <c r="L608">
        <f ca="1"/>
        <v>0</v>
      </c>
      <c r="M608">
        <f ca="1"/>
        <v>7161</v>
      </c>
      <c r="N608" t="str">
        <f ca="1"/>
        <v>Part Payment Done</v>
      </c>
    </row>
    <row r="609" spans="1:14" x14ac:dyDescent="0.25">
      <c r="A609" t="str">
        <f ca="1"/>
        <v>LOG00180</v>
      </c>
      <c r="B609" t="str">
        <f ca="1"/>
        <v>CUST0175</v>
      </c>
      <c r="C609" t="str">
        <f ca="1"/>
        <v>Naresh Joshi</v>
      </c>
      <c r="D609" t="str">
        <f ca="1"/>
        <v>Rewa</v>
      </c>
      <c r="E609">
        <f ca="1"/>
        <v>46162</v>
      </c>
      <c r="F609" t="str">
        <f ca="1"/>
        <v>Tele-Call</v>
      </c>
      <c r="G609" t="str">
        <f ca="1"/>
        <v>AG007</v>
      </c>
      <c r="H609" t="str">
        <f ca="1"/>
        <v>Pushpa Jain</v>
      </c>
      <c r="I609" t="str">
        <f ca="1"/>
        <v>Payment Received</v>
      </c>
      <c r="J609" t="str">
        <f ca="1"/>
        <v/>
      </c>
      <c r="K609">
        <f ca="1"/>
        <v>0</v>
      </c>
      <c r="L609">
        <f ca="1"/>
        <v>0</v>
      </c>
      <c r="M609">
        <f ca="1"/>
        <v>1927</v>
      </c>
      <c r="N609" t="str">
        <f ca="1"/>
        <v>Customer paid after follow-up</v>
      </c>
    </row>
    <row r="610" spans="1:14" x14ac:dyDescent="0.25">
      <c r="A610" t="str">
        <f ca="1"/>
        <v>LOG00194</v>
      </c>
      <c r="B610" t="str">
        <f ca="1"/>
        <v>CUST0189</v>
      </c>
      <c r="C610" t="str">
        <f ca="1"/>
        <v>Pradeep Mishra</v>
      </c>
      <c r="D610" t="str">
        <f ca="1"/>
        <v>Gwalior</v>
      </c>
      <c r="E610">
        <f ca="1"/>
        <v>46162</v>
      </c>
      <c r="F610" t="str">
        <f ca="1"/>
        <v>Tele-Call</v>
      </c>
      <c r="G610" t="str">
        <f ca="1"/>
        <v>AG004</v>
      </c>
      <c r="H610" t="str">
        <f ca="1"/>
        <v>Pankaj Verma</v>
      </c>
      <c r="I610" t="str">
        <f ca="1"/>
        <v>Payment Received</v>
      </c>
      <c r="J610" t="str">
        <f ca="1"/>
        <v/>
      </c>
      <c r="K610">
        <f ca="1"/>
        <v>0</v>
      </c>
      <c r="L610">
        <f ca="1"/>
        <v>0</v>
      </c>
      <c r="M610">
        <f ca="1"/>
        <v>3871</v>
      </c>
      <c r="N610" t="str">
        <f ca="1"/>
        <v>Customer paid after follow-up</v>
      </c>
    </row>
    <row r="611" spans="1:14" x14ac:dyDescent="0.25">
      <c r="A611" t="str">
        <f ca="1"/>
        <v>LOG00202</v>
      </c>
      <c r="B611" t="str">
        <f ca="1"/>
        <v>CUST0192</v>
      </c>
      <c r="C611" t="str">
        <f ca="1"/>
        <v>Ajay Pandey</v>
      </c>
      <c r="D611" t="str">
        <f ca="1"/>
        <v>Rewa</v>
      </c>
      <c r="E611">
        <f ca="1"/>
        <v>46162</v>
      </c>
      <c r="F611" t="str">
        <f ca="1"/>
        <v>Field Visit</v>
      </c>
      <c r="G611" t="str">
        <f ca="1"/>
        <v>AG005</v>
      </c>
      <c r="H611" t="str">
        <f ca="1"/>
        <v>Amit Thakur</v>
      </c>
      <c r="I611" t="str">
        <f ca="1"/>
        <v>Part Payment Done</v>
      </c>
      <c r="J611" t="str">
        <f ca="1"/>
        <v/>
      </c>
      <c r="K611">
        <f ca="1"/>
        <v>0</v>
      </c>
      <c r="L611">
        <f ca="1"/>
        <v>0</v>
      </c>
      <c r="M611">
        <f ca="1"/>
        <v>27885</v>
      </c>
      <c r="N611" t="str">
        <f ca="1"/>
        <v>Part Payment Done</v>
      </c>
    </row>
    <row r="612" spans="1:14" x14ac:dyDescent="0.25">
      <c r="A612" t="str">
        <f ca="1"/>
        <v>LOG00302</v>
      </c>
      <c r="B612" t="str">
        <f ca="1"/>
        <v>CUST0279</v>
      </c>
      <c r="C612" t="str">
        <f ca="1"/>
        <v>Pradeep Agarwal</v>
      </c>
      <c r="D612" t="str">
        <f ca="1"/>
        <v>Bhopal</v>
      </c>
      <c r="E612">
        <f ca="1"/>
        <v>46162</v>
      </c>
      <c r="F612" t="str">
        <f ca="1"/>
        <v>Tele-Call</v>
      </c>
      <c r="G612" t="str">
        <f ca="1"/>
        <v>AG019</v>
      </c>
      <c r="H612" t="str">
        <f ca="1"/>
        <v>Ajay Yadav</v>
      </c>
      <c r="I612" t="str">
        <f ca="1"/>
        <v>Commitment Received</v>
      </c>
      <c r="J612" t="str">
        <f ca="1"/>
        <v>Yes</v>
      </c>
      <c r="K612">
        <f ca="1"/>
        <v>46167</v>
      </c>
      <c r="L612">
        <f ca="1"/>
        <v>25793</v>
      </c>
      <c r="M612">
        <f ca="1"/>
        <v>0</v>
      </c>
      <c r="N612" t="str">
        <f ca="1"/>
        <v>Commitment Received</v>
      </c>
    </row>
    <row r="613" spans="1:14" x14ac:dyDescent="0.25">
      <c r="A613" t="str">
        <f ca="1"/>
        <v>LOG00309</v>
      </c>
      <c r="B613" t="str">
        <f ca="1"/>
        <v>CUST0284</v>
      </c>
      <c r="C613" t="str">
        <f ca="1"/>
        <v>Sanjay Verma</v>
      </c>
      <c r="D613" t="str">
        <f ca="1"/>
        <v>Jabalpur</v>
      </c>
      <c r="E613">
        <f ca="1"/>
        <v>46162</v>
      </c>
      <c r="F613" t="str">
        <f ca="1"/>
        <v>Field Visit</v>
      </c>
      <c r="G613" t="str">
        <f ca="1"/>
        <v>AG007</v>
      </c>
      <c r="H613" t="str">
        <f ca="1"/>
        <v>Pushpa Jain</v>
      </c>
      <c r="I613" t="str">
        <f ca="1"/>
        <v>Part Payment Done</v>
      </c>
      <c r="J613" t="str">
        <f ca="1"/>
        <v/>
      </c>
      <c r="K613">
        <f ca="1"/>
        <v>0</v>
      </c>
      <c r="L613">
        <f ca="1"/>
        <v>0</v>
      </c>
      <c r="M613">
        <f ca="1"/>
        <v>2835</v>
      </c>
      <c r="N613" t="str">
        <f ca="1"/>
        <v>Part Payment Done</v>
      </c>
    </row>
    <row r="614" spans="1:14" x14ac:dyDescent="0.25">
      <c r="A614" t="str">
        <f ca="1"/>
        <v>LOG00330</v>
      </c>
      <c r="B614" t="str">
        <f ca="1"/>
        <v>CUST0311</v>
      </c>
      <c r="C614" t="str">
        <f ca="1"/>
        <v>Vijay Mishra</v>
      </c>
      <c r="D614" t="str">
        <f ca="1"/>
        <v>Gwalior</v>
      </c>
      <c r="E614">
        <f ca="1"/>
        <v>46162</v>
      </c>
      <c r="F614" t="str">
        <f ca="1"/>
        <v>Tele-Call</v>
      </c>
      <c r="G614" t="str">
        <f ca="1"/>
        <v>AG013</v>
      </c>
      <c r="H614" t="str">
        <f ca="1"/>
        <v>Neha Malviya</v>
      </c>
      <c r="I614" t="str">
        <f ca="1"/>
        <v>Not Reachable</v>
      </c>
      <c r="J614" t="str">
        <f ca="1"/>
        <v/>
      </c>
      <c r="K614">
        <f ca="1"/>
        <v>0</v>
      </c>
      <c r="L614">
        <f ca="1"/>
        <v>0</v>
      </c>
      <c r="M614">
        <f ca="1"/>
        <v>0</v>
      </c>
      <c r="N614" t="str">
        <f ca="1"/>
        <v>Not Reachable</v>
      </c>
    </row>
    <row r="615" spans="1:14" x14ac:dyDescent="0.25">
      <c r="A615" t="str">
        <f ca="1"/>
        <v>LOG00355</v>
      </c>
      <c r="B615" t="str">
        <f ca="1"/>
        <v>CUST0349</v>
      </c>
      <c r="C615" t="str">
        <f ca="1"/>
        <v>Ajay Shukla</v>
      </c>
      <c r="D615" t="str">
        <f ca="1"/>
        <v>Jabalpur</v>
      </c>
      <c r="E615">
        <f ca="1"/>
        <v>46162</v>
      </c>
      <c r="F615" t="str">
        <f ca="1"/>
        <v>Field Visit</v>
      </c>
      <c r="G615" t="str">
        <f ca="1"/>
        <v>AG017</v>
      </c>
      <c r="H615" t="str">
        <f ca="1"/>
        <v>Naresh Mishra</v>
      </c>
      <c r="I615" t="str">
        <f ca="1"/>
        <v>Part Payment Done</v>
      </c>
      <c r="J615" t="str">
        <f ca="1"/>
        <v/>
      </c>
      <c r="K615">
        <f ca="1"/>
        <v>0</v>
      </c>
      <c r="L615">
        <f ca="1"/>
        <v>0</v>
      </c>
      <c r="M615">
        <f ca="1"/>
        <v>738</v>
      </c>
      <c r="N615" t="str">
        <f ca="1"/>
        <v>Part Payment Done</v>
      </c>
    </row>
    <row r="616" spans="1:14" x14ac:dyDescent="0.25">
      <c r="A616" t="str">
        <f ca="1"/>
        <v>LOG00397</v>
      </c>
      <c r="B616" t="str">
        <f ca="1"/>
        <v>CUST0385</v>
      </c>
      <c r="C616" t="str">
        <f ca="1"/>
        <v>Ramesh Yadav</v>
      </c>
      <c r="D616" t="str">
        <f ca="1"/>
        <v>Jabalpur</v>
      </c>
      <c r="E616">
        <f ca="1"/>
        <v>46162</v>
      </c>
      <c r="F616" t="str">
        <f ca="1"/>
        <v>Tele-Call</v>
      </c>
      <c r="G616" t="str">
        <f ca="1"/>
        <v>AG018</v>
      </c>
      <c r="H616" t="str">
        <f ca="1"/>
        <v>Manoj Dubey</v>
      </c>
      <c r="I616" t="str">
        <f ca="1"/>
        <v>Payment Received</v>
      </c>
      <c r="J616" t="str">
        <f ca="1"/>
        <v/>
      </c>
      <c r="K616">
        <f ca="1"/>
        <v>0</v>
      </c>
      <c r="L616">
        <f ca="1"/>
        <v>0</v>
      </c>
      <c r="M616">
        <f ca="1"/>
        <v>45780</v>
      </c>
      <c r="N616" t="str">
        <f ca="1"/>
        <v>Customer paid after follow-up</v>
      </c>
    </row>
    <row r="617" spans="1:14" x14ac:dyDescent="0.25">
      <c r="A617" t="str">
        <f ca="1"/>
        <v>LOG00403</v>
      </c>
      <c r="B617" t="str">
        <f ca="1"/>
        <v>CUST0389</v>
      </c>
      <c r="C617" t="str">
        <f ca="1"/>
        <v>Manoj Tiwari</v>
      </c>
      <c r="D617" t="str">
        <f ca="1"/>
        <v>Bhopal</v>
      </c>
      <c r="E617">
        <f ca="1"/>
        <v>46162</v>
      </c>
      <c r="F617" t="str">
        <f ca="1"/>
        <v>WhatsApp Message</v>
      </c>
      <c r="G617" t="str">
        <f ca="1"/>
        <v>AG008</v>
      </c>
      <c r="H617" t="str">
        <f ca="1"/>
        <v>Pooja Shukla</v>
      </c>
      <c r="I617" t="str">
        <f ca="1"/>
        <v>Will Pay Next Week</v>
      </c>
      <c r="J617" t="str">
        <f ca="1"/>
        <v>Yes</v>
      </c>
      <c r="K617">
        <f ca="1"/>
        <v>46167</v>
      </c>
      <c r="L617">
        <f ca="1"/>
        <v>28721</v>
      </c>
      <c r="M617">
        <f ca="1"/>
        <v>0</v>
      </c>
      <c r="N617" t="str">
        <f ca="1"/>
        <v>Will Pay Next Week</v>
      </c>
    </row>
    <row r="618" spans="1:14" x14ac:dyDescent="0.25">
      <c r="A618" t="str">
        <f ca="1"/>
        <v>LOG00421</v>
      </c>
      <c r="B618" t="str">
        <f ca="1"/>
        <v>CUST0401</v>
      </c>
      <c r="C618" t="str">
        <f ca="1"/>
        <v>Pankaj Chauhan</v>
      </c>
      <c r="D618" t="str">
        <f ca="1"/>
        <v>Rewa</v>
      </c>
      <c r="E618">
        <f ca="1"/>
        <v>46162</v>
      </c>
      <c r="F618" t="str">
        <f ca="1"/>
        <v>Tele-Call</v>
      </c>
      <c r="G618" t="str">
        <f ca="1"/>
        <v>AG014</v>
      </c>
      <c r="H618" t="str">
        <f ca="1"/>
        <v>Manoj Gupta</v>
      </c>
      <c r="I618" t="str">
        <f ca="1"/>
        <v>Payment Received</v>
      </c>
      <c r="J618" t="str">
        <f ca="1"/>
        <v/>
      </c>
      <c r="K618">
        <f ca="1"/>
        <v>0</v>
      </c>
      <c r="L618">
        <f ca="1"/>
        <v>0</v>
      </c>
      <c r="M618">
        <f ca="1"/>
        <v>13566</v>
      </c>
      <c r="N618" t="str">
        <f ca="1"/>
        <v>Customer paid after follow-up</v>
      </c>
    </row>
    <row r="619" spans="1:14" x14ac:dyDescent="0.25">
      <c r="A619" t="str">
        <f ca="1"/>
        <v>LOG00425</v>
      </c>
      <c r="B619" t="str">
        <f ca="1"/>
        <v>CUST0404</v>
      </c>
      <c r="C619" t="str">
        <f ca="1"/>
        <v>Sunita Singh</v>
      </c>
      <c r="D619" t="str">
        <f ca="1"/>
        <v>Indore</v>
      </c>
      <c r="E619">
        <f ca="1"/>
        <v>46162</v>
      </c>
      <c r="F619" t="str">
        <f ca="1"/>
        <v>Tele-Call</v>
      </c>
      <c r="G619" t="str">
        <f ca="1"/>
        <v>AG001</v>
      </c>
      <c r="H619" t="str">
        <f ca="1"/>
        <v>Mohit Mishra</v>
      </c>
      <c r="I619" t="str">
        <f ca="1"/>
        <v>Not Reachable</v>
      </c>
      <c r="J619" t="str">
        <f ca="1"/>
        <v/>
      </c>
      <c r="K619">
        <f ca="1"/>
        <v>0</v>
      </c>
      <c r="L619">
        <f ca="1"/>
        <v>0</v>
      </c>
      <c r="M619">
        <f ca="1"/>
        <v>0</v>
      </c>
      <c r="N619" t="str">
        <f ca="1"/>
        <v>Not Reachable</v>
      </c>
    </row>
    <row r="620" spans="1:14" x14ac:dyDescent="0.25">
      <c r="A620" t="str">
        <f ca="1"/>
        <v>LOG00466</v>
      </c>
      <c r="B620" t="str">
        <f ca="1"/>
        <v>CUST0432</v>
      </c>
      <c r="C620" t="str">
        <f ca="1"/>
        <v>Dinesh Rajput</v>
      </c>
      <c r="D620" t="str">
        <f ca="1"/>
        <v>Rewa</v>
      </c>
      <c r="E620">
        <f ca="1"/>
        <v>46162</v>
      </c>
      <c r="F620" t="str">
        <f ca="1"/>
        <v>Field Visit</v>
      </c>
      <c r="G620" t="str">
        <f ca="1"/>
        <v>AG013</v>
      </c>
      <c r="H620" t="str">
        <f ca="1"/>
        <v>Neha Malviya</v>
      </c>
      <c r="I620" t="str">
        <f ca="1"/>
        <v>Part Payment Done</v>
      </c>
      <c r="J620" t="str">
        <f ca="1"/>
        <v/>
      </c>
      <c r="K620">
        <f ca="1"/>
        <v>0</v>
      </c>
      <c r="L620">
        <f ca="1"/>
        <v>0</v>
      </c>
      <c r="M620">
        <f ca="1"/>
        <v>14568</v>
      </c>
      <c r="N620" t="str">
        <f ca="1"/>
        <v>Part Payment Done</v>
      </c>
    </row>
    <row r="621" spans="1:14" x14ac:dyDescent="0.25">
      <c r="A621" t="str">
        <f ca="1"/>
        <v>LOG00507</v>
      </c>
      <c r="B621" t="str">
        <f ca="1"/>
        <v>CUST0466</v>
      </c>
      <c r="C621" t="str">
        <f ca="1"/>
        <v>Sanjay Thakur</v>
      </c>
      <c r="D621" t="str">
        <f ca="1"/>
        <v>Bhopal</v>
      </c>
      <c r="E621">
        <f ca="1"/>
        <v>46162</v>
      </c>
      <c r="F621" t="str">
        <f ca="1"/>
        <v>Tele-Call</v>
      </c>
      <c r="G621" t="str">
        <f ca="1"/>
        <v>AG019</v>
      </c>
      <c r="H621" t="str">
        <f ca="1"/>
        <v>Ajay Yadav</v>
      </c>
      <c r="I621" t="str">
        <f ca="1"/>
        <v>Payment Received</v>
      </c>
      <c r="J621" t="str">
        <f ca="1"/>
        <v/>
      </c>
      <c r="K621">
        <f ca="1"/>
        <v>0</v>
      </c>
      <c r="L621">
        <f ca="1"/>
        <v>0</v>
      </c>
      <c r="M621">
        <f ca="1"/>
        <v>25753</v>
      </c>
      <c r="N621" t="str">
        <f ca="1"/>
        <v>Customer paid after follow-up</v>
      </c>
    </row>
    <row r="622" spans="1:14" x14ac:dyDescent="0.25">
      <c r="A622" t="str">
        <f ca="1"/>
        <v>LOG00525</v>
      </c>
      <c r="B622" t="str">
        <f ca="1"/>
        <v>CUST0480</v>
      </c>
      <c r="C622" t="str">
        <f ca="1"/>
        <v>Anil Joshi</v>
      </c>
      <c r="D622" t="str">
        <f ca="1"/>
        <v>Rewa</v>
      </c>
      <c r="E622">
        <f ca="1"/>
        <v>46162</v>
      </c>
      <c r="F622" t="str">
        <f ca="1"/>
        <v>Tele-Call</v>
      </c>
      <c r="G622" t="str">
        <f ca="1"/>
        <v>AG002</v>
      </c>
      <c r="H622" t="str">
        <f ca="1"/>
        <v>Sunita Patel</v>
      </c>
      <c r="I622" t="str">
        <f ca="1"/>
        <v>Commitment Received</v>
      </c>
      <c r="J622" t="str">
        <f ca="1"/>
        <v>Yes</v>
      </c>
      <c r="K622">
        <f ca="1"/>
        <v>46167</v>
      </c>
      <c r="L622">
        <f ca="1"/>
        <v>28978</v>
      </c>
      <c r="M622">
        <f ca="1"/>
        <v>0</v>
      </c>
      <c r="N622" t="str">
        <f ca="1"/>
        <v>Commitment Received</v>
      </c>
    </row>
    <row r="623" spans="1:14" x14ac:dyDescent="0.25">
      <c r="A623" t="str">
        <f ca="1"/>
        <v>LOG00009</v>
      </c>
      <c r="B623" t="str">
        <f ca="1"/>
        <v>CUST0005</v>
      </c>
      <c r="C623" t="str">
        <f ca="1"/>
        <v>Santosh Mishra</v>
      </c>
      <c r="D623" t="str">
        <f ca="1"/>
        <v>Rewa</v>
      </c>
      <c r="E623">
        <f ca="1"/>
        <v>46161</v>
      </c>
      <c r="F623" t="str">
        <f ca="1"/>
        <v>Tele-Call</v>
      </c>
      <c r="G623" t="str">
        <f ca="1"/>
        <v>AG005</v>
      </c>
      <c r="H623" t="str">
        <f ca="1"/>
        <v>Amit Thakur</v>
      </c>
      <c r="I623" t="str">
        <f ca="1"/>
        <v>Payment Received</v>
      </c>
      <c r="J623" t="str">
        <f ca="1"/>
        <v/>
      </c>
      <c r="K623">
        <f ca="1"/>
        <v>0</v>
      </c>
      <c r="L623">
        <f ca="1"/>
        <v>0</v>
      </c>
      <c r="M623">
        <f ca="1"/>
        <v>43747</v>
      </c>
      <c r="N623" t="str">
        <f ca="1"/>
        <v>Customer paid after follow-up</v>
      </c>
    </row>
    <row r="624" spans="1:14" x14ac:dyDescent="0.25">
      <c r="A624" t="str">
        <f ca="1"/>
        <v>LOG00014</v>
      </c>
      <c r="B624" t="str">
        <f ca="1"/>
        <v>CUST0009</v>
      </c>
      <c r="C624" t="str">
        <f ca="1"/>
        <v>Meena Gupta</v>
      </c>
      <c r="D624" t="str">
        <f ca="1"/>
        <v>Bhopal</v>
      </c>
      <c r="E624">
        <f ca="1"/>
        <v>46161</v>
      </c>
      <c r="F624" t="str">
        <f ca="1"/>
        <v>WhatsApp Message</v>
      </c>
      <c r="G624" t="str">
        <f ca="1"/>
        <v>AG019</v>
      </c>
      <c r="H624" t="str">
        <f ca="1"/>
        <v>Ajay Yadav</v>
      </c>
      <c r="I624" t="str">
        <f ca="1"/>
        <v>Will Pay Next Week</v>
      </c>
      <c r="J624" t="str">
        <f ca="1"/>
        <v>Yes</v>
      </c>
      <c r="K624">
        <f ca="1"/>
        <v>46166</v>
      </c>
      <c r="L624">
        <f ca="1"/>
        <v>16547</v>
      </c>
      <c r="M624">
        <f ca="1"/>
        <v>0</v>
      </c>
      <c r="N624" t="str">
        <f ca="1"/>
        <v>Will Pay Next Week</v>
      </c>
    </row>
    <row r="625" spans="1:14" x14ac:dyDescent="0.25">
      <c r="A625" t="str">
        <f ca="1"/>
        <v>LOG00021</v>
      </c>
      <c r="B625" t="str">
        <f ca="1"/>
        <v>CUST0015</v>
      </c>
      <c r="C625" t="str">
        <f ca="1"/>
        <v>Seema Joshi</v>
      </c>
      <c r="D625" t="str">
        <f ca="1"/>
        <v>Bhopal</v>
      </c>
      <c r="E625">
        <f ca="1"/>
        <v>46161</v>
      </c>
      <c r="F625" t="str">
        <f ca="1"/>
        <v>WhatsApp Message</v>
      </c>
      <c r="G625" t="str">
        <f ca="1"/>
        <v>AG010</v>
      </c>
      <c r="H625" t="str">
        <f ca="1"/>
        <v>Kavita Tiwari</v>
      </c>
      <c r="I625" t="str">
        <f ca="1"/>
        <v>Will Pay Next Week</v>
      </c>
      <c r="J625" t="str">
        <f ca="1"/>
        <v>Yes</v>
      </c>
      <c r="K625">
        <f ca="1"/>
        <v>46166</v>
      </c>
      <c r="L625">
        <f ca="1"/>
        <v>2337</v>
      </c>
      <c r="M625">
        <f ca="1"/>
        <v>0</v>
      </c>
      <c r="N625" t="str">
        <f ca="1"/>
        <v>Will Pay Next Week</v>
      </c>
    </row>
    <row r="626" spans="1:14" x14ac:dyDescent="0.25">
      <c r="A626" t="str">
        <f ca="1"/>
        <v>LOG00119</v>
      </c>
      <c r="B626" t="str">
        <f ca="1"/>
        <v>CUST0115</v>
      </c>
      <c r="C626" t="str">
        <f ca="1"/>
        <v>Ajay Chauhan</v>
      </c>
      <c r="D626" t="str">
        <f ca="1"/>
        <v>Rewa</v>
      </c>
      <c r="E626">
        <f ca="1"/>
        <v>46161</v>
      </c>
      <c r="F626" t="str">
        <f ca="1"/>
        <v>Tele-Call</v>
      </c>
      <c r="G626" t="str">
        <f ca="1"/>
        <v>AG016</v>
      </c>
      <c r="H626" t="str">
        <f ca="1"/>
        <v>Rekha Gupta</v>
      </c>
      <c r="I626" t="str">
        <f ca="1"/>
        <v>Commitment Received</v>
      </c>
      <c r="J626" t="str">
        <f ca="1"/>
        <v>Yes</v>
      </c>
      <c r="K626">
        <f ca="1"/>
        <v>46166</v>
      </c>
      <c r="L626">
        <f ca="1"/>
        <v>39567</v>
      </c>
      <c r="M626">
        <f ca="1"/>
        <v>0</v>
      </c>
      <c r="N626" t="str">
        <f ca="1"/>
        <v>Commitment Received</v>
      </c>
    </row>
    <row r="627" spans="1:14" x14ac:dyDescent="0.25">
      <c r="A627" t="str">
        <f ca="1"/>
        <v>LOG00158</v>
      </c>
      <c r="B627" t="str">
        <f ca="1"/>
        <v>CUST0154</v>
      </c>
      <c r="C627" t="str">
        <f ca="1"/>
        <v>Mahesh Patel</v>
      </c>
      <c r="D627" t="str">
        <f ca="1"/>
        <v>Bhopal</v>
      </c>
      <c r="E627">
        <f ca="1"/>
        <v>46161</v>
      </c>
      <c r="F627" t="str">
        <f ca="1"/>
        <v>Tele-Call</v>
      </c>
      <c r="G627" t="str">
        <f ca="1"/>
        <v>AG008</v>
      </c>
      <c r="H627" t="str">
        <f ca="1"/>
        <v>Pooja Shukla</v>
      </c>
      <c r="I627" t="str">
        <f ca="1"/>
        <v>Not Reachable</v>
      </c>
      <c r="J627" t="str">
        <f ca="1"/>
        <v/>
      </c>
      <c r="K627">
        <f ca="1"/>
        <v>0</v>
      </c>
      <c r="L627">
        <f ca="1"/>
        <v>0</v>
      </c>
      <c r="M627">
        <f ca="1"/>
        <v>0</v>
      </c>
      <c r="N627" t="str">
        <f ca="1"/>
        <v>Not Reachable</v>
      </c>
    </row>
    <row r="628" spans="1:14" x14ac:dyDescent="0.25">
      <c r="A628" t="str">
        <f ca="1"/>
        <v>LOG00232</v>
      </c>
      <c r="B628" t="str">
        <f ca="1"/>
        <v>CUST0212</v>
      </c>
      <c r="C628" t="str">
        <f ca="1"/>
        <v>Mahesh Chauhan</v>
      </c>
      <c r="D628" t="str">
        <f ca="1"/>
        <v>Indore</v>
      </c>
      <c r="E628">
        <f ca="1"/>
        <v>46161</v>
      </c>
      <c r="F628" t="str">
        <f ca="1"/>
        <v>Tele-Call</v>
      </c>
      <c r="G628" t="str">
        <f ca="1"/>
        <v>AG010</v>
      </c>
      <c r="H628" t="str">
        <f ca="1"/>
        <v>Kavita Tiwari</v>
      </c>
      <c r="I628" t="str">
        <f ca="1"/>
        <v>Payment Received</v>
      </c>
      <c r="J628" t="str">
        <f ca="1"/>
        <v/>
      </c>
      <c r="K628">
        <f ca="1"/>
        <v>0</v>
      </c>
      <c r="L628">
        <f ca="1"/>
        <v>0</v>
      </c>
      <c r="M628">
        <f ca="1"/>
        <v>14843</v>
      </c>
      <c r="N628" t="str">
        <f ca="1"/>
        <v>Customer paid after follow-up</v>
      </c>
    </row>
    <row r="629" spans="1:14" x14ac:dyDescent="0.25">
      <c r="A629" t="str">
        <f ca="1"/>
        <v>LOG00265</v>
      </c>
      <c r="B629" t="str">
        <f ca="1"/>
        <v>CUST0247</v>
      </c>
      <c r="C629" t="str">
        <f ca="1"/>
        <v>Anita Mishra</v>
      </c>
      <c r="D629" t="str">
        <f ca="1"/>
        <v>Indore</v>
      </c>
      <c r="E629">
        <f ca="1"/>
        <v>46161</v>
      </c>
      <c r="F629" t="str">
        <f ca="1"/>
        <v>Tele-Call</v>
      </c>
      <c r="G629" t="str">
        <f ca="1"/>
        <v>AG015</v>
      </c>
      <c r="H629" t="str">
        <f ca="1"/>
        <v>Lalit Dwivedi</v>
      </c>
      <c r="I629" t="str">
        <f ca="1"/>
        <v>Payment Received</v>
      </c>
      <c r="J629" t="str">
        <f ca="1"/>
        <v/>
      </c>
      <c r="K629">
        <f ca="1"/>
        <v>0</v>
      </c>
      <c r="L629">
        <f ca="1"/>
        <v>0</v>
      </c>
      <c r="M629">
        <f ca="1"/>
        <v>2152</v>
      </c>
      <c r="N629" t="str">
        <f ca="1"/>
        <v>Customer paid after follow-up</v>
      </c>
    </row>
    <row r="630" spans="1:14" x14ac:dyDescent="0.25">
      <c r="A630" t="str">
        <f ca="1"/>
        <v>LOG00322</v>
      </c>
      <c r="B630" t="str">
        <f ca="1"/>
        <v>CUST0301</v>
      </c>
      <c r="C630" t="str">
        <f ca="1"/>
        <v>Shanta Yadav</v>
      </c>
      <c r="D630" t="str">
        <f ca="1"/>
        <v>Bhopal</v>
      </c>
      <c r="E630">
        <f ca="1"/>
        <v>46161</v>
      </c>
      <c r="F630" t="str">
        <f ca="1"/>
        <v>WhatsApp Message</v>
      </c>
      <c r="G630" t="str">
        <f ca="1"/>
        <v>AG012</v>
      </c>
      <c r="H630" t="str">
        <f ca="1"/>
        <v>Umesh Soni</v>
      </c>
      <c r="I630" t="str">
        <f ca="1"/>
        <v>Will Pay Next Week</v>
      </c>
      <c r="J630" t="str">
        <f ca="1"/>
        <v>Yes</v>
      </c>
      <c r="K630">
        <f ca="1"/>
        <v>46166</v>
      </c>
      <c r="L630">
        <f ca="1"/>
        <v>10042</v>
      </c>
      <c r="M630">
        <f ca="1"/>
        <v>0</v>
      </c>
      <c r="N630" t="str">
        <f ca="1"/>
        <v>Will Pay Next Week</v>
      </c>
    </row>
    <row r="631" spans="1:14" x14ac:dyDescent="0.25">
      <c r="A631" t="str">
        <f ca="1"/>
        <v>LOG00366</v>
      </c>
      <c r="B631" t="str">
        <f ca="1"/>
        <v>CUST0353</v>
      </c>
      <c r="C631" t="str">
        <f ca="1"/>
        <v>Geeta Yadav</v>
      </c>
      <c r="D631" t="str">
        <f ca="1"/>
        <v>Indore</v>
      </c>
      <c r="E631">
        <f ca="1"/>
        <v>46161</v>
      </c>
      <c r="F631" t="str">
        <f ca="1"/>
        <v>Tele-Call</v>
      </c>
      <c r="G631" t="str">
        <f ca="1"/>
        <v>AG005</v>
      </c>
      <c r="H631" t="str">
        <f ca="1"/>
        <v>Amit Thakur</v>
      </c>
      <c r="I631" t="str">
        <f ca="1"/>
        <v>Commitment Received</v>
      </c>
      <c r="J631" t="str">
        <f ca="1"/>
        <v>Yes</v>
      </c>
      <c r="K631">
        <f ca="1"/>
        <v>46166</v>
      </c>
      <c r="L631">
        <f ca="1"/>
        <v>3745</v>
      </c>
      <c r="M631">
        <f ca="1"/>
        <v>0</v>
      </c>
      <c r="N631" t="str">
        <f ca="1"/>
        <v>Commitment Received</v>
      </c>
    </row>
    <row r="632" spans="1:14" x14ac:dyDescent="0.25">
      <c r="A632" t="str">
        <f ca="1"/>
        <v>LOG00379</v>
      </c>
      <c r="B632" t="str">
        <f ca="1"/>
        <v>CUST0363</v>
      </c>
      <c r="C632" t="str">
        <f ca="1"/>
        <v>Santosh Singh</v>
      </c>
      <c r="D632" t="str">
        <f ca="1"/>
        <v>Indore</v>
      </c>
      <c r="E632">
        <f ca="1"/>
        <v>46161</v>
      </c>
      <c r="F632" t="str">
        <f ca="1"/>
        <v>Tele-Call</v>
      </c>
      <c r="G632" t="str">
        <f ca="1"/>
        <v>AG005</v>
      </c>
      <c r="H632" t="str">
        <f ca="1"/>
        <v>Amit Thakur</v>
      </c>
      <c r="I632" t="str">
        <f ca="1"/>
        <v>Commitment Received</v>
      </c>
      <c r="J632" t="str">
        <f ca="1"/>
        <v>Yes</v>
      </c>
      <c r="K632">
        <f ca="1"/>
        <v>46166</v>
      </c>
      <c r="L632">
        <f ca="1"/>
        <v>11380</v>
      </c>
      <c r="M632">
        <f ca="1"/>
        <v>0</v>
      </c>
      <c r="N632" t="str">
        <f ca="1"/>
        <v>Commitment Received</v>
      </c>
    </row>
    <row r="633" spans="1:14" x14ac:dyDescent="0.25">
      <c r="A633" t="str">
        <f ca="1"/>
        <v>LOG00436</v>
      </c>
      <c r="B633" t="str">
        <f ca="1"/>
        <v>CUST0407</v>
      </c>
      <c r="C633" t="str">
        <f ca="1"/>
        <v>Rekha Chauhan</v>
      </c>
      <c r="D633" t="str">
        <f ca="1"/>
        <v>Gwalior</v>
      </c>
      <c r="E633">
        <f ca="1"/>
        <v>46161</v>
      </c>
      <c r="F633" t="str">
        <f ca="1"/>
        <v>WhatsApp Message</v>
      </c>
      <c r="G633" t="str">
        <f ca="1"/>
        <v>AG006</v>
      </c>
      <c r="H633" t="str">
        <f ca="1"/>
        <v>Suresh Malviya</v>
      </c>
      <c r="I633" t="str">
        <f ca="1"/>
        <v>Will Pay Next Week</v>
      </c>
      <c r="J633" t="str">
        <f ca="1"/>
        <v>Yes</v>
      </c>
      <c r="K633">
        <f ca="1"/>
        <v>46166</v>
      </c>
      <c r="L633">
        <f ca="1"/>
        <v>24120</v>
      </c>
      <c r="M633">
        <f ca="1"/>
        <v>0</v>
      </c>
      <c r="N633" t="str">
        <f ca="1"/>
        <v>Will Pay Next Week</v>
      </c>
    </row>
    <row r="634" spans="1:14" x14ac:dyDescent="0.25">
      <c r="A634" t="str">
        <f ca="1"/>
        <v>LOG00012</v>
      </c>
      <c r="B634" t="str">
        <f ca="1"/>
        <v>CUST0008</v>
      </c>
      <c r="C634" t="str">
        <f ca="1"/>
        <v>Dinesh Sharma</v>
      </c>
      <c r="D634" t="str">
        <f ca="1"/>
        <v>Bhopal</v>
      </c>
      <c r="E634">
        <f ca="1"/>
        <v>46160</v>
      </c>
      <c r="F634" t="str">
        <f ca="1"/>
        <v>Tele-Call</v>
      </c>
      <c r="G634" t="str">
        <f ca="1"/>
        <v>AG004</v>
      </c>
      <c r="H634" t="str">
        <f ca="1"/>
        <v>Pankaj Verma</v>
      </c>
      <c r="I634" t="str">
        <f ca="1"/>
        <v>Commitment Received</v>
      </c>
      <c r="J634" t="str">
        <f ca="1"/>
        <v>Yes</v>
      </c>
      <c r="K634">
        <f ca="1"/>
        <v>46165</v>
      </c>
      <c r="L634">
        <f ca="1"/>
        <v>42660</v>
      </c>
      <c r="M634">
        <f ca="1"/>
        <v>0</v>
      </c>
      <c r="N634" t="str">
        <f ca="1"/>
        <v>Commitment Received</v>
      </c>
    </row>
    <row r="635" spans="1:14" x14ac:dyDescent="0.25">
      <c r="A635" t="str">
        <f ca="1"/>
        <v>LOG00013</v>
      </c>
      <c r="B635" t="str">
        <f ca="1"/>
        <v>CUST0009</v>
      </c>
      <c r="C635" t="str">
        <f ca="1"/>
        <v>Meena Gupta</v>
      </c>
      <c r="D635" t="str">
        <f ca="1"/>
        <v>Bhopal</v>
      </c>
      <c r="E635">
        <f ca="1"/>
        <v>46160</v>
      </c>
      <c r="F635" t="str">
        <f ca="1"/>
        <v>Tele-Call</v>
      </c>
      <c r="G635" t="str">
        <f ca="1"/>
        <v>AG006</v>
      </c>
      <c r="H635" t="str">
        <f ca="1"/>
        <v>Suresh Malviya</v>
      </c>
      <c r="I635" t="str">
        <f ca="1"/>
        <v>Not Reachable</v>
      </c>
      <c r="J635" t="str">
        <f ca="1"/>
        <v/>
      </c>
      <c r="K635">
        <f ca="1"/>
        <v>0</v>
      </c>
      <c r="L635">
        <f ca="1"/>
        <v>0</v>
      </c>
      <c r="M635">
        <f ca="1"/>
        <v>0</v>
      </c>
      <c r="N635" t="str">
        <f ca="1"/>
        <v>Not Reachable</v>
      </c>
    </row>
    <row r="636" spans="1:14" x14ac:dyDescent="0.25">
      <c r="A636" t="str">
        <f ca="1"/>
        <v>LOG00067</v>
      </c>
      <c r="B636" t="str">
        <f ca="1"/>
        <v>CUST0049</v>
      </c>
      <c r="C636" t="str">
        <f ca="1"/>
        <v>Sanjay Singh</v>
      </c>
      <c r="D636" t="str">
        <f ca="1"/>
        <v>Indore</v>
      </c>
      <c r="E636">
        <f ca="1"/>
        <v>46160</v>
      </c>
      <c r="F636" t="str">
        <f ca="1"/>
        <v>Field Visit</v>
      </c>
      <c r="G636" t="str">
        <f ca="1"/>
        <v>AG017</v>
      </c>
      <c r="H636" t="str">
        <f ca="1"/>
        <v>Naresh Mishra</v>
      </c>
      <c r="I636" t="str">
        <f ca="1"/>
        <v>Part Payment Done</v>
      </c>
      <c r="J636" t="str">
        <f ca="1"/>
        <v/>
      </c>
      <c r="K636">
        <f ca="1"/>
        <v>0</v>
      </c>
      <c r="L636">
        <f ca="1"/>
        <v>0</v>
      </c>
      <c r="M636">
        <f ca="1"/>
        <v>13479</v>
      </c>
      <c r="N636" t="str">
        <f ca="1"/>
        <v>Part Payment Done</v>
      </c>
    </row>
    <row r="637" spans="1:14" x14ac:dyDescent="0.25">
      <c r="A637" t="str">
        <f ca="1"/>
        <v>LOG00086</v>
      </c>
      <c r="B637" t="str">
        <f ca="1"/>
        <v>CUST0063</v>
      </c>
      <c r="C637" t="str">
        <f ca="1"/>
        <v>Sanjay Soni</v>
      </c>
      <c r="D637" t="str">
        <f ca="1"/>
        <v>Rewa</v>
      </c>
      <c r="E637">
        <f ca="1"/>
        <v>46160</v>
      </c>
      <c r="F637" t="str">
        <f ca="1"/>
        <v>Tele-Call</v>
      </c>
      <c r="G637" t="str">
        <f ca="1"/>
        <v>AG018</v>
      </c>
      <c r="H637" t="str">
        <f ca="1"/>
        <v>Manoj Dubey</v>
      </c>
      <c r="I637" t="str">
        <f ca="1"/>
        <v>Commitment Received</v>
      </c>
      <c r="J637" t="str">
        <f ca="1"/>
        <v>Yes</v>
      </c>
      <c r="K637">
        <f ca="1"/>
        <v>46165</v>
      </c>
      <c r="L637">
        <f ca="1"/>
        <v>19219</v>
      </c>
      <c r="M637">
        <f ca="1"/>
        <v>0</v>
      </c>
      <c r="N637" t="str">
        <f ca="1"/>
        <v>Commitment Received</v>
      </c>
    </row>
    <row r="638" spans="1:14" x14ac:dyDescent="0.25">
      <c r="A638" t="str">
        <f ca="1"/>
        <v>LOG00110</v>
      </c>
      <c r="B638" t="str">
        <f ca="1"/>
        <v>CUST0111</v>
      </c>
      <c r="C638" t="str">
        <f ca="1"/>
        <v>Usha Chauhan</v>
      </c>
      <c r="D638" t="str">
        <f ca="1"/>
        <v>Rewa</v>
      </c>
      <c r="E638">
        <f ca="1"/>
        <v>46160</v>
      </c>
      <c r="F638" t="str">
        <f ca="1"/>
        <v>WhatsApp Message</v>
      </c>
      <c r="G638" t="str">
        <f ca="1"/>
        <v>AG015</v>
      </c>
      <c r="H638" t="str">
        <f ca="1"/>
        <v>Lalit Dwivedi</v>
      </c>
      <c r="I638" t="str">
        <f ca="1"/>
        <v>Will Pay Next Week</v>
      </c>
      <c r="J638" t="str">
        <f ca="1"/>
        <v>Yes</v>
      </c>
      <c r="K638">
        <f ca="1"/>
        <v>46165</v>
      </c>
      <c r="L638">
        <f ca="1"/>
        <v>36525</v>
      </c>
      <c r="M638">
        <f ca="1"/>
        <v>0</v>
      </c>
      <c r="N638" t="str">
        <f ca="1"/>
        <v>Will Pay Next Week</v>
      </c>
    </row>
    <row r="639" spans="1:14" x14ac:dyDescent="0.25">
      <c r="A639" t="str">
        <f ca="1"/>
        <v>LOG00136</v>
      </c>
      <c r="B639" t="str">
        <f ca="1"/>
        <v>CUST0128</v>
      </c>
      <c r="C639" t="str">
        <f ca="1"/>
        <v>Amit Tiwari</v>
      </c>
      <c r="D639" t="str">
        <f ca="1"/>
        <v>Rewa</v>
      </c>
      <c r="E639">
        <f ca="1"/>
        <v>46160</v>
      </c>
      <c r="F639" t="str">
        <f ca="1"/>
        <v>WhatsApp Message</v>
      </c>
      <c r="G639" t="str">
        <f ca="1"/>
        <v>AG013</v>
      </c>
      <c r="H639" t="str">
        <f ca="1"/>
        <v>Neha Malviya</v>
      </c>
      <c r="I639" t="str">
        <f ca="1"/>
        <v>Will Pay Next Week</v>
      </c>
      <c r="J639" t="str">
        <f ca="1"/>
        <v>Yes</v>
      </c>
      <c r="K639">
        <f ca="1"/>
        <v>46165</v>
      </c>
      <c r="L639">
        <f ca="1"/>
        <v>1783</v>
      </c>
      <c r="M639">
        <f ca="1"/>
        <v>0</v>
      </c>
      <c r="N639" t="str">
        <f ca="1"/>
        <v>Will Pay Next Week</v>
      </c>
    </row>
    <row r="640" spans="1:14" x14ac:dyDescent="0.25">
      <c r="A640" t="str">
        <f ca="1"/>
        <v>LOG00150</v>
      </c>
      <c r="B640" t="str">
        <f ca="1"/>
        <v>CUST0145</v>
      </c>
      <c r="C640" t="str">
        <f ca="1"/>
        <v>Priya Jain</v>
      </c>
      <c r="D640" t="str">
        <f ca="1"/>
        <v>Bhopal</v>
      </c>
      <c r="E640">
        <f ca="1"/>
        <v>46160</v>
      </c>
      <c r="F640" t="str">
        <f ca="1"/>
        <v>Tele-Call</v>
      </c>
      <c r="G640" t="str">
        <f ca="1"/>
        <v>AG002</v>
      </c>
      <c r="H640" t="str">
        <f ca="1"/>
        <v>Sunita Patel</v>
      </c>
      <c r="I640" t="str">
        <f ca="1"/>
        <v>Payment Received</v>
      </c>
      <c r="J640" t="str">
        <f ca="1"/>
        <v/>
      </c>
      <c r="K640">
        <f ca="1"/>
        <v>0</v>
      </c>
      <c r="L640">
        <f ca="1"/>
        <v>0</v>
      </c>
      <c r="M640">
        <f ca="1"/>
        <v>45908</v>
      </c>
      <c r="N640" t="str">
        <f ca="1"/>
        <v>Customer paid after follow-up</v>
      </c>
    </row>
    <row r="641" spans="1:14" x14ac:dyDescent="0.25">
      <c r="A641" t="str">
        <f ca="1"/>
        <v>LOG00335</v>
      </c>
      <c r="B641" t="str">
        <f ca="1"/>
        <v>CUST0328</v>
      </c>
      <c r="C641" t="str">
        <f ca="1"/>
        <v>Naresh Malviya</v>
      </c>
      <c r="D641" t="str">
        <f ca="1"/>
        <v>Gwalior</v>
      </c>
      <c r="E641">
        <f ca="1"/>
        <v>46160</v>
      </c>
      <c r="F641" t="str">
        <f ca="1"/>
        <v>Tele-Call</v>
      </c>
      <c r="G641" t="str">
        <f ca="1"/>
        <v>AG010</v>
      </c>
      <c r="H641" t="str">
        <f ca="1"/>
        <v>Kavita Tiwari</v>
      </c>
      <c r="I641" t="str">
        <f ca="1"/>
        <v>Not Reachable</v>
      </c>
      <c r="J641" t="str">
        <f ca="1"/>
        <v/>
      </c>
      <c r="K641">
        <f ca="1"/>
        <v>0</v>
      </c>
      <c r="L641">
        <f ca="1"/>
        <v>0</v>
      </c>
      <c r="M641">
        <f ca="1"/>
        <v>0</v>
      </c>
      <c r="N641" t="str">
        <f ca="1"/>
        <v>Not Reachable</v>
      </c>
    </row>
    <row r="642" spans="1:14" x14ac:dyDescent="0.25">
      <c r="A642" t="str">
        <f ca="1"/>
        <v>LOG00362</v>
      </c>
      <c r="B642" t="str">
        <f ca="1"/>
        <v>CUST0351</v>
      </c>
      <c r="C642" t="str">
        <f ca="1"/>
        <v>Pooja Chauhan</v>
      </c>
      <c r="D642" t="str">
        <f ca="1"/>
        <v>Jabalpur</v>
      </c>
      <c r="E642">
        <f ca="1"/>
        <v>46160</v>
      </c>
      <c r="F642" t="str">
        <f ca="1"/>
        <v>Tele-Call</v>
      </c>
      <c r="G642" t="str">
        <f ca="1"/>
        <v>AG017</v>
      </c>
      <c r="H642" t="str">
        <f ca="1"/>
        <v>Naresh Mishra</v>
      </c>
      <c r="I642" t="str">
        <f ca="1"/>
        <v>Commitment Received</v>
      </c>
      <c r="J642" t="str">
        <f ca="1"/>
        <v>Yes</v>
      </c>
      <c r="K642">
        <f ca="1"/>
        <v>46165</v>
      </c>
      <c r="L642">
        <f ca="1"/>
        <v>2708</v>
      </c>
      <c r="M642">
        <f ca="1"/>
        <v>0</v>
      </c>
      <c r="N642" t="str">
        <f ca="1"/>
        <v>Commitment Received</v>
      </c>
    </row>
    <row r="643" spans="1:14" x14ac:dyDescent="0.25">
      <c r="A643" t="str">
        <f ca="1"/>
        <v>LOG00382</v>
      </c>
      <c r="B643" t="str">
        <f ca="1"/>
        <v>CUST0365</v>
      </c>
      <c r="C643" t="str">
        <f ca="1"/>
        <v>Vijay Shukla</v>
      </c>
      <c r="D643" t="str">
        <f ca="1"/>
        <v>Jabalpur</v>
      </c>
      <c r="E643">
        <f ca="1"/>
        <v>46160</v>
      </c>
      <c r="F643" t="str">
        <f ca="1"/>
        <v>Tele-Call</v>
      </c>
      <c r="G643" t="str">
        <f ca="1"/>
        <v>AG003</v>
      </c>
      <c r="H643" t="str">
        <f ca="1"/>
        <v>Pushpa Gupta</v>
      </c>
      <c r="I643" t="str">
        <f ca="1"/>
        <v>Payment Received</v>
      </c>
      <c r="J643" t="str">
        <f ca="1"/>
        <v/>
      </c>
      <c r="K643">
        <f ca="1"/>
        <v>0</v>
      </c>
      <c r="L643">
        <f ca="1"/>
        <v>0</v>
      </c>
      <c r="M643">
        <f ca="1"/>
        <v>5031</v>
      </c>
      <c r="N643" t="str">
        <f ca="1"/>
        <v>Customer paid after follow-up</v>
      </c>
    </row>
    <row r="644" spans="1:14" x14ac:dyDescent="0.25">
      <c r="A644" t="str">
        <f ca="1"/>
        <v>LOG00388</v>
      </c>
      <c r="B644" t="str">
        <f ca="1"/>
        <v>CUST0377</v>
      </c>
      <c r="C644" t="str">
        <f ca="1"/>
        <v>Suresh Pandey</v>
      </c>
      <c r="D644" t="str">
        <f ca="1"/>
        <v>Jabalpur</v>
      </c>
      <c r="E644">
        <f ca="1"/>
        <v>46160</v>
      </c>
      <c r="F644" t="str">
        <f ca="1"/>
        <v>Tele-Call</v>
      </c>
      <c r="G644" t="str">
        <f ca="1"/>
        <v>AG017</v>
      </c>
      <c r="H644" t="str">
        <f ca="1"/>
        <v>Naresh Mishra</v>
      </c>
      <c r="I644" t="str">
        <f ca="1"/>
        <v>Payment Received</v>
      </c>
      <c r="J644" t="str">
        <f ca="1"/>
        <v/>
      </c>
      <c r="K644">
        <f ca="1"/>
        <v>0</v>
      </c>
      <c r="L644">
        <f ca="1"/>
        <v>0</v>
      </c>
      <c r="M644">
        <f ca="1"/>
        <v>89823</v>
      </c>
      <c r="N644" t="str">
        <f ca="1"/>
        <v>Customer paid after follow-up</v>
      </c>
    </row>
    <row r="645" spans="1:14" x14ac:dyDescent="0.25">
      <c r="A645" t="str">
        <f ca="1"/>
        <v>LOG00480</v>
      </c>
      <c r="B645" t="str">
        <f ca="1"/>
        <v>CUST0448</v>
      </c>
      <c r="C645" t="str">
        <f ca="1"/>
        <v>Mahesh Sharma</v>
      </c>
      <c r="D645" t="str">
        <f ca="1"/>
        <v>Jabalpur</v>
      </c>
      <c r="E645">
        <f ca="1"/>
        <v>46160</v>
      </c>
      <c r="F645" t="str">
        <f ca="1"/>
        <v>Tele-Call</v>
      </c>
      <c r="G645" t="str">
        <f ca="1"/>
        <v>AG007</v>
      </c>
      <c r="H645" t="str">
        <f ca="1"/>
        <v>Pushpa Jain</v>
      </c>
      <c r="I645" t="str">
        <f ca="1"/>
        <v>Commitment Received</v>
      </c>
      <c r="J645" t="str">
        <f ca="1"/>
        <v>Yes</v>
      </c>
      <c r="K645">
        <f ca="1"/>
        <v>46165</v>
      </c>
      <c r="L645">
        <f ca="1"/>
        <v>1319</v>
      </c>
      <c r="M645">
        <f ca="1"/>
        <v>0</v>
      </c>
      <c r="N645" t="str">
        <f ca="1"/>
        <v>Commitment Received</v>
      </c>
    </row>
    <row r="646" spans="1:14" x14ac:dyDescent="0.25">
      <c r="A646" t="str">
        <f ca="1"/>
        <v>LOG00505</v>
      </c>
      <c r="B646" t="str">
        <f ca="1"/>
        <v>CUST0463</v>
      </c>
      <c r="C646" t="str">
        <f ca="1"/>
        <v>Santosh Agarwal</v>
      </c>
      <c r="D646" t="str">
        <f ca="1"/>
        <v>Bhopal</v>
      </c>
      <c r="E646">
        <f ca="1"/>
        <v>46160</v>
      </c>
      <c r="F646" t="str">
        <f ca="1"/>
        <v>Tele-Call</v>
      </c>
      <c r="G646" t="str">
        <f ca="1"/>
        <v>AG019</v>
      </c>
      <c r="H646" t="str">
        <f ca="1"/>
        <v>Ajay Yadav</v>
      </c>
      <c r="I646" t="str">
        <f ca="1"/>
        <v>Payment Received</v>
      </c>
      <c r="J646" t="str">
        <f ca="1"/>
        <v/>
      </c>
      <c r="K646">
        <f ca="1"/>
        <v>0</v>
      </c>
      <c r="L646">
        <f ca="1"/>
        <v>0</v>
      </c>
      <c r="M646">
        <f ca="1"/>
        <v>5553</v>
      </c>
      <c r="N646" t="str">
        <f ca="1"/>
        <v>Customer paid after follow-up</v>
      </c>
    </row>
    <row r="647" spans="1:14" x14ac:dyDescent="0.25">
      <c r="A647" t="str">
        <f ca="1"/>
        <v>LOG00513</v>
      </c>
      <c r="B647" t="str">
        <f ca="1"/>
        <v>CUST0476</v>
      </c>
      <c r="C647" t="str">
        <f ca="1"/>
        <v>Kiran Singh</v>
      </c>
      <c r="D647" t="str">
        <f ca="1"/>
        <v>Gwalior</v>
      </c>
      <c r="E647">
        <f ca="1"/>
        <v>46160</v>
      </c>
      <c r="F647" t="str">
        <f ca="1"/>
        <v>WhatsApp Message</v>
      </c>
      <c r="G647" t="str">
        <f ca="1"/>
        <v>AG004</v>
      </c>
      <c r="H647" t="str">
        <f ca="1"/>
        <v>Pankaj Verma</v>
      </c>
      <c r="I647" t="str">
        <f ca="1"/>
        <v>Will Pay Next Week</v>
      </c>
      <c r="J647" t="str">
        <f ca="1"/>
        <v>Yes</v>
      </c>
      <c r="K647">
        <f ca="1"/>
        <v>46165</v>
      </c>
      <c r="L647">
        <f ca="1"/>
        <v>10224</v>
      </c>
      <c r="M647">
        <f ca="1"/>
        <v>0</v>
      </c>
      <c r="N647" t="str">
        <f ca="1"/>
        <v>Will Pay Next Week</v>
      </c>
    </row>
    <row r="648" spans="1:14" x14ac:dyDescent="0.25">
      <c r="A648" t="str">
        <f ca="1"/>
        <v>LOG00530</v>
      </c>
      <c r="B648" t="str">
        <f ca="1"/>
        <v>CUST0484</v>
      </c>
      <c r="C648" t="str">
        <f ca="1"/>
        <v>Pooja Dwivedi</v>
      </c>
      <c r="D648" t="str">
        <f ca="1"/>
        <v>Jabalpur</v>
      </c>
      <c r="E648">
        <f ca="1"/>
        <v>46160</v>
      </c>
      <c r="F648" t="str">
        <f ca="1"/>
        <v>Tele-Call</v>
      </c>
      <c r="G648" t="str">
        <f ca="1"/>
        <v>AG007</v>
      </c>
      <c r="H648" t="str">
        <f ca="1"/>
        <v>Pushpa Jain</v>
      </c>
      <c r="I648" t="str">
        <f ca="1"/>
        <v>Not Reachable</v>
      </c>
      <c r="J648" t="str">
        <f ca="1"/>
        <v/>
      </c>
      <c r="K648">
        <f ca="1"/>
        <v>0</v>
      </c>
      <c r="L648">
        <f ca="1"/>
        <v>0</v>
      </c>
      <c r="M648">
        <f ca="1"/>
        <v>0</v>
      </c>
      <c r="N648" t="str">
        <f ca="1"/>
        <v>Not Reachable</v>
      </c>
    </row>
    <row r="649" spans="1:14" x14ac:dyDescent="0.25">
      <c r="A649" t="str">
        <f ca="1"/>
        <v>LOG00539</v>
      </c>
      <c r="B649" t="str">
        <f ca="1"/>
        <v>CUST0495</v>
      </c>
      <c r="C649" t="str">
        <f ca="1"/>
        <v>Meena Malviya</v>
      </c>
      <c r="D649" t="str">
        <f ca="1"/>
        <v>Indore</v>
      </c>
      <c r="E649">
        <f ca="1"/>
        <v>46160</v>
      </c>
      <c r="F649" t="str">
        <f ca="1"/>
        <v>WhatsApp Message</v>
      </c>
      <c r="G649" t="str">
        <f ca="1"/>
        <v>AG019</v>
      </c>
      <c r="H649" t="str">
        <f ca="1"/>
        <v>Ajay Yadav</v>
      </c>
      <c r="I649" t="str">
        <f ca="1"/>
        <v>Will Pay Next Week</v>
      </c>
      <c r="J649" t="str">
        <f ca="1"/>
        <v>Yes</v>
      </c>
      <c r="K649">
        <f ca="1"/>
        <v>46165</v>
      </c>
      <c r="L649">
        <f ca="1"/>
        <v>20561</v>
      </c>
      <c r="M649">
        <f ca="1"/>
        <v>0</v>
      </c>
      <c r="N649" t="str">
        <f ca="1"/>
        <v>Will Pay Next Week</v>
      </c>
    </row>
    <row r="650" spans="1:14" x14ac:dyDescent="0.25">
      <c r="A650" t="str">
        <f ca="1"/>
        <v>LOG00065</v>
      </c>
      <c r="B650" t="str">
        <f ca="1"/>
        <v>CUST0049</v>
      </c>
      <c r="C650" t="str">
        <f ca="1"/>
        <v>Sanjay Singh</v>
      </c>
      <c r="D650" t="str">
        <f ca="1"/>
        <v>Indore</v>
      </c>
      <c r="E650">
        <f ca="1"/>
        <v>46159</v>
      </c>
      <c r="F650" t="str">
        <f ca="1"/>
        <v>WhatsApp Message</v>
      </c>
      <c r="G650" t="str">
        <f ca="1"/>
        <v>AG012</v>
      </c>
      <c r="H650" t="str">
        <f ca="1"/>
        <v>Umesh Soni</v>
      </c>
      <c r="I650" t="str">
        <f ca="1"/>
        <v>Will Pay Next Week</v>
      </c>
      <c r="J650" t="str">
        <f ca="1"/>
        <v>Yes</v>
      </c>
      <c r="K650">
        <f ca="1"/>
        <v>46164</v>
      </c>
      <c r="L650">
        <f ca="1"/>
        <v>16996</v>
      </c>
      <c r="M650">
        <f ca="1"/>
        <v>0</v>
      </c>
      <c r="N650" t="str">
        <f ca="1"/>
        <v>Will Pay Next Week</v>
      </c>
    </row>
    <row r="651" spans="1:14" x14ac:dyDescent="0.25">
      <c r="A651" t="str">
        <f ca="1"/>
        <v>LOG00088</v>
      </c>
      <c r="B651" t="str">
        <f ca="1"/>
        <v>CUST0072</v>
      </c>
      <c r="C651" t="str">
        <f ca="1"/>
        <v>Suresh Thakur</v>
      </c>
      <c r="D651" t="str">
        <f ca="1"/>
        <v>Rewa</v>
      </c>
      <c r="E651">
        <f ca="1"/>
        <v>46159</v>
      </c>
      <c r="F651" t="str">
        <f ca="1"/>
        <v>Tele-Call</v>
      </c>
      <c r="G651" t="str">
        <f ca="1"/>
        <v>AG008</v>
      </c>
      <c r="H651" t="str">
        <f ca="1"/>
        <v>Pooja Shukla</v>
      </c>
      <c r="I651" t="str">
        <f ca="1"/>
        <v>Not Reachable</v>
      </c>
      <c r="J651" t="str">
        <f ca="1"/>
        <v/>
      </c>
      <c r="K651">
        <f ca="1"/>
        <v>0</v>
      </c>
      <c r="L651">
        <f ca="1"/>
        <v>0</v>
      </c>
      <c r="M651">
        <f ca="1"/>
        <v>0</v>
      </c>
      <c r="N651" t="str">
        <f ca="1"/>
        <v>Not Reachable</v>
      </c>
    </row>
    <row r="652" spans="1:14" x14ac:dyDescent="0.25">
      <c r="A652" t="str">
        <f ca="1"/>
        <v>LOG00097</v>
      </c>
      <c r="B652" t="str">
        <f ca="1"/>
        <v>CUST0083</v>
      </c>
      <c r="C652" t="str">
        <f ca="1"/>
        <v>Lalit Rajput</v>
      </c>
      <c r="D652" t="str">
        <f ca="1"/>
        <v>Bhopal</v>
      </c>
      <c r="E652">
        <f ca="1"/>
        <v>46159</v>
      </c>
      <c r="F652" t="str">
        <f ca="1"/>
        <v>Tele-Call</v>
      </c>
      <c r="G652" t="str">
        <f ca="1"/>
        <v>AG008</v>
      </c>
      <c r="H652" t="str">
        <f ca="1"/>
        <v>Pooja Shukla</v>
      </c>
      <c r="I652" t="str">
        <f ca="1"/>
        <v>Payment Received</v>
      </c>
      <c r="J652" t="str">
        <f ca="1"/>
        <v/>
      </c>
      <c r="K652">
        <f ca="1"/>
        <v>0</v>
      </c>
      <c r="L652">
        <f ca="1"/>
        <v>0</v>
      </c>
      <c r="M652">
        <f ca="1"/>
        <v>13410</v>
      </c>
      <c r="N652" t="str">
        <f ca="1"/>
        <v>Customer paid after follow-up</v>
      </c>
    </row>
    <row r="653" spans="1:14" x14ac:dyDescent="0.25">
      <c r="A653" t="str">
        <f ca="1"/>
        <v>LOG00099</v>
      </c>
      <c r="B653" t="str">
        <f ca="1"/>
        <v>CUST0090</v>
      </c>
      <c r="C653" t="str">
        <f ca="1"/>
        <v>Mohit Pandey</v>
      </c>
      <c r="D653" t="str">
        <f ca="1"/>
        <v>Bhopal</v>
      </c>
      <c r="E653">
        <f ca="1"/>
        <v>46159</v>
      </c>
      <c r="F653" t="str">
        <f ca="1"/>
        <v>WhatsApp Message</v>
      </c>
      <c r="G653" t="str">
        <f ca="1"/>
        <v>AG020</v>
      </c>
      <c r="H653" t="str">
        <f ca="1"/>
        <v>Vijay Tiwari</v>
      </c>
      <c r="I653" t="str">
        <f ca="1"/>
        <v>Will Pay Next Week</v>
      </c>
      <c r="J653" t="str">
        <f ca="1"/>
        <v>Yes</v>
      </c>
      <c r="K653">
        <f ca="1"/>
        <v>46164</v>
      </c>
      <c r="L653">
        <f ca="1"/>
        <v>5611</v>
      </c>
      <c r="M653">
        <f ca="1"/>
        <v>0</v>
      </c>
      <c r="N653" t="str">
        <f ca="1"/>
        <v>Will Pay Next Week</v>
      </c>
    </row>
    <row r="654" spans="1:14" x14ac:dyDescent="0.25">
      <c r="A654" t="str">
        <f ca="1"/>
        <v>LOG00113</v>
      </c>
      <c r="B654" t="str">
        <f ca="1"/>
        <v>CUST0112</v>
      </c>
      <c r="C654" t="str">
        <f ca="1"/>
        <v>Vijay Pandey</v>
      </c>
      <c r="D654" t="str">
        <f ca="1"/>
        <v>Bhopal</v>
      </c>
      <c r="E654">
        <f ca="1"/>
        <v>46159</v>
      </c>
      <c r="F654" t="str">
        <f ca="1"/>
        <v>Tele-Call</v>
      </c>
      <c r="G654" t="str">
        <f ca="1"/>
        <v>AG003</v>
      </c>
      <c r="H654" t="str">
        <f ca="1"/>
        <v>Pushpa Gupta</v>
      </c>
      <c r="I654" t="str">
        <f ca="1"/>
        <v>Not Reachable</v>
      </c>
      <c r="J654" t="str">
        <f ca="1"/>
        <v/>
      </c>
      <c r="K654">
        <f ca="1"/>
        <v>0</v>
      </c>
      <c r="L654">
        <f ca="1"/>
        <v>0</v>
      </c>
      <c r="M654">
        <f ca="1"/>
        <v>0</v>
      </c>
      <c r="N654" t="str">
        <f ca="1"/>
        <v>Not Reachable</v>
      </c>
    </row>
    <row r="655" spans="1:14" x14ac:dyDescent="0.25">
      <c r="A655" t="str">
        <f ca="1"/>
        <v>LOG00131</v>
      </c>
      <c r="B655" t="str">
        <f ca="1"/>
        <v>CUST0122</v>
      </c>
      <c r="C655" t="str">
        <f ca="1"/>
        <v>Santosh Malviya</v>
      </c>
      <c r="D655" t="str">
        <f ca="1"/>
        <v>Indore</v>
      </c>
      <c r="E655">
        <f ca="1"/>
        <v>46159</v>
      </c>
      <c r="F655" t="str">
        <f ca="1"/>
        <v>Tele-Call</v>
      </c>
      <c r="G655" t="str">
        <f ca="1"/>
        <v>AG007</v>
      </c>
      <c r="H655" t="str">
        <f ca="1"/>
        <v>Pushpa Jain</v>
      </c>
      <c r="I655" t="str">
        <f ca="1"/>
        <v>Commitment Received</v>
      </c>
      <c r="J655" t="str">
        <f ca="1"/>
        <v>Yes</v>
      </c>
      <c r="K655">
        <f ca="1"/>
        <v>46164</v>
      </c>
      <c r="L655">
        <f ca="1"/>
        <v>6329</v>
      </c>
      <c r="M655">
        <f ca="1"/>
        <v>0</v>
      </c>
      <c r="N655" t="str">
        <f ca="1"/>
        <v>Commitment Received</v>
      </c>
    </row>
    <row r="656" spans="1:14" x14ac:dyDescent="0.25">
      <c r="A656" t="str">
        <f ca="1"/>
        <v>LOG00148</v>
      </c>
      <c r="B656" t="str">
        <f ca="1"/>
        <v>CUST0142</v>
      </c>
      <c r="C656" t="str">
        <f ca="1"/>
        <v>Naresh Singh</v>
      </c>
      <c r="D656" t="str">
        <f ca="1"/>
        <v>Gwalior</v>
      </c>
      <c r="E656">
        <f ca="1"/>
        <v>46159</v>
      </c>
      <c r="F656" t="str">
        <f ca="1"/>
        <v>Tele-Call</v>
      </c>
      <c r="G656" t="str">
        <f ca="1"/>
        <v>AG017</v>
      </c>
      <c r="H656" t="str">
        <f ca="1"/>
        <v>Naresh Mishra</v>
      </c>
      <c r="I656" t="str">
        <f ca="1"/>
        <v>Payment Received</v>
      </c>
      <c r="J656" t="str">
        <f ca="1"/>
        <v/>
      </c>
      <c r="K656">
        <f ca="1"/>
        <v>0</v>
      </c>
      <c r="L656">
        <f ca="1"/>
        <v>0</v>
      </c>
      <c r="M656">
        <f ca="1"/>
        <v>22696</v>
      </c>
      <c r="N656" t="str">
        <f ca="1"/>
        <v>Customer paid after follow-up</v>
      </c>
    </row>
    <row r="657" spans="1:14" x14ac:dyDescent="0.25">
      <c r="A657" t="str">
        <f ca="1"/>
        <v>LOG00181</v>
      </c>
      <c r="B657" t="str">
        <f ca="1"/>
        <v>CUST0181</v>
      </c>
      <c r="C657" t="str">
        <f ca="1"/>
        <v>Ajay Sharma</v>
      </c>
      <c r="D657" t="str">
        <f ca="1"/>
        <v>Bhopal</v>
      </c>
      <c r="E657">
        <f ca="1"/>
        <v>46159</v>
      </c>
      <c r="F657" t="str">
        <f ca="1"/>
        <v>Tele-Call</v>
      </c>
      <c r="G657" t="str">
        <f ca="1"/>
        <v>AG009</v>
      </c>
      <c r="H657" t="str">
        <f ca="1"/>
        <v>Pankaj Joshi</v>
      </c>
      <c r="I657" t="str">
        <f ca="1"/>
        <v>Not Reachable</v>
      </c>
      <c r="J657" t="str">
        <f ca="1"/>
        <v/>
      </c>
      <c r="K657">
        <f ca="1"/>
        <v>0</v>
      </c>
      <c r="L657">
        <f ca="1"/>
        <v>0</v>
      </c>
      <c r="M657">
        <f ca="1"/>
        <v>0</v>
      </c>
      <c r="N657" t="str">
        <f ca="1"/>
        <v>Not Reachable</v>
      </c>
    </row>
    <row r="658" spans="1:14" x14ac:dyDescent="0.25">
      <c r="A658" t="str">
        <f ca="1"/>
        <v>LOG00208</v>
      </c>
      <c r="B658" t="str">
        <f ca="1"/>
        <v>CUST0199</v>
      </c>
      <c r="C658" t="str">
        <f ca="1"/>
        <v>Sanjay Chauhan</v>
      </c>
      <c r="D658" t="str">
        <f ca="1"/>
        <v>Jabalpur</v>
      </c>
      <c r="E658">
        <f ca="1"/>
        <v>46159</v>
      </c>
      <c r="F658" t="str">
        <f ca="1"/>
        <v>Tele-Call</v>
      </c>
      <c r="G658" t="str">
        <f ca="1"/>
        <v>AG016</v>
      </c>
      <c r="H658" t="str">
        <f ca="1"/>
        <v>Rekha Gupta</v>
      </c>
      <c r="I658" t="str">
        <f ca="1"/>
        <v>Payment Received</v>
      </c>
      <c r="J658" t="str">
        <f ca="1"/>
        <v/>
      </c>
      <c r="K658">
        <f ca="1"/>
        <v>0</v>
      </c>
      <c r="L658">
        <f ca="1"/>
        <v>0</v>
      </c>
      <c r="M658">
        <f ca="1"/>
        <v>12748</v>
      </c>
      <c r="N658" t="str">
        <f ca="1"/>
        <v>Customer paid after follow-up</v>
      </c>
    </row>
    <row r="659" spans="1:14" x14ac:dyDescent="0.25">
      <c r="A659" t="str">
        <f ca="1"/>
        <v>LOG00235</v>
      </c>
      <c r="B659" t="str">
        <f ca="1"/>
        <v>CUST0214</v>
      </c>
      <c r="C659" t="str">
        <f ca="1"/>
        <v>Usha Soni</v>
      </c>
      <c r="D659" t="str">
        <f ca="1"/>
        <v>Bhopal</v>
      </c>
      <c r="E659">
        <f ca="1"/>
        <v>46159</v>
      </c>
      <c r="F659" t="str">
        <f ca="1"/>
        <v>Tele-Call</v>
      </c>
      <c r="G659" t="str">
        <f ca="1"/>
        <v>AG019</v>
      </c>
      <c r="H659" t="str">
        <f ca="1"/>
        <v>Ajay Yadav</v>
      </c>
      <c r="I659" t="str">
        <f ca="1"/>
        <v>Commitment Received</v>
      </c>
      <c r="J659" t="str">
        <f ca="1"/>
        <v>Yes</v>
      </c>
      <c r="K659">
        <f ca="1"/>
        <v>46164</v>
      </c>
      <c r="L659">
        <f ca="1"/>
        <v>1737</v>
      </c>
      <c r="M659">
        <f ca="1"/>
        <v>0</v>
      </c>
      <c r="N659" t="str">
        <f ca="1"/>
        <v>Commitment Received</v>
      </c>
    </row>
    <row r="660" spans="1:14" x14ac:dyDescent="0.25">
      <c r="A660" t="str">
        <f ca="1"/>
        <v>LOG00345</v>
      </c>
      <c r="B660" t="str">
        <f ca="1"/>
        <v>CUST0337</v>
      </c>
      <c r="C660" t="str">
        <f ca="1"/>
        <v>Shanta Verma</v>
      </c>
      <c r="D660" t="str">
        <f ca="1"/>
        <v>Indore</v>
      </c>
      <c r="E660">
        <f ca="1"/>
        <v>46159</v>
      </c>
      <c r="F660" t="str">
        <f ca="1"/>
        <v>Tele-Call</v>
      </c>
      <c r="G660" t="str">
        <f ca="1"/>
        <v>AG003</v>
      </c>
      <c r="H660" t="str">
        <f ca="1"/>
        <v>Pushpa Gupta</v>
      </c>
      <c r="I660" t="str">
        <f ca="1"/>
        <v>Payment Received</v>
      </c>
      <c r="J660" t="str">
        <f ca="1"/>
        <v/>
      </c>
      <c r="K660">
        <f ca="1"/>
        <v>0</v>
      </c>
      <c r="L660">
        <f ca="1"/>
        <v>0</v>
      </c>
      <c r="M660">
        <f ca="1"/>
        <v>49282</v>
      </c>
      <c r="N660" t="str">
        <f ca="1"/>
        <v>Customer paid after follow-up</v>
      </c>
    </row>
    <row r="661" spans="1:14" x14ac:dyDescent="0.25">
      <c r="A661" t="str">
        <f ca="1"/>
        <v>LOG00434</v>
      </c>
      <c r="B661" t="str">
        <f ca="1"/>
        <v>CUST0406</v>
      </c>
      <c r="C661" t="str">
        <f ca="1"/>
        <v>Mohit Sharma</v>
      </c>
      <c r="D661" t="str">
        <f ca="1"/>
        <v>Gwalior</v>
      </c>
      <c r="E661">
        <f ca="1"/>
        <v>46159</v>
      </c>
      <c r="F661" t="str">
        <f ca="1"/>
        <v>Tele-Call</v>
      </c>
      <c r="G661" t="str">
        <f ca="1"/>
        <v>AG016</v>
      </c>
      <c r="H661" t="str">
        <f ca="1"/>
        <v>Rekha Gupta</v>
      </c>
      <c r="I661" t="str">
        <f ca="1"/>
        <v>Payment Received</v>
      </c>
      <c r="J661" t="str">
        <f ca="1"/>
        <v/>
      </c>
      <c r="K661">
        <f ca="1"/>
        <v>0</v>
      </c>
      <c r="L661">
        <f ca="1"/>
        <v>0</v>
      </c>
      <c r="M661">
        <f ca="1"/>
        <v>37901</v>
      </c>
      <c r="N661" t="str">
        <f ca="1"/>
        <v>Customer paid after follow-up</v>
      </c>
    </row>
    <row r="662" spans="1:14" x14ac:dyDescent="0.25">
      <c r="A662" t="str">
        <f ca="1"/>
        <v>LOG00446</v>
      </c>
      <c r="B662" t="str">
        <f ca="1"/>
        <v>CUST0409</v>
      </c>
      <c r="C662" t="str">
        <f ca="1"/>
        <v>Anil Mishra</v>
      </c>
      <c r="D662" t="str">
        <f ca="1"/>
        <v>Rewa</v>
      </c>
      <c r="E662">
        <f ca="1"/>
        <v>46159</v>
      </c>
      <c r="F662" t="str">
        <f ca="1"/>
        <v>Field Visit</v>
      </c>
      <c r="G662" t="str">
        <f ca="1"/>
        <v>AG006</v>
      </c>
      <c r="H662" t="str">
        <f ca="1"/>
        <v>Suresh Malviya</v>
      </c>
      <c r="I662" t="str">
        <f ca="1"/>
        <v>Part Payment Done</v>
      </c>
      <c r="J662" t="str">
        <f ca="1"/>
        <v/>
      </c>
      <c r="K662">
        <f ca="1"/>
        <v>0</v>
      </c>
      <c r="L662">
        <f ca="1"/>
        <v>0</v>
      </c>
      <c r="M662">
        <f ca="1"/>
        <v>23912</v>
      </c>
      <c r="N662" t="str">
        <f ca="1"/>
        <v>Part Payment Done</v>
      </c>
    </row>
    <row r="663" spans="1:14" x14ac:dyDescent="0.25">
      <c r="A663" t="str">
        <f ca="1"/>
        <v>LOG00456</v>
      </c>
      <c r="B663" t="str">
        <f ca="1"/>
        <v>CUST0421</v>
      </c>
      <c r="C663" t="str">
        <f ca="1"/>
        <v>Mohit Dubey</v>
      </c>
      <c r="D663" t="str">
        <f ca="1"/>
        <v>Indore</v>
      </c>
      <c r="E663">
        <f ca="1"/>
        <v>46159</v>
      </c>
      <c r="F663" t="str">
        <f ca="1"/>
        <v>Field Visit</v>
      </c>
      <c r="G663" t="str">
        <f ca="1"/>
        <v>AG012</v>
      </c>
      <c r="H663" t="str">
        <f ca="1"/>
        <v>Umesh Soni</v>
      </c>
      <c r="I663" t="str">
        <f ca="1"/>
        <v>Part Payment Done</v>
      </c>
      <c r="J663" t="str">
        <f ca="1"/>
        <v/>
      </c>
      <c r="K663">
        <f ca="1"/>
        <v>0</v>
      </c>
      <c r="L663">
        <f ca="1"/>
        <v>0</v>
      </c>
      <c r="M663">
        <f ca="1"/>
        <v>32</v>
      </c>
      <c r="N663" t="str">
        <f ca="1"/>
        <v>Part Payment Done</v>
      </c>
    </row>
    <row r="664" spans="1:14" x14ac:dyDescent="0.25">
      <c r="A664" t="str">
        <f ca="1"/>
        <v>LOG00478</v>
      </c>
      <c r="B664" t="str">
        <f ca="1"/>
        <v>CUST0448</v>
      </c>
      <c r="C664" t="str">
        <f ca="1"/>
        <v>Mahesh Sharma</v>
      </c>
      <c r="D664" t="str">
        <f ca="1"/>
        <v>Jabalpur</v>
      </c>
      <c r="E664">
        <f ca="1"/>
        <v>46159</v>
      </c>
      <c r="F664" t="str">
        <f ca="1"/>
        <v>Tele-Call</v>
      </c>
      <c r="G664" t="str">
        <f ca="1"/>
        <v>AG012</v>
      </c>
      <c r="H664" t="str">
        <f ca="1"/>
        <v>Umesh Soni</v>
      </c>
      <c r="I664" t="str">
        <f ca="1"/>
        <v>Not Reachable</v>
      </c>
      <c r="J664" t="str">
        <f ca="1"/>
        <v/>
      </c>
      <c r="K664">
        <f ca="1"/>
        <v>0</v>
      </c>
      <c r="L664">
        <f ca="1"/>
        <v>0</v>
      </c>
      <c r="M664">
        <f ca="1"/>
        <v>0</v>
      </c>
      <c r="N664" t="str">
        <f ca="1"/>
        <v>Not Reachable</v>
      </c>
    </row>
    <row r="665" spans="1:14" x14ac:dyDescent="0.25">
      <c r="A665" t="str">
        <f ca="1"/>
        <v>LOG00484</v>
      </c>
      <c r="B665" t="str">
        <f ca="1"/>
        <v>CUST0450</v>
      </c>
      <c r="C665" t="str">
        <f ca="1"/>
        <v>Manoj Singh</v>
      </c>
      <c r="D665" t="str">
        <f ca="1"/>
        <v>Rewa</v>
      </c>
      <c r="E665">
        <f ca="1"/>
        <v>46159</v>
      </c>
      <c r="F665" t="str">
        <f ca="1"/>
        <v>Field Visit</v>
      </c>
      <c r="G665" t="str">
        <f ca="1"/>
        <v>AG004</v>
      </c>
      <c r="H665" t="str">
        <f ca="1"/>
        <v>Pankaj Verma</v>
      </c>
      <c r="I665" t="str">
        <f ca="1"/>
        <v>Part Payment Done</v>
      </c>
      <c r="J665" t="str">
        <f ca="1"/>
        <v/>
      </c>
      <c r="K665">
        <f ca="1"/>
        <v>0</v>
      </c>
      <c r="L665">
        <f ca="1"/>
        <v>0</v>
      </c>
      <c r="M665">
        <f ca="1"/>
        <v>2290</v>
      </c>
      <c r="N665" t="str">
        <f ca="1"/>
        <v>Part Payment Done</v>
      </c>
    </row>
    <row r="666" spans="1:14" x14ac:dyDescent="0.25">
      <c r="A666" t="str">
        <f ca="1"/>
        <v>LOG00022</v>
      </c>
      <c r="B666" t="str">
        <f ca="1"/>
        <v>CUST0015</v>
      </c>
      <c r="C666" t="str">
        <f ca="1"/>
        <v>Seema Joshi</v>
      </c>
      <c r="D666" t="str">
        <f ca="1"/>
        <v>Bhopal</v>
      </c>
      <c r="E666">
        <f ca="1"/>
        <v>46158</v>
      </c>
      <c r="F666" t="str">
        <f ca="1"/>
        <v>Tele-Call</v>
      </c>
      <c r="G666" t="str">
        <f ca="1"/>
        <v>AG011</v>
      </c>
      <c r="H666" t="str">
        <f ca="1"/>
        <v>Umesh Gupta</v>
      </c>
      <c r="I666" t="str">
        <f ca="1"/>
        <v>Commitment Received</v>
      </c>
      <c r="J666" t="str">
        <f ca="1"/>
        <v>Yes</v>
      </c>
      <c r="K666">
        <f ca="1"/>
        <v>46163</v>
      </c>
      <c r="L666">
        <f ca="1"/>
        <v>2337</v>
      </c>
      <c r="M666">
        <f ca="1"/>
        <v>0</v>
      </c>
      <c r="N666" t="str">
        <f ca="1"/>
        <v>Commitment Received</v>
      </c>
    </row>
    <row r="667" spans="1:14" x14ac:dyDescent="0.25">
      <c r="A667" t="str">
        <f ca="1"/>
        <v>LOG00034</v>
      </c>
      <c r="B667" t="str">
        <f ca="1"/>
        <v>CUST0025</v>
      </c>
      <c r="C667" t="str">
        <f ca="1"/>
        <v>Pushpa Yadav</v>
      </c>
      <c r="D667" t="str">
        <f ca="1"/>
        <v>Bhopal</v>
      </c>
      <c r="E667">
        <f ca="1"/>
        <v>46158</v>
      </c>
      <c r="F667" t="str">
        <f ca="1"/>
        <v>Field Visit</v>
      </c>
      <c r="G667" t="str">
        <f ca="1"/>
        <v>AG002</v>
      </c>
      <c r="H667" t="str">
        <f ca="1"/>
        <v>Sunita Patel</v>
      </c>
      <c r="I667" t="str">
        <f ca="1"/>
        <v>Part Payment Done</v>
      </c>
      <c r="J667" t="str">
        <f ca="1"/>
        <v/>
      </c>
      <c r="K667">
        <f ca="1"/>
        <v>0</v>
      </c>
      <c r="L667">
        <f ca="1"/>
        <v>0</v>
      </c>
      <c r="M667">
        <f ca="1"/>
        <v>16626</v>
      </c>
      <c r="N667" t="str">
        <f ca="1"/>
        <v>Part Payment Done</v>
      </c>
    </row>
    <row r="668" spans="1:14" x14ac:dyDescent="0.25">
      <c r="A668" t="str">
        <f ca="1"/>
        <v>LOG00044</v>
      </c>
      <c r="B668" t="str">
        <f ca="1"/>
        <v>CUST0029</v>
      </c>
      <c r="C668" t="str">
        <f ca="1"/>
        <v>Nisha Rajput</v>
      </c>
      <c r="D668" t="str">
        <f ca="1"/>
        <v>Gwalior</v>
      </c>
      <c r="E668">
        <f ca="1"/>
        <v>46158</v>
      </c>
      <c r="F668" t="str">
        <f ca="1"/>
        <v>Tele-Call</v>
      </c>
      <c r="G668" t="str">
        <f ca="1"/>
        <v>AG019</v>
      </c>
      <c r="H668" t="str">
        <f ca="1"/>
        <v>Ajay Yadav</v>
      </c>
      <c r="I668" t="str">
        <f ca="1"/>
        <v>Commitment Received</v>
      </c>
      <c r="J668" t="str">
        <f ca="1"/>
        <v>Yes</v>
      </c>
      <c r="K668">
        <f ca="1"/>
        <v>46163</v>
      </c>
      <c r="L668">
        <f ca="1"/>
        <v>2353</v>
      </c>
      <c r="M668">
        <f ca="1"/>
        <v>0</v>
      </c>
      <c r="N668" t="str">
        <f ca="1"/>
        <v>Commitment Received</v>
      </c>
    </row>
    <row r="669" spans="1:14" x14ac:dyDescent="0.25">
      <c r="A669" t="str">
        <f ca="1"/>
        <v>LOG00058</v>
      </c>
      <c r="B669" t="str">
        <f ca="1"/>
        <v>CUST0043</v>
      </c>
      <c r="C669" t="str">
        <f ca="1"/>
        <v>Rekha Joshi</v>
      </c>
      <c r="D669" t="str">
        <f ca="1"/>
        <v>Rewa</v>
      </c>
      <c r="E669">
        <f ca="1"/>
        <v>46158</v>
      </c>
      <c r="F669" t="str">
        <f ca="1"/>
        <v>Tele-Call</v>
      </c>
      <c r="G669" t="str">
        <f ca="1"/>
        <v>AG016</v>
      </c>
      <c r="H669" t="str">
        <f ca="1"/>
        <v>Rekha Gupta</v>
      </c>
      <c r="I669" t="str">
        <f ca="1"/>
        <v>Payment Reminder</v>
      </c>
      <c r="J669" t="str">
        <f ca="1"/>
        <v/>
      </c>
      <c r="K669">
        <f ca="1"/>
        <v>0</v>
      </c>
      <c r="L669">
        <f ca="1"/>
        <v>0</v>
      </c>
      <c r="M669">
        <f ca="1"/>
        <v>0</v>
      </c>
      <c r="N669" t="str">
        <f ca="1"/>
        <v>Customer paid after follow-up</v>
      </c>
    </row>
    <row r="670" spans="1:14" x14ac:dyDescent="0.25">
      <c r="A670" t="str">
        <f ca="1"/>
        <v>LOG00072</v>
      </c>
      <c r="B670" t="str">
        <f ca="1"/>
        <v>CUST0052</v>
      </c>
      <c r="C670" t="str">
        <f ca="1"/>
        <v>Vijay Patel</v>
      </c>
      <c r="D670" t="str">
        <f ca="1"/>
        <v>Indore</v>
      </c>
      <c r="E670">
        <f ca="1"/>
        <v>46158</v>
      </c>
      <c r="F670" t="str">
        <f ca="1"/>
        <v>Tele-Call</v>
      </c>
      <c r="G670" t="str">
        <f ca="1"/>
        <v>AG009</v>
      </c>
      <c r="H670" t="str">
        <f ca="1"/>
        <v>Pankaj Joshi</v>
      </c>
      <c r="I670" t="str">
        <f ca="1"/>
        <v>Not Reachable</v>
      </c>
      <c r="J670" t="str">
        <f ca="1"/>
        <v/>
      </c>
      <c r="K670">
        <f ca="1"/>
        <v>0</v>
      </c>
      <c r="L670">
        <f ca="1"/>
        <v>0</v>
      </c>
      <c r="M670">
        <f ca="1"/>
        <v>0</v>
      </c>
      <c r="N670" t="str">
        <f ca="1"/>
        <v>Not Reachable</v>
      </c>
    </row>
    <row r="671" spans="1:14" x14ac:dyDescent="0.25">
      <c r="A671" t="str">
        <f ca="1"/>
        <v>LOG00085</v>
      </c>
      <c r="B671" t="str">
        <f ca="1"/>
        <v>CUST0063</v>
      </c>
      <c r="C671" t="str">
        <f ca="1"/>
        <v>Sanjay Soni</v>
      </c>
      <c r="D671" t="str">
        <f ca="1"/>
        <v>Rewa</v>
      </c>
      <c r="E671">
        <f ca="1"/>
        <v>46158</v>
      </c>
      <c r="F671" t="str">
        <f ca="1"/>
        <v>WhatsApp Message</v>
      </c>
      <c r="G671" t="str">
        <f ca="1"/>
        <v>AG012</v>
      </c>
      <c r="H671" t="str">
        <f ca="1"/>
        <v>Umesh Soni</v>
      </c>
      <c r="I671" t="str">
        <f ca="1"/>
        <v>Will Pay Next Week</v>
      </c>
      <c r="J671" t="str">
        <f ca="1"/>
        <v>Yes</v>
      </c>
      <c r="K671">
        <f ca="1"/>
        <v>46163</v>
      </c>
      <c r="L671">
        <f ca="1"/>
        <v>19219</v>
      </c>
      <c r="M671">
        <f ca="1"/>
        <v>0</v>
      </c>
      <c r="N671" t="str">
        <f ca="1"/>
        <v>Will Pay Next Week</v>
      </c>
    </row>
    <row r="672" spans="1:14" x14ac:dyDescent="0.25">
      <c r="A672" t="str">
        <f ca="1"/>
        <v>LOG00096</v>
      </c>
      <c r="B672" t="str">
        <f ca="1"/>
        <v>CUST0083</v>
      </c>
      <c r="C672" t="str">
        <f ca="1"/>
        <v>Lalit Rajput</v>
      </c>
      <c r="D672" t="str">
        <f ca="1"/>
        <v>Bhopal</v>
      </c>
      <c r="E672">
        <f ca="1"/>
        <v>46158</v>
      </c>
      <c r="F672" t="str">
        <f ca="1"/>
        <v>Tele-Call</v>
      </c>
      <c r="G672" t="str">
        <f ca="1"/>
        <v>AG018</v>
      </c>
      <c r="H672" t="str">
        <f ca="1"/>
        <v>Manoj Dubey</v>
      </c>
      <c r="I672" t="str">
        <f ca="1"/>
        <v>Payment Reminder</v>
      </c>
      <c r="J672" t="str">
        <f ca="1"/>
        <v/>
      </c>
      <c r="K672">
        <f ca="1"/>
        <v>0</v>
      </c>
      <c r="L672">
        <f ca="1"/>
        <v>0</v>
      </c>
      <c r="M672">
        <f ca="1"/>
        <v>0</v>
      </c>
      <c r="N672" t="str">
        <f ca="1"/>
        <v>Customer paid after follow-up</v>
      </c>
    </row>
    <row r="673" spans="1:14" x14ac:dyDescent="0.25">
      <c r="A673" t="str">
        <f ca="1"/>
        <v>LOG00170</v>
      </c>
      <c r="B673" t="str">
        <f ca="1"/>
        <v>CUST0163</v>
      </c>
      <c r="C673" t="str">
        <f ca="1"/>
        <v>Amit Singh</v>
      </c>
      <c r="D673" t="str">
        <f ca="1"/>
        <v>Gwalior</v>
      </c>
      <c r="E673">
        <f ca="1"/>
        <v>46158</v>
      </c>
      <c r="F673" t="str">
        <f ca="1"/>
        <v>Field Visit</v>
      </c>
      <c r="G673" t="str">
        <f ca="1"/>
        <v>AG010</v>
      </c>
      <c r="H673" t="str">
        <f ca="1"/>
        <v>Kavita Tiwari</v>
      </c>
      <c r="I673" t="str">
        <f ca="1"/>
        <v>Part Payment Done</v>
      </c>
      <c r="J673" t="str">
        <f ca="1"/>
        <v/>
      </c>
      <c r="K673">
        <f ca="1"/>
        <v>0</v>
      </c>
      <c r="L673">
        <f ca="1"/>
        <v>0</v>
      </c>
      <c r="M673">
        <f ca="1"/>
        <v>1933</v>
      </c>
      <c r="N673" t="str">
        <f ca="1"/>
        <v>Part Payment Done</v>
      </c>
    </row>
    <row r="674" spans="1:14" x14ac:dyDescent="0.25">
      <c r="A674" t="str">
        <f ca="1"/>
        <v>LOG00183</v>
      </c>
      <c r="B674" t="str">
        <f ca="1"/>
        <v>CUST0181</v>
      </c>
      <c r="C674" t="str">
        <f ca="1"/>
        <v>Ajay Sharma</v>
      </c>
      <c r="D674" t="str">
        <f ca="1"/>
        <v>Bhopal</v>
      </c>
      <c r="E674">
        <f ca="1"/>
        <v>46158</v>
      </c>
      <c r="F674" t="str">
        <f ca="1"/>
        <v>Tele-Call</v>
      </c>
      <c r="G674" t="str">
        <f ca="1"/>
        <v>AG016</v>
      </c>
      <c r="H674" t="str">
        <f ca="1"/>
        <v>Rekha Gupta</v>
      </c>
      <c r="I674" t="str">
        <f ca="1"/>
        <v>Commitment Received</v>
      </c>
      <c r="J674" t="str">
        <f ca="1"/>
        <v>Yes</v>
      </c>
      <c r="K674">
        <f ca="1"/>
        <v>46163</v>
      </c>
      <c r="L674">
        <f ca="1"/>
        <v>29296</v>
      </c>
      <c r="M674">
        <f ca="1"/>
        <v>0</v>
      </c>
      <c r="N674" t="str">
        <f ca="1"/>
        <v>Commitment Received</v>
      </c>
    </row>
    <row r="675" spans="1:14" x14ac:dyDescent="0.25">
      <c r="A675" t="str">
        <f ca="1"/>
        <v>LOG00225</v>
      </c>
      <c r="B675" t="str">
        <f ca="1"/>
        <v>CUST0210</v>
      </c>
      <c r="C675" t="str">
        <f ca="1"/>
        <v>Deepak Patel</v>
      </c>
      <c r="D675" t="str">
        <f ca="1"/>
        <v>Indore</v>
      </c>
      <c r="E675">
        <f ca="1"/>
        <v>46158</v>
      </c>
      <c r="F675" t="str">
        <f ca="1"/>
        <v>WhatsApp Message</v>
      </c>
      <c r="G675" t="str">
        <f ca="1"/>
        <v>AG001</v>
      </c>
      <c r="H675" t="str">
        <f ca="1"/>
        <v>Mohit Mishra</v>
      </c>
      <c r="I675" t="str">
        <f ca="1"/>
        <v>Will Pay Next Week</v>
      </c>
      <c r="J675" t="str">
        <f ca="1"/>
        <v>Yes</v>
      </c>
      <c r="K675">
        <f ca="1"/>
        <v>46163</v>
      </c>
      <c r="L675">
        <f ca="1"/>
        <v>16796</v>
      </c>
      <c r="M675">
        <f ca="1"/>
        <v>0</v>
      </c>
      <c r="N675" t="str">
        <f ca="1"/>
        <v>Will Pay Next Week</v>
      </c>
    </row>
    <row r="676" spans="1:14" x14ac:dyDescent="0.25">
      <c r="A676" t="str">
        <f ca="1"/>
        <v>LOG00244</v>
      </c>
      <c r="B676" t="str">
        <f ca="1"/>
        <v>CUST0221</v>
      </c>
      <c r="C676" t="str">
        <f ca="1"/>
        <v>Lalit Shukla</v>
      </c>
      <c r="D676" t="str">
        <f ca="1"/>
        <v>Bhopal</v>
      </c>
      <c r="E676">
        <f ca="1"/>
        <v>46158</v>
      </c>
      <c r="F676" t="str">
        <f ca="1"/>
        <v>WhatsApp Message</v>
      </c>
      <c r="G676" t="str">
        <f ca="1"/>
        <v>AG002</v>
      </c>
      <c r="H676" t="str">
        <f ca="1"/>
        <v>Sunita Patel</v>
      </c>
      <c r="I676" t="str">
        <f ca="1"/>
        <v>Will Pay Next Week</v>
      </c>
      <c r="J676" t="str">
        <f ca="1"/>
        <v>Yes</v>
      </c>
      <c r="K676">
        <f ca="1"/>
        <v>46163</v>
      </c>
      <c r="L676">
        <f ca="1"/>
        <v>8173</v>
      </c>
      <c r="M676">
        <f ca="1"/>
        <v>0</v>
      </c>
      <c r="N676" t="str">
        <f ca="1"/>
        <v>Will Pay Next Week</v>
      </c>
    </row>
    <row r="677" spans="1:14" x14ac:dyDescent="0.25">
      <c r="A677" t="str">
        <f ca="1"/>
        <v>LOG00264</v>
      </c>
      <c r="B677" t="str">
        <f ca="1"/>
        <v>CUST0247</v>
      </c>
      <c r="C677" t="str">
        <f ca="1"/>
        <v>Anita Mishra</v>
      </c>
      <c r="D677" t="str">
        <f ca="1"/>
        <v>Indore</v>
      </c>
      <c r="E677">
        <f ca="1"/>
        <v>46158</v>
      </c>
      <c r="F677" t="str">
        <f ca="1"/>
        <v>Tele-Call</v>
      </c>
      <c r="G677" t="str">
        <f ca="1"/>
        <v>AG012</v>
      </c>
      <c r="H677" t="str">
        <f ca="1"/>
        <v>Umesh Soni</v>
      </c>
      <c r="I677" t="str">
        <f ca="1"/>
        <v>Payment Reminder</v>
      </c>
      <c r="J677" t="str">
        <f ca="1"/>
        <v/>
      </c>
      <c r="K677">
        <f ca="1"/>
        <v>0</v>
      </c>
      <c r="L677">
        <f ca="1"/>
        <v>0</v>
      </c>
      <c r="M677">
        <f ca="1"/>
        <v>0</v>
      </c>
      <c r="N677" t="str">
        <f ca="1"/>
        <v>Customer paid after follow-up</v>
      </c>
    </row>
    <row r="678" spans="1:14" x14ac:dyDescent="0.25">
      <c r="A678" t="str">
        <f ca="1"/>
        <v>LOG00284</v>
      </c>
      <c r="B678" t="str">
        <f ca="1"/>
        <v>CUST0263</v>
      </c>
      <c r="C678" t="str">
        <f ca="1"/>
        <v>Manoj Thakur</v>
      </c>
      <c r="D678" t="str">
        <f ca="1"/>
        <v>Bhopal</v>
      </c>
      <c r="E678">
        <f ca="1"/>
        <v>46158</v>
      </c>
      <c r="F678" t="str">
        <f ca="1"/>
        <v>Field Visit</v>
      </c>
      <c r="G678" t="str">
        <f ca="1"/>
        <v>AG018</v>
      </c>
      <c r="H678" t="str">
        <f ca="1"/>
        <v>Manoj Dubey</v>
      </c>
      <c r="I678" t="str">
        <f ca="1"/>
        <v>Callback Requested</v>
      </c>
      <c r="J678" t="str">
        <f ca="1"/>
        <v/>
      </c>
      <c r="K678">
        <f ca="1"/>
        <v>46163</v>
      </c>
      <c r="L678">
        <f ca="1"/>
        <v>48726</v>
      </c>
      <c r="M678">
        <f ca="1"/>
        <v>0</v>
      </c>
      <c r="N678" t="str">
        <f ca="1"/>
        <v>Commitment Broken</v>
      </c>
    </row>
    <row r="679" spans="1:14" x14ac:dyDescent="0.25">
      <c r="A679" t="str">
        <f ca="1"/>
        <v>LOG00288</v>
      </c>
      <c r="B679" t="str">
        <f ca="1"/>
        <v>CUST0265</v>
      </c>
      <c r="C679" t="str">
        <f ca="1"/>
        <v>Suresh Sharma</v>
      </c>
      <c r="D679" t="str">
        <f ca="1"/>
        <v>Gwalior</v>
      </c>
      <c r="E679">
        <f ca="1"/>
        <v>46158</v>
      </c>
      <c r="F679" t="str">
        <f ca="1"/>
        <v>Field Visit</v>
      </c>
      <c r="G679" t="str">
        <f ca="1"/>
        <v>AG015</v>
      </c>
      <c r="H679" t="str">
        <f ca="1"/>
        <v>Lalit Dwivedi</v>
      </c>
      <c r="I679" t="str">
        <f ca="1"/>
        <v>Part Payment Done</v>
      </c>
      <c r="J679" t="str">
        <f ca="1"/>
        <v/>
      </c>
      <c r="K679">
        <f ca="1"/>
        <v>0</v>
      </c>
      <c r="L679">
        <f ca="1"/>
        <v>0</v>
      </c>
      <c r="M679">
        <f ca="1"/>
        <v>6150</v>
      </c>
      <c r="N679" t="str">
        <f ca="1"/>
        <v>Part Payment Done</v>
      </c>
    </row>
    <row r="680" spans="1:14" x14ac:dyDescent="0.25">
      <c r="A680" t="str">
        <f ca="1"/>
        <v>LOG00299</v>
      </c>
      <c r="B680" t="str">
        <f ca="1"/>
        <v>CUST0276</v>
      </c>
      <c r="C680" t="str">
        <f ca="1"/>
        <v>Ajay Malviya</v>
      </c>
      <c r="D680" t="str">
        <f ca="1"/>
        <v>Gwalior</v>
      </c>
      <c r="E680">
        <f ca="1"/>
        <v>46158</v>
      </c>
      <c r="F680" t="str">
        <f ca="1"/>
        <v>Field Visit</v>
      </c>
      <c r="G680" t="str">
        <f ca="1"/>
        <v>AG008</v>
      </c>
      <c r="H680" t="str">
        <f ca="1"/>
        <v>Pooja Shukla</v>
      </c>
      <c r="I680" t="str">
        <f ca="1"/>
        <v>Part Payment Done</v>
      </c>
      <c r="J680" t="str">
        <f ca="1"/>
        <v/>
      </c>
      <c r="K680">
        <f ca="1"/>
        <v>0</v>
      </c>
      <c r="L680">
        <f ca="1"/>
        <v>0</v>
      </c>
      <c r="M680">
        <f ca="1"/>
        <v>1072</v>
      </c>
      <c r="N680" t="str">
        <f ca="1"/>
        <v>Part Payment Done</v>
      </c>
    </row>
    <row r="681" spans="1:14" x14ac:dyDescent="0.25">
      <c r="A681" t="str">
        <f ca="1"/>
        <v>LOG00312</v>
      </c>
      <c r="B681" t="str">
        <f ca="1"/>
        <v>CUST0288</v>
      </c>
      <c r="C681" t="str">
        <f ca="1"/>
        <v>Neha Sharma</v>
      </c>
      <c r="D681" t="str">
        <f ca="1"/>
        <v>Jabalpur</v>
      </c>
      <c r="E681">
        <f ca="1"/>
        <v>46158</v>
      </c>
      <c r="F681" t="str">
        <f ca="1"/>
        <v>Tele-Call</v>
      </c>
      <c r="G681" t="str">
        <f ca="1"/>
        <v>AG003</v>
      </c>
      <c r="H681" t="str">
        <f ca="1"/>
        <v>Pushpa Gupta</v>
      </c>
      <c r="I681" t="str">
        <f ca="1"/>
        <v>Commitment Received</v>
      </c>
      <c r="J681" t="str">
        <f ca="1"/>
        <v>Yes</v>
      </c>
      <c r="K681">
        <f ca="1"/>
        <v>46163</v>
      </c>
      <c r="L681">
        <f ca="1"/>
        <v>13394</v>
      </c>
      <c r="M681">
        <f ca="1"/>
        <v>0</v>
      </c>
      <c r="N681" t="str">
        <f ca="1"/>
        <v>Commitment Received</v>
      </c>
    </row>
    <row r="682" spans="1:14" x14ac:dyDescent="0.25">
      <c r="A682" t="str">
        <f ca="1"/>
        <v>LOG00340</v>
      </c>
      <c r="B682" t="str">
        <f ca="1"/>
        <v>CUST0329</v>
      </c>
      <c r="C682" t="str">
        <f ca="1"/>
        <v>Deepak Tiwari</v>
      </c>
      <c r="D682" t="str">
        <f ca="1"/>
        <v>Indore</v>
      </c>
      <c r="E682">
        <f ca="1"/>
        <v>46158</v>
      </c>
      <c r="F682" t="str">
        <f ca="1"/>
        <v>WhatsApp Message</v>
      </c>
      <c r="G682" t="str">
        <f ca="1"/>
        <v>AG015</v>
      </c>
      <c r="H682" t="str">
        <f ca="1"/>
        <v>Lalit Dwivedi</v>
      </c>
      <c r="I682" t="str">
        <f ca="1"/>
        <v>Will Pay Next Week</v>
      </c>
      <c r="J682" t="str">
        <f ca="1"/>
        <v>Yes</v>
      </c>
      <c r="K682">
        <f ca="1"/>
        <v>46163</v>
      </c>
      <c r="L682">
        <f ca="1"/>
        <v>1282</v>
      </c>
      <c r="M682">
        <f ca="1"/>
        <v>0</v>
      </c>
      <c r="N682" t="str">
        <f ca="1"/>
        <v>Will Pay Next Week</v>
      </c>
    </row>
    <row r="683" spans="1:14" x14ac:dyDescent="0.25">
      <c r="A683" t="str">
        <f ca="1"/>
        <v>LOG00376</v>
      </c>
      <c r="B683" t="str">
        <f ca="1"/>
        <v>CUST0360</v>
      </c>
      <c r="C683" t="str">
        <f ca="1"/>
        <v>Naresh Joshi</v>
      </c>
      <c r="D683" t="str">
        <f ca="1"/>
        <v>Rewa</v>
      </c>
      <c r="E683">
        <f ca="1"/>
        <v>46158</v>
      </c>
      <c r="F683" t="str">
        <f ca="1"/>
        <v>Tele-Call</v>
      </c>
      <c r="G683" t="str">
        <f ca="1"/>
        <v>AG010</v>
      </c>
      <c r="H683" t="str">
        <f ca="1"/>
        <v>Kavita Tiwari</v>
      </c>
      <c r="I683" t="str">
        <f ca="1"/>
        <v>Payment Received</v>
      </c>
      <c r="J683" t="str">
        <f ca="1"/>
        <v/>
      </c>
      <c r="K683">
        <f ca="1"/>
        <v>0</v>
      </c>
      <c r="L683">
        <f ca="1"/>
        <v>0</v>
      </c>
      <c r="M683">
        <f ca="1"/>
        <v>25233</v>
      </c>
      <c r="N683" t="str">
        <f ca="1"/>
        <v>Customer paid after follow-up</v>
      </c>
    </row>
    <row r="684" spans="1:14" x14ac:dyDescent="0.25">
      <c r="A684" t="str">
        <f ca="1"/>
        <v>LOG00405</v>
      </c>
      <c r="B684" t="str">
        <f ca="1"/>
        <v>CUST0389</v>
      </c>
      <c r="C684" t="str">
        <f ca="1"/>
        <v>Manoj Tiwari</v>
      </c>
      <c r="D684" t="str">
        <f ca="1"/>
        <v>Bhopal</v>
      </c>
      <c r="E684">
        <f ca="1"/>
        <v>46158</v>
      </c>
      <c r="F684" t="str">
        <f ca="1"/>
        <v>Field Visit</v>
      </c>
      <c r="G684" t="str">
        <f ca="1"/>
        <v>AG017</v>
      </c>
      <c r="H684" t="str">
        <f ca="1"/>
        <v>Naresh Mishra</v>
      </c>
      <c r="I684" t="str">
        <f ca="1"/>
        <v>Part Payment Done</v>
      </c>
      <c r="J684" t="str">
        <f ca="1"/>
        <v/>
      </c>
      <c r="K684">
        <f ca="1"/>
        <v>0</v>
      </c>
      <c r="L684">
        <f ca="1"/>
        <v>0</v>
      </c>
      <c r="M684">
        <f ca="1"/>
        <v>1199</v>
      </c>
      <c r="N684" t="str">
        <f ca="1"/>
        <v>Part Payment Done</v>
      </c>
    </row>
    <row r="685" spans="1:14" x14ac:dyDescent="0.25">
      <c r="A685" t="str">
        <f ca="1"/>
        <v>LOG00419</v>
      </c>
      <c r="B685" t="str">
        <f ca="1"/>
        <v>CUST0400</v>
      </c>
      <c r="C685" t="str">
        <f ca="1"/>
        <v>Sunita Pandey</v>
      </c>
      <c r="D685" t="str">
        <f ca="1"/>
        <v>Rewa</v>
      </c>
      <c r="E685">
        <f ca="1"/>
        <v>46158</v>
      </c>
      <c r="F685" t="str">
        <f ca="1"/>
        <v>Field Visit</v>
      </c>
      <c r="G685" t="str">
        <f ca="1"/>
        <v>AG004</v>
      </c>
      <c r="H685" t="str">
        <f ca="1"/>
        <v>Pankaj Verma</v>
      </c>
      <c r="I685" t="str">
        <f ca="1"/>
        <v>Part Payment Done</v>
      </c>
      <c r="J685" t="str">
        <f ca="1"/>
        <v/>
      </c>
      <c r="K685">
        <f ca="1"/>
        <v>0</v>
      </c>
      <c r="L685">
        <f ca="1"/>
        <v>0</v>
      </c>
      <c r="M685">
        <f ca="1"/>
        <v>12153</v>
      </c>
      <c r="N685" t="str">
        <f ca="1"/>
        <v>Part Payment Done</v>
      </c>
    </row>
    <row r="686" spans="1:14" x14ac:dyDescent="0.25">
      <c r="A686" t="str">
        <f ca="1"/>
        <v>LOG00428</v>
      </c>
      <c r="B686" t="str">
        <f ca="1"/>
        <v>CUST0404</v>
      </c>
      <c r="C686" t="str">
        <f ca="1"/>
        <v>Sunita Singh</v>
      </c>
      <c r="D686" t="str">
        <f ca="1"/>
        <v>Indore</v>
      </c>
      <c r="E686">
        <f ca="1"/>
        <v>46158</v>
      </c>
      <c r="F686" t="str">
        <f ca="1"/>
        <v>Field Visit</v>
      </c>
      <c r="G686" t="str">
        <f ca="1"/>
        <v>AG002</v>
      </c>
      <c r="H686" t="str">
        <f ca="1"/>
        <v>Sunita Patel</v>
      </c>
      <c r="I686" t="str">
        <f ca="1"/>
        <v>Callback Requested</v>
      </c>
      <c r="J686" t="str">
        <f ca="1"/>
        <v/>
      </c>
      <c r="K686">
        <f ca="1"/>
        <v>46163</v>
      </c>
      <c r="L686">
        <f ca="1"/>
        <v>77291</v>
      </c>
      <c r="M686">
        <f ca="1"/>
        <v>0</v>
      </c>
      <c r="N686" t="str">
        <f ca="1"/>
        <v>Commitment Broken</v>
      </c>
    </row>
    <row r="687" spans="1:14" x14ac:dyDescent="0.25">
      <c r="A687" t="str">
        <f ca="1"/>
        <v>LOG00433</v>
      </c>
      <c r="B687" t="str">
        <f ca="1"/>
        <v>CUST0406</v>
      </c>
      <c r="C687" t="str">
        <f ca="1"/>
        <v>Mohit Sharma</v>
      </c>
      <c r="D687" t="str">
        <f ca="1"/>
        <v>Gwalior</v>
      </c>
      <c r="E687">
        <f ca="1"/>
        <v>46158</v>
      </c>
      <c r="F687" t="str">
        <f ca="1"/>
        <v>Tele-Call</v>
      </c>
      <c r="G687" t="str">
        <f ca="1"/>
        <v>AG016</v>
      </c>
      <c r="H687" t="str">
        <f ca="1"/>
        <v>Rekha Gupta</v>
      </c>
      <c r="I687" t="str">
        <f ca="1"/>
        <v>Payment Reminder</v>
      </c>
      <c r="J687" t="str">
        <f ca="1"/>
        <v/>
      </c>
      <c r="K687">
        <f ca="1"/>
        <v>0</v>
      </c>
      <c r="L687">
        <f ca="1"/>
        <v>0</v>
      </c>
      <c r="M687">
        <f ca="1"/>
        <v>0</v>
      </c>
      <c r="N687" t="str">
        <f ca="1"/>
        <v>Customer paid after follow-up</v>
      </c>
    </row>
    <row r="688" spans="1:14" x14ac:dyDescent="0.25">
      <c r="A688" t="str">
        <f ca="1"/>
        <v>LOG00438</v>
      </c>
      <c r="B688" t="str">
        <f ca="1"/>
        <v>CUST0407</v>
      </c>
      <c r="C688" t="str">
        <f ca="1"/>
        <v>Rekha Chauhan</v>
      </c>
      <c r="D688" t="str">
        <f ca="1"/>
        <v>Gwalior</v>
      </c>
      <c r="E688">
        <f ca="1"/>
        <v>46158</v>
      </c>
      <c r="F688" t="str">
        <f ca="1"/>
        <v>Field Visit</v>
      </c>
      <c r="G688" t="str">
        <f ca="1"/>
        <v>AG006</v>
      </c>
      <c r="H688" t="str">
        <f ca="1"/>
        <v>Suresh Malviya</v>
      </c>
      <c r="I688" t="str">
        <f ca="1"/>
        <v>Part Payment Done</v>
      </c>
      <c r="J688" t="str">
        <f ca="1"/>
        <v/>
      </c>
      <c r="K688">
        <f ca="1"/>
        <v>0</v>
      </c>
      <c r="L688">
        <f ca="1"/>
        <v>0</v>
      </c>
      <c r="M688">
        <f ca="1"/>
        <v>4924</v>
      </c>
      <c r="N688" t="str">
        <f ca="1"/>
        <v>Part Payment Done</v>
      </c>
    </row>
    <row r="689" spans="1:14" x14ac:dyDescent="0.25">
      <c r="A689" t="str">
        <f ca="1"/>
        <v>LOG00515</v>
      </c>
      <c r="B689" t="str">
        <f ca="1"/>
        <v>CUST0476</v>
      </c>
      <c r="C689" t="str">
        <f ca="1"/>
        <v>Kiran Singh</v>
      </c>
      <c r="D689" t="str">
        <f ca="1"/>
        <v>Gwalior</v>
      </c>
      <c r="E689">
        <f ca="1"/>
        <v>46158</v>
      </c>
      <c r="F689" t="str">
        <f ca="1"/>
        <v>Field Visit</v>
      </c>
      <c r="G689" t="str">
        <f ca="1"/>
        <v>AG016</v>
      </c>
      <c r="H689" t="str">
        <f ca="1"/>
        <v>Rekha Gupta</v>
      </c>
      <c r="I689" t="str">
        <f ca="1"/>
        <v>Part Payment Done</v>
      </c>
      <c r="J689" t="str">
        <f ca="1"/>
        <v/>
      </c>
      <c r="K689">
        <f ca="1"/>
        <v>0</v>
      </c>
      <c r="L689">
        <f ca="1"/>
        <v>0</v>
      </c>
      <c r="M689">
        <f ca="1"/>
        <v>5975</v>
      </c>
      <c r="N689" t="str">
        <f ca="1"/>
        <v>Part Payment Done</v>
      </c>
    </row>
    <row r="690" spans="1:14" x14ac:dyDescent="0.25">
      <c r="A690" t="str">
        <f ca="1"/>
        <v>LOG00516</v>
      </c>
      <c r="B690" t="str">
        <f ca="1"/>
        <v>CUST0477</v>
      </c>
      <c r="C690" t="str">
        <f ca="1"/>
        <v>Anita Agarwal</v>
      </c>
      <c r="D690" t="str">
        <f ca="1"/>
        <v>Jabalpur</v>
      </c>
      <c r="E690">
        <f ca="1"/>
        <v>46158</v>
      </c>
      <c r="F690" t="str">
        <f ca="1"/>
        <v>Tele-Call</v>
      </c>
      <c r="G690" t="str">
        <f ca="1"/>
        <v>AG015</v>
      </c>
      <c r="H690" t="str">
        <f ca="1"/>
        <v>Lalit Dwivedi</v>
      </c>
      <c r="I690" t="str">
        <f ca="1"/>
        <v>Not Reachable</v>
      </c>
      <c r="J690" t="str">
        <f ca="1"/>
        <v/>
      </c>
      <c r="K690">
        <f ca="1"/>
        <v>0</v>
      </c>
      <c r="L690">
        <f ca="1"/>
        <v>0</v>
      </c>
      <c r="M690">
        <f ca="1"/>
        <v>0</v>
      </c>
      <c r="N690" t="str">
        <f ca="1"/>
        <v>Not Reachable</v>
      </c>
    </row>
    <row r="691" spans="1:14" x14ac:dyDescent="0.25">
      <c r="A691" t="str">
        <f ca="1"/>
        <v>LOG00518</v>
      </c>
      <c r="B691" t="str">
        <f ca="1"/>
        <v>CUST0477</v>
      </c>
      <c r="C691" t="str">
        <f ca="1"/>
        <v>Anita Agarwal</v>
      </c>
      <c r="D691" t="str">
        <f ca="1"/>
        <v>Jabalpur</v>
      </c>
      <c r="E691">
        <f ca="1"/>
        <v>46158</v>
      </c>
      <c r="F691" t="str">
        <f ca="1"/>
        <v>Tele-Call</v>
      </c>
      <c r="G691" t="str">
        <f ca="1"/>
        <v>AG006</v>
      </c>
      <c r="H691" t="str">
        <f ca="1"/>
        <v>Suresh Malviya</v>
      </c>
      <c r="I691" t="str">
        <f ca="1"/>
        <v>Commitment Received</v>
      </c>
      <c r="J691" t="str">
        <f ca="1"/>
        <v>Yes</v>
      </c>
      <c r="K691">
        <f ca="1"/>
        <v>46163</v>
      </c>
      <c r="L691">
        <f ca="1"/>
        <v>5256</v>
      </c>
      <c r="M691">
        <f ca="1"/>
        <v>0</v>
      </c>
      <c r="N691" t="str">
        <f ca="1"/>
        <v>Commitment Received</v>
      </c>
    </row>
    <row r="692" spans="1:14" x14ac:dyDescent="0.25">
      <c r="A692" t="str">
        <f ca="1"/>
        <v>LOG00052</v>
      </c>
      <c r="B692" t="str">
        <f ca="1"/>
        <v>CUST0037</v>
      </c>
      <c r="C692" t="str">
        <f ca="1"/>
        <v>Pushpa Yadav</v>
      </c>
      <c r="D692" t="str">
        <f ca="1"/>
        <v>Indore</v>
      </c>
      <c r="E692">
        <f ca="1"/>
        <v>46157</v>
      </c>
      <c r="F692" t="str">
        <f ca="1"/>
        <v>WhatsApp Message</v>
      </c>
      <c r="G692" t="str">
        <f ca="1"/>
        <v>AG006</v>
      </c>
      <c r="H692" t="str">
        <f ca="1"/>
        <v>Suresh Malviya</v>
      </c>
      <c r="I692" t="str">
        <f ca="1"/>
        <v>Will Pay Next Week</v>
      </c>
      <c r="J692" t="str">
        <f ca="1"/>
        <v>Yes</v>
      </c>
      <c r="K692">
        <f ca="1"/>
        <v>46162</v>
      </c>
      <c r="L692">
        <f ca="1"/>
        <v>19236</v>
      </c>
      <c r="M692">
        <f ca="1"/>
        <v>0</v>
      </c>
      <c r="N692" t="str">
        <f ca="1"/>
        <v>Will Pay Next Week</v>
      </c>
    </row>
    <row r="693" spans="1:14" x14ac:dyDescent="0.25">
      <c r="A693" t="str">
        <f ca="1"/>
        <v>LOG00074</v>
      </c>
      <c r="B693" t="str">
        <f ca="1"/>
        <v>CUST0052</v>
      </c>
      <c r="C693" t="str">
        <f ca="1"/>
        <v>Vijay Patel</v>
      </c>
      <c r="D693" t="str">
        <f ca="1"/>
        <v>Indore</v>
      </c>
      <c r="E693">
        <f ca="1"/>
        <v>46157</v>
      </c>
      <c r="F693" t="str">
        <f ca="1"/>
        <v>Tele-Call</v>
      </c>
      <c r="G693" t="str">
        <f ca="1"/>
        <v>AG012</v>
      </c>
      <c r="H693" t="str">
        <f ca="1"/>
        <v>Umesh Soni</v>
      </c>
      <c r="I693" t="str">
        <f ca="1"/>
        <v>Commitment Received</v>
      </c>
      <c r="J693" t="str">
        <f ca="1"/>
        <v>Yes</v>
      </c>
      <c r="K693">
        <f ca="1"/>
        <v>46162</v>
      </c>
      <c r="L693">
        <f ca="1"/>
        <v>1108</v>
      </c>
      <c r="M693">
        <f ca="1"/>
        <v>0</v>
      </c>
      <c r="N693" t="str">
        <f ca="1"/>
        <v>Commitment Received</v>
      </c>
    </row>
    <row r="694" spans="1:14" x14ac:dyDescent="0.25">
      <c r="A694" t="str">
        <f ca="1"/>
        <v>LOG00098</v>
      </c>
      <c r="B694" t="str">
        <f ca="1"/>
        <v>CUST0090</v>
      </c>
      <c r="C694" t="str">
        <f ca="1"/>
        <v>Mohit Pandey</v>
      </c>
      <c r="D694" t="str">
        <f ca="1"/>
        <v>Bhopal</v>
      </c>
      <c r="E694">
        <f ca="1"/>
        <v>46157</v>
      </c>
      <c r="F694" t="str">
        <f ca="1"/>
        <v>Tele-Call</v>
      </c>
      <c r="G694" t="str">
        <f ca="1"/>
        <v>AG011</v>
      </c>
      <c r="H694" t="str">
        <f ca="1"/>
        <v>Umesh Gupta</v>
      </c>
      <c r="I694" t="str">
        <f ca="1"/>
        <v>Not Reachable</v>
      </c>
      <c r="J694" t="str">
        <f ca="1"/>
        <v/>
      </c>
      <c r="K694">
        <f ca="1"/>
        <v>0</v>
      </c>
      <c r="L694">
        <f ca="1"/>
        <v>0</v>
      </c>
      <c r="M694">
        <f ca="1"/>
        <v>0</v>
      </c>
      <c r="N694" t="str">
        <f ca="1"/>
        <v>Not Reachable</v>
      </c>
    </row>
    <row r="695" spans="1:14" x14ac:dyDescent="0.25">
      <c r="A695" t="str">
        <f ca="1"/>
        <v>LOG00132</v>
      </c>
      <c r="B695" t="str">
        <f ca="1"/>
        <v>CUST0122</v>
      </c>
      <c r="C695" t="str">
        <f ca="1"/>
        <v>Santosh Malviya</v>
      </c>
      <c r="D695" t="str">
        <f ca="1"/>
        <v>Indore</v>
      </c>
      <c r="E695">
        <f ca="1"/>
        <v>46157</v>
      </c>
      <c r="F695" t="str">
        <f ca="1"/>
        <v>Field Visit</v>
      </c>
      <c r="G695" t="str">
        <f ca="1"/>
        <v>AG017</v>
      </c>
      <c r="H695" t="str">
        <f ca="1"/>
        <v>Naresh Mishra</v>
      </c>
      <c r="I695" t="str">
        <f ca="1"/>
        <v>Part Payment Done</v>
      </c>
      <c r="J695" t="str">
        <f ca="1"/>
        <v/>
      </c>
      <c r="K695">
        <f ca="1"/>
        <v>0</v>
      </c>
      <c r="L695">
        <f ca="1"/>
        <v>0</v>
      </c>
      <c r="M695">
        <f ca="1"/>
        <v>9816</v>
      </c>
      <c r="N695" t="str">
        <f ca="1"/>
        <v>Part Payment Done</v>
      </c>
    </row>
    <row r="696" spans="1:14" x14ac:dyDescent="0.25">
      <c r="A696" t="str">
        <f ca="1"/>
        <v>LOG00145</v>
      </c>
      <c r="B696" t="str">
        <f ca="1"/>
        <v>CUST0132</v>
      </c>
      <c r="C696" t="str">
        <f ca="1"/>
        <v>Pushpa Chauhan</v>
      </c>
      <c r="D696" t="str">
        <f ca="1"/>
        <v>Bhopal</v>
      </c>
      <c r="E696">
        <f ca="1"/>
        <v>46157</v>
      </c>
      <c r="F696" t="str">
        <f ca="1"/>
        <v>Tele-Call</v>
      </c>
      <c r="G696" t="str">
        <f ca="1"/>
        <v>AG006</v>
      </c>
      <c r="H696" t="str">
        <f ca="1"/>
        <v>Suresh Malviya</v>
      </c>
      <c r="I696" t="str">
        <f ca="1"/>
        <v>Commitment Received</v>
      </c>
      <c r="J696" t="str">
        <f ca="1"/>
        <v>Yes</v>
      </c>
      <c r="K696">
        <f ca="1"/>
        <v>46162</v>
      </c>
      <c r="L696">
        <f ca="1"/>
        <v>465</v>
      </c>
      <c r="M696">
        <f ca="1"/>
        <v>0</v>
      </c>
      <c r="N696" t="str">
        <f ca="1"/>
        <v>Commitment Received</v>
      </c>
    </row>
    <row r="697" spans="1:14" x14ac:dyDescent="0.25">
      <c r="A697" t="str">
        <f ca="1"/>
        <v>LOG00164</v>
      </c>
      <c r="B697" t="str">
        <f ca="1"/>
        <v>CUST0159</v>
      </c>
      <c r="C697" t="str">
        <f ca="1"/>
        <v>Sanjay Malviya</v>
      </c>
      <c r="D697" t="str">
        <f ca="1"/>
        <v>Rewa</v>
      </c>
      <c r="E697">
        <f ca="1"/>
        <v>46157</v>
      </c>
      <c r="F697" t="str">
        <f ca="1"/>
        <v>Tele-Call</v>
      </c>
      <c r="G697" t="str">
        <f ca="1"/>
        <v>AG003</v>
      </c>
      <c r="H697" t="str">
        <f ca="1"/>
        <v>Pushpa Gupta</v>
      </c>
      <c r="I697" t="str">
        <f ca="1"/>
        <v>Not Reachable</v>
      </c>
      <c r="J697" t="str">
        <f ca="1"/>
        <v/>
      </c>
      <c r="K697">
        <f ca="1"/>
        <v>0</v>
      </c>
      <c r="L697">
        <f ca="1"/>
        <v>0</v>
      </c>
      <c r="M697">
        <f ca="1"/>
        <v>0</v>
      </c>
      <c r="N697" t="str">
        <f ca="1"/>
        <v>Not Reachable</v>
      </c>
    </row>
    <row r="698" spans="1:14" x14ac:dyDescent="0.25">
      <c r="A698" t="str">
        <f ca="1"/>
        <v>LOG00175</v>
      </c>
      <c r="B698" t="str">
        <f ca="1"/>
        <v>CUST0173</v>
      </c>
      <c r="C698" t="str">
        <f ca="1"/>
        <v>Manoj Malviya</v>
      </c>
      <c r="D698" t="str">
        <f ca="1"/>
        <v>Rewa</v>
      </c>
      <c r="E698">
        <f ca="1"/>
        <v>46157</v>
      </c>
      <c r="F698" t="str">
        <f ca="1"/>
        <v>Tele-Call</v>
      </c>
      <c r="G698" t="str">
        <f ca="1"/>
        <v>AG015</v>
      </c>
      <c r="H698" t="str">
        <f ca="1"/>
        <v>Lalit Dwivedi</v>
      </c>
      <c r="I698" t="str">
        <f ca="1"/>
        <v>Commitment Received</v>
      </c>
      <c r="J698" t="str">
        <f ca="1"/>
        <v>Yes</v>
      </c>
      <c r="K698">
        <f ca="1"/>
        <v>46162</v>
      </c>
      <c r="L698">
        <f ca="1"/>
        <v>10626</v>
      </c>
      <c r="M698">
        <f ca="1"/>
        <v>0</v>
      </c>
      <c r="N698" t="str">
        <f ca="1"/>
        <v>Commitment Received</v>
      </c>
    </row>
    <row r="699" spans="1:14" x14ac:dyDescent="0.25">
      <c r="A699" t="str">
        <f ca="1"/>
        <v>LOG00179</v>
      </c>
      <c r="B699" t="str">
        <f ca="1"/>
        <v>CUST0175</v>
      </c>
      <c r="C699" t="str">
        <f ca="1"/>
        <v>Naresh Joshi</v>
      </c>
      <c r="D699" t="str">
        <f ca="1"/>
        <v>Rewa</v>
      </c>
      <c r="E699">
        <f ca="1"/>
        <v>46157</v>
      </c>
      <c r="F699" t="str">
        <f ca="1"/>
        <v>Tele-Call</v>
      </c>
      <c r="G699" t="str">
        <f ca="1"/>
        <v>AG013</v>
      </c>
      <c r="H699" t="str">
        <f ca="1"/>
        <v>Neha Malviya</v>
      </c>
      <c r="I699" t="str">
        <f ca="1"/>
        <v>Payment Reminder</v>
      </c>
      <c r="J699" t="str">
        <f ca="1"/>
        <v/>
      </c>
      <c r="K699">
        <f ca="1"/>
        <v>0</v>
      </c>
      <c r="L699">
        <f ca="1"/>
        <v>0</v>
      </c>
      <c r="M699">
        <f ca="1"/>
        <v>0</v>
      </c>
      <c r="N699" t="str">
        <f ca="1"/>
        <v>Customer paid after follow-up</v>
      </c>
    </row>
    <row r="700" spans="1:14" x14ac:dyDescent="0.25">
      <c r="A700" t="str">
        <f ca="1"/>
        <v>LOG00209</v>
      </c>
      <c r="B700" t="str">
        <f ca="1"/>
        <v>CUST0200</v>
      </c>
      <c r="C700" t="str">
        <f ca="1"/>
        <v>Rajesh Mishra</v>
      </c>
      <c r="D700" t="str">
        <f ca="1"/>
        <v>Gwalior</v>
      </c>
      <c r="E700">
        <f ca="1"/>
        <v>46157</v>
      </c>
      <c r="F700" t="str">
        <f ca="1"/>
        <v>Tele-Call</v>
      </c>
      <c r="G700" t="str">
        <f ca="1"/>
        <v>AG011</v>
      </c>
      <c r="H700" t="str">
        <f ca="1"/>
        <v>Umesh Gupta</v>
      </c>
      <c r="I700" t="str">
        <f ca="1"/>
        <v>Not Reachable</v>
      </c>
      <c r="J700" t="str">
        <f ca="1"/>
        <v/>
      </c>
      <c r="K700">
        <f ca="1"/>
        <v>0</v>
      </c>
      <c r="L700">
        <f ca="1"/>
        <v>0</v>
      </c>
      <c r="M700">
        <f ca="1"/>
        <v>0</v>
      </c>
      <c r="N700" t="str">
        <f ca="1"/>
        <v>Not Reachable</v>
      </c>
    </row>
    <row r="701" spans="1:14" x14ac:dyDescent="0.25">
      <c r="A701" t="str">
        <f ca="1"/>
        <v>LOG00227</v>
      </c>
      <c r="B701" t="str">
        <f ca="1"/>
        <v>CUST0210</v>
      </c>
      <c r="C701" t="str">
        <f ca="1"/>
        <v>Deepak Patel</v>
      </c>
      <c r="D701" t="str">
        <f ca="1"/>
        <v>Indore</v>
      </c>
      <c r="E701">
        <f ca="1"/>
        <v>46157</v>
      </c>
      <c r="F701" t="str">
        <f ca="1"/>
        <v>Field Visit</v>
      </c>
      <c r="G701" t="str">
        <f ca="1"/>
        <v>AG008</v>
      </c>
      <c r="H701" t="str">
        <f ca="1"/>
        <v>Pooja Shukla</v>
      </c>
      <c r="I701" t="str">
        <f ca="1"/>
        <v>Part Payment Done</v>
      </c>
      <c r="J701" t="str">
        <f ca="1"/>
        <v/>
      </c>
      <c r="K701">
        <f ca="1"/>
        <v>0</v>
      </c>
      <c r="L701">
        <f ca="1"/>
        <v>0</v>
      </c>
      <c r="M701">
        <f ca="1"/>
        <v>12398</v>
      </c>
      <c r="N701" t="str">
        <f ca="1"/>
        <v>Part Payment Done</v>
      </c>
    </row>
    <row r="702" spans="1:14" x14ac:dyDescent="0.25">
      <c r="A702" t="str">
        <f ca="1"/>
        <v>LOG00303</v>
      </c>
      <c r="B702" t="str">
        <f ca="1"/>
        <v>CUST0282</v>
      </c>
      <c r="C702" t="str">
        <f ca="1"/>
        <v>Usha Dubey</v>
      </c>
      <c r="D702" t="str">
        <f ca="1"/>
        <v>Bhopal</v>
      </c>
      <c r="E702">
        <f ca="1"/>
        <v>46157</v>
      </c>
      <c r="F702" t="str">
        <f ca="1"/>
        <v>Tele-Call</v>
      </c>
      <c r="G702" t="str">
        <f ca="1"/>
        <v>AG020</v>
      </c>
      <c r="H702" t="str">
        <f ca="1"/>
        <v>Vijay Tiwari</v>
      </c>
      <c r="I702" t="str">
        <f ca="1"/>
        <v>Not Reachable</v>
      </c>
      <c r="J702" t="str">
        <f ca="1"/>
        <v/>
      </c>
      <c r="K702">
        <f ca="1"/>
        <v>0</v>
      </c>
      <c r="L702">
        <f ca="1"/>
        <v>0</v>
      </c>
      <c r="M702">
        <f ca="1"/>
        <v>0</v>
      </c>
      <c r="N702" t="str">
        <f ca="1"/>
        <v>Not Reachable</v>
      </c>
    </row>
    <row r="703" spans="1:14" x14ac:dyDescent="0.25">
      <c r="A703" t="str">
        <f ca="1"/>
        <v>LOG00338</v>
      </c>
      <c r="B703" t="str">
        <f ca="1"/>
        <v>CUST0328</v>
      </c>
      <c r="C703" t="str">
        <f ca="1"/>
        <v>Naresh Malviya</v>
      </c>
      <c r="D703" t="str">
        <f ca="1"/>
        <v>Gwalior</v>
      </c>
      <c r="E703">
        <f ca="1"/>
        <v>46157</v>
      </c>
      <c r="F703" t="str">
        <f ca="1"/>
        <v>Field Visit</v>
      </c>
      <c r="G703" t="str">
        <f ca="1"/>
        <v>AG017</v>
      </c>
      <c r="H703" t="str">
        <f ca="1"/>
        <v>Naresh Mishra</v>
      </c>
      <c r="I703" t="str">
        <f ca="1"/>
        <v>Part Payment Done</v>
      </c>
      <c r="J703" t="str">
        <f ca="1"/>
        <v/>
      </c>
      <c r="K703">
        <f ca="1"/>
        <v>0</v>
      </c>
      <c r="L703">
        <f ca="1"/>
        <v>0</v>
      </c>
      <c r="M703">
        <f ca="1"/>
        <v>1012</v>
      </c>
      <c r="N703" t="str">
        <f ca="1"/>
        <v>Part Payment Done</v>
      </c>
    </row>
    <row r="704" spans="1:14" x14ac:dyDescent="0.25">
      <c r="A704" t="str">
        <f ca="1"/>
        <v>LOG00341</v>
      </c>
      <c r="B704" t="str">
        <f ca="1"/>
        <v>CUST0329</v>
      </c>
      <c r="C704" t="str">
        <f ca="1"/>
        <v>Deepak Tiwari</v>
      </c>
      <c r="D704" t="str">
        <f ca="1"/>
        <v>Indore</v>
      </c>
      <c r="E704">
        <f ca="1"/>
        <v>46157</v>
      </c>
      <c r="F704" t="str">
        <f ca="1"/>
        <v>Tele-Call</v>
      </c>
      <c r="G704" t="str">
        <f ca="1"/>
        <v>AG020</v>
      </c>
      <c r="H704" t="str">
        <f ca="1"/>
        <v>Vijay Tiwari</v>
      </c>
      <c r="I704" t="str">
        <f ca="1"/>
        <v>Commitment Received</v>
      </c>
      <c r="J704" t="str">
        <f ca="1"/>
        <v>Yes</v>
      </c>
      <c r="K704">
        <f ca="1"/>
        <v>46162</v>
      </c>
      <c r="L704">
        <f ca="1"/>
        <v>1282</v>
      </c>
      <c r="M704">
        <f ca="1"/>
        <v>0</v>
      </c>
      <c r="N704" t="str">
        <f ca="1"/>
        <v>Commitment Received</v>
      </c>
    </row>
    <row r="705" spans="1:14" x14ac:dyDescent="0.25">
      <c r="A705" t="str">
        <f ca="1"/>
        <v>LOG00451</v>
      </c>
      <c r="B705" t="str">
        <f ca="1"/>
        <v>CUST0420</v>
      </c>
      <c r="C705" t="str">
        <f ca="1"/>
        <v>Naresh Verma</v>
      </c>
      <c r="D705" t="str">
        <f ca="1"/>
        <v>Jabalpur</v>
      </c>
      <c r="E705">
        <f ca="1"/>
        <v>46157</v>
      </c>
      <c r="F705" t="str">
        <f ca="1"/>
        <v>Tele-Call</v>
      </c>
      <c r="G705" t="str">
        <f ca="1"/>
        <v>AG008</v>
      </c>
      <c r="H705" t="str">
        <f ca="1"/>
        <v>Pooja Shukla</v>
      </c>
      <c r="I705" t="str">
        <f ca="1"/>
        <v>Commitment Received</v>
      </c>
      <c r="J705" t="str">
        <f ca="1"/>
        <v>Yes</v>
      </c>
      <c r="K705">
        <f ca="1"/>
        <v>46162</v>
      </c>
      <c r="L705">
        <f ca="1"/>
        <v>3274</v>
      </c>
      <c r="M705">
        <f ca="1"/>
        <v>0</v>
      </c>
      <c r="N705" t="str">
        <f ca="1"/>
        <v>Commitment Received</v>
      </c>
    </row>
    <row r="706" spans="1:14" x14ac:dyDescent="0.25">
      <c r="A706" t="str">
        <f ca="1"/>
        <v>LOG00520</v>
      </c>
      <c r="B706" t="str">
        <f ca="1"/>
        <v>CUST0479</v>
      </c>
      <c r="C706" t="str">
        <f ca="1"/>
        <v>Priya Jain</v>
      </c>
      <c r="D706" t="str">
        <f ca="1"/>
        <v>Gwalior</v>
      </c>
      <c r="E706">
        <f ca="1"/>
        <v>46157</v>
      </c>
      <c r="F706" t="str">
        <f ca="1"/>
        <v>WhatsApp Message</v>
      </c>
      <c r="G706" t="str">
        <f ca="1"/>
        <v>AG019</v>
      </c>
      <c r="H706" t="str">
        <f ca="1"/>
        <v>Ajay Yadav</v>
      </c>
      <c r="I706" t="str">
        <f ca="1"/>
        <v>Will Pay Next Week</v>
      </c>
      <c r="J706" t="str">
        <f ca="1"/>
        <v>Yes</v>
      </c>
      <c r="K706">
        <f ca="1"/>
        <v>46162</v>
      </c>
      <c r="L706">
        <f ca="1"/>
        <v>30970</v>
      </c>
      <c r="M706">
        <f ca="1"/>
        <v>0</v>
      </c>
      <c r="N706" t="str">
        <f ca="1"/>
        <v>Will Pay Next Week</v>
      </c>
    </row>
    <row r="707" spans="1:14" x14ac:dyDescent="0.25">
      <c r="A707" t="str">
        <f ca="1"/>
        <v>LOG00006</v>
      </c>
      <c r="B707" t="str">
        <f ca="1"/>
        <v>CUST0004</v>
      </c>
      <c r="C707" t="str">
        <f ca="1"/>
        <v>Mahesh Patel</v>
      </c>
      <c r="D707" t="str">
        <f ca="1"/>
        <v>Gwalior</v>
      </c>
      <c r="E707">
        <f ca="1"/>
        <v>46156</v>
      </c>
      <c r="F707" t="str">
        <f ca="1"/>
        <v>WhatsApp Message</v>
      </c>
      <c r="G707" t="str">
        <f ca="1"/>
        <v>AG003</v>
      </c>
      <c r="H707" t="str">
        <f ca="1"/>
        <v>Pushpa Gupta</v>
      </c>
      <c r="I707" t="str">
        <f ca="1"/>
        <v>Will Pay Next Week</v>
      </c>
      <c r="J707" t="str">
        <f ca="1"/>
        <v>Yes</v>
      </c>
      <c r="K707">
        <f ca="1"/>
        <v>46161</v>
      </c>
      <c r="L707">
        <f ca="1"/>
        <v>767</v>
      </c>
      <c r="M707">
        <f ca="1"/>
        <v>0</v>
      </c>
      <c r="N707" t="str">
        <f ca="1"/>
        <v>Will Pay Next Week</v>
      </c>
    </row>
    <row r="708" spans="1:14" x14ac:dyDescent="0.25">
      <c r="A708" t="str">
        <f ca="1"/>
        <v>LOG00045</v>
      </c>
      <c r="B708" t="str">
        <f ca="1"/>
        <v>CUST0032</v>
      </c>
      <c r="C708" t="str">
        <f ca="1"/>
        <v>Rajesh Pandey</v>
      </c>
      <c r="D708" t="str">
        <f ca="1"/>
        <v>Jabalpur</v>
      </c>
      <c r="E708">
        <f ca="1"/>
        <v>46156</v>
      </c>
      <c r="F708" t="str">
        <f ca="1"/>
        <v>Tele-Call</v>
      </c>
      <c r="G708" t="str">
        <f ca="1"/>
        <v>AG012</v>
      </c>
      <c r="H708" t="str">
        <f ca="1"/>
        <v>Umesh Soni</v>
      </c>
      <c r="I708" t="str">
        <f ca="1"/>
        <v>Payment Reminder</v>
      </c>
      <c r="J708" t="str">
        <f ca="1"/>
        <v/>
      </c>
      <c r="K708">
        <f ca="1"/>
        <v>0</v>
      </c>
      <c r="L708">
        <f ca="1"/>
        <v>0</v>
      </c>
      <c r="M708">
        <f ca="1"/>
        <v>0</v>
      </c>
      <c r="N708" t="str">
        <f ca="1"/>
        <v>Customer paid after follow-up</v>
      </c>
    </row>
    <row r="709" spans="1:14" x14ac:dyDescent="0.25">
      <c r="A709" t="str">
        <f ca="1"/>
        <v>LOG00090</v>
      </c>
      <c r="B709" t="str">
        <f ca="1"/>
        <v>CUST0072</v>
      </c>
      <c r="C709" t="str">
        <f ca="1"/>
        <v>Suresh Thakur</v>
      </c>
      <c r="D709" t="str">
        <f ca="1"/>
        <v>Rewa</v>
      </c>
      <c r="E709">
        <f ca="1"/>
        <v>46156</v>
      </c>
      <c r="F709" t="str">
        <f ca="1"/>
        <v>Tele-Call</v>
      </c>
      <c r="G709" t="str">
        <f ca="1"/>
        <v>AG005</v>
      </c>
      <c r="H709" t="str">
        <f ca="1"/>
        <v>Amit Thakur</v>
      </c>
      <c r="I709" t="str">
        <f ca="1"/>
        <v>Commitment Received</v>
      </c>
      <c r="J709" t="str">
        <f ca="1"/>
        <v>Yes</v>
      </c>
      <c r="K709">
        <f ca="1"/>
        <v>46161</v>
      </c>
      <c r="L709">
        <f ca="1"/>
        <v>24095</v>
      </c>
      <c r="M709">
        <f ca="1"/>
        <v>0</v>
      </c>
      <c r="N709" t="str">
        <f ca="1"/>
        <v>Commitment Received</v>
      </c>
    </row>
    <row r="710" spans="1:14" x14ac:dyDescent="0.25">
      <c r="A710" t="str">
        <f ca="1"/>
        <v>LOG00127</v>
      </c>
      <c r="B710" t="str">
        <f ca="1"/>
        <v>CUST0118</v>
      </c>
      <c r="C710" t="str">
        <f ca="1"/>
        <v>Mahesh Patel</v>
      </c>
      <c r="D710" t="str">
        <f ca="1"/>
        <v>Gwalior</v>
      </c>
      <c r="E710">
        <f ca="1"/>
        <v>46156</v>
      </c>
      <c r="F710" t="str">
        <f ca="1"/>
        <v>Tele-Call</v>
      </c>
      <c r="G710" t="str">
        <f ca="1"/>
        <v>AG009</v>
      </c>
      <c r="H710" t="str">
        <f ca="1"/>
        <v>Pankaj Joshi</v>
      </c>
      <c r="I710" t="str">
        <f ca="1"/>
        <v>Commitment Received</v>
      </c>
      <c r="J710" t="str">
        <f ca="1"/>
        <v>Yes</v>
      </c>
      <c r="K710">
        <f ca="1"/>
        <v>46161</v>
      </c>
      <c r="L710">
        <f ca="1"/>
        <v>2299</v>
      </c>
      <c r="M710">
        <f ca="1"/>
        <v>0</v>
      </c>
      <c r="N710" t="str">
        <f ca="1"/>
        <v>Commitment Received</v>
      </c>
    </row>
    <row r="711" spans="1:14" x14ac:dyDescent="0.25">
      <c r="A711" t="str">
        <f ca="1"/>
        <v>LOG00141</v>
      </c>
      <c r="B711" t="str">
        <f ca="1"/>
        <v>CUST0130</v>
      </c>
      <c r="C711" t="str">
        <f ca="1"/>
        <v>Naresh Sharma</v>
      </c>
      <c r="D711" t="str">
        <f ca="1"/>
        <v>Gwalior</v>
      </c>
      <c r="E711">
        <f ca="1"/>
        <v>46156</v>
      </c>
      <c r="F711" t="str">
        <f ca="1"/>
        <v>Tele-Call</v>
      </c>
      <c r="G711" t="str">
        <f ca="1"/>
        <v>AG006</v>
      </c>
      <c r="H711" t="str">
        <f ca="1"/>
        <v>Suresh Malviya</v>
      </c>
      <c r="I711" t="str">
        <f ca="1"/>
        <v>Commitment Received</v>
      </c>
      <c r="J711" t="str">
        <f ca="1"/>
        <v>Yes</v>
      </c>
      <c r="K711">
        <f ca="1"/>
        <v>46161</v>
      </c>
      <c r="L711">
        <f ca="1"/>
        <v>1930</v>
      </c>
      <c r="M711">
        <f ca="1"/>
        <v>0</v>
      </c>
      <c r="N711" t="str">
        <f ca="1"/>
        <v>Commitment Received</v>
      </c>
    </row>
    <row r="712" spans="1:14" x14ac:dyDescent="0.25">
      <c r="A712" t="str">
        <f ca="1"/>
        <v>LOG00156</v>
      </c>
      <c r="B712" t="str">
        <f ca="1"/>
        <v>CUST0149</v>
      </c>
      <c r="C712" t="str">
        <f ca="1"/>
        <v>Mamta Dubey</v>
      </c>
      <c r="D712" t="str">
        <f ca="1"/>
        <v>Rewa</v>
      </c>
      <c r="E712">
        <f ca="1"/>
        <v>46156</v>
      </c>
      <c r="F712" t="str">
        <f ca="1"/>
        <v>Tele-Call</v>
      </c>
      <c r="G712" t="str">
        <f ca="1"/>
        <v>AG005</v>
      </c>
      <c r="H712" t="str">
        <f ca="1"/>
        <v>Amit Thakur</v>
      </c>
      <c r="I712" t="str">
        <f ca="1"/>
        <v>Payment Reminder</v>
      </c>
      <c r="J712" t="str">
        <f ca="1"/>
        <v/>
      </c>
      <c r="K712">
        <f ca="1"/>
        <v>0</v>
      </c>
      <c r="L712">
        <f ca="1"/>
        <v>0</v>
      </c>
      <c r="M712">
        <f ca="1"/>
        <v>0</v>
      </c>
      <c r="N712" t="str">
        <f ca="1"/>
        <v>Customer paid after follow-up</v>
      </c>
    </row>
    <row r="713" spans="1:14" x14ac:dyDescent="0.25">
      <c r="A713" t="str">
        <f ca="1"/>
        <v>LOG00193</v>
      </c>
      <c r="B713" t="str">
        <f ca="1"/>
        <v>CUST0189</v>
      </c>
      <c r="C713" t="str">
        <f ca="1"/>
        <v>Pradeep Mishra</v>
      </c>
      <c r="D713" t="str">
        <f ca="1"/>
        <v>Gwalior</v>
      </c>
      <c r="E713">
        <f ca="1"/>
        <v>46156</v>
      </c>
      <c r="F713" t="str">
        <f ca="1"/>
        <v>Tele-Call</v>
      </c>
      <c r="G713" t="str">
        <f ca="1"/>
        <v>AG002</v>
      </c>
      <c r="H713" t="str">
        <f ca="1"/>
        <v>Sunita Patel</v>
      </c>
      <c r="I713" t="str">
        <f ca="1"/>
        <v>Payment Reminder</v>
      </c>
      <c r="J713" t="str">
        <f ca="1"/>
        <v/>
      </c>
      <c r="K713">
        <f ca="1"/>
        <v>0</v>
      </c>
      <c r="L713">
        <f ca="1"/>
        <v>0</v>
      </c>
      <c r="M713">
        <f ca="1"/>
        <v>0</v>
      </c>
      <c r="N713" t="str">
        <f ca="1"/>
        <v>Customer paid after follow-up</v>
      </c>
    </row>
    <row r="714" spans="1:14" x14ac:dyDescent="0.25">
      <c r="A714" t="str">
        <f ca="1"/>
        <v>LOG00204</v>
      </c>
      <c r="B714" t="str">
        <f ca="1"/>
        <v>CUST0194</v>
      </c>
      <c r="C714" t="str">
        <f ca="1"/>
        <v>Priya Chauhan</v>
      </c>
      <c r="D714" t="str">
        <f ca="1"/>
        <v>Rewa</v>
      </c>
      <c r="E714">
        <f ca="1"/>
        <v>46156</v>
      </c>
      <c r="F714" t="str">
        <f ca="1"/>
        <v>WhatsApp Message</v>
      </c>
      <c r="G714" t="str">
        <f ca="1"/>
        <v>AG011</v>
      </c>
      <c r="H714" t="str">
        <f ca="1"/>
        <v>Umesh Gupta</v>
      </c>
      <c r="I714" t="str">
        <f ca="1"/>
        <v>Will Pay Next Week</v>
      </c>
      <c r="J714" t="str">
        <f ca="1"/>
        <v>Yes</v>
      </c>
      <c r="K714">
        <f ca="1"/>
        <v>46161</v>
      </c>
      <c r="L714">
        <f ca="1"/>
        <v>1500</v>
      </c>
      <c r="M714">
        <f ca="1"/>
        <v>0</v>
      </c>
      <c r="N714" t="str">
        <f ca="1"/>
        <v>Will Pay Next Week</v>
      </c>
    </row>
    <row r="715" spans="1:14" x14ac:dyDescent="0.25">
      <c r="A715" t="str">
        <f ca="1"/>
        <v>LOG00210</v>
      </c>
      <c r="B715" t="str">
        <f ca="1"/>
        <v>CUST0200</v>
      </c>
      <c r="C715" t="str">
        <f ca="1"/>
        <v>Rajesh Mishra</v>
      </c>
      <c r="D715" t="str">
        <f ca="1"/>
        <v>Gwalior</v>
      </c>
      <c r="E715">
        <f ca="1"/>
        <v>46156</v>
      </c>
      <c r="F715" t="str">
        <f ca="1"/>
        <v>WhatsApp Message</v>
      </c>
      <c r="G715" t="str">
        <f ca="1"/>
        <v>AG005</v>
      </c>
      <c r="H715" t="str">
        <f ca="1"/>
        <v>Amit Thakur</v>
      </c>
      <c r="I715" t="str">
        <f ca="1"/>
        <v>Will Pay Next Week</v>
      </c>
      <c r="J715" t="str">
        <f ca="1"/>
        <v>Yes</v>
      </c>
      <c r="K715">
        <f ca="1"/>
        <v>46161</v>
      </c>
      <c r="L715">
        <f ca="1"/>
        <v>404</v>
      </c>
      <c r="M715">
        <f ca="1"/>
        <v>0</v>
      </c>
      <c r="N715" t="str">
        <f ca="1"/>
        <v>Will Pay Next Week</v>
      </c>
    </row>
    <row r="716" spans="1:14" x14ac:dyDescent="0.25">
      <c r="A716" t="str">
        <f ca="1"/>
        <v>LOG00243</v>
      </c>
      <c r="B716" t="str">
        <f ca="1"/>
        <v>CUST0221</v>
      </c>
      <c r="C716" t="str">
        <f ca="1"/>
        <v>Lalit Shukla</v>
      </c>
      <c r="D716" t="str">
        <f ca="1"/>
        <v>Bhopal</v>
      </c>
      <c r="E716">
        <f ca="1"/>
        <v>46156</v>
      </c>
      <c r="F716" t="str">
        <f ca="1"/>
        <v>Tele-Call</v>
      </c>
      <c r="G716" t="str">
        <f ca="1"/>
        <v>AG012</v>
      </c>
      <c r="H716" t="str">
        <f ca="1"/>
        <v>Umesh Soni</v>
      </c>
      <c r="I716" t="str">
        <f ca="1"/>
        <v>Not Reachable</v>
      </c>
      <c r="J716" t="str">
        <f ca="1"/>
        <v/>
      </c>
      <c r="K716">
        <f ca="1"/>
        <v>0</v>
      </c>
      <c r="L716">
        <f ca="1"/>
        <v>0</v>
      </c>
      <c r="M716">
        <f ca="1"/>
        <v>0</v>
      </c>
      <c r="N716" t="str">
        <f ca="1"/>
        <v>Not Reachable</v>
      </c>
    </row>
    <row r="717" spans="1:14" x14ac:dyDescent="0.25">
      <c r="A717" t="str">
        <f ca="1"/>
        <v>LOG00283</v>
      </c>
      <c r="B717" t="str">
        <f ca="1"/>
        <v>CUST0263</v>
      </c>
      <c r="C717" t="str">
        <f ca="1"/>
        <v>Manoj Thakur</v>
      </c>
      <c r="D717" t="str">
        <f ca="1"/>
        <v>Bhopal</v>
      </c>
      <c r="E717">
        <f ca="1"/>
        <v>46156</v>
      </c>
      <c r="F717" t="str">
        <f ca="1"/>
        <v>Tele-Call</v>
      </c>
      <c r="G717" t="str">
        <f ca="1"/>
        <v>AG003</v>
      </c>
      <c r="H717" t="str">
        <f ca="1"/>
        <v>Pushpa Gupta</v>
      </c>
      <c r="I717" t="str">
        <f ca="1"/>
        <v>Commitment Received</v>
      </c>
      <c r="J717" t="str">
        <f ca="1"/>
        <v>Yes</v>
      </c>
      <c r="K717">
        <f ca="1"/>
        <v>46161</v>
      </c>
      <c r="L717">
        <f ca="1"/>
        <v>48726</v>
      </c>
      <c r="M717">
        <f ca="1"/>
        <v>0</v>
      </c>
      <c r="N717" t="str">
        <f ca="1"/>
        <v>Commitment Received</v>
      </c>
    </row>
    <row r="718" spans="1:14" x14ac:dyDescent="0.25">
      <c r="A718" t="str">
        <f ca="1"/>
        <v>LOG00317</v>
      </c>
      <c r="B718" t="str">
        <f ca="1"/>
        <v>CUST0295</v>
      </c>
      <c r="C718" t="str">
        <f ca="1"/>
        <v>Geeta Verma</v>
      </c>
      <c r="D718" t="str">
        <f ca="1"/>
        <v>Bhopal</v>
      </c>
      <c r="E718">
        <f ca="1"/>
        <v>46156</v>
      </c>
      <c r="F718" t="str">
        <f ca="1"/>
        <v>Field Visit</v>
      </c>
      <c r="G718" t="str">
        <f ca="1"/>
        <v>AG014</v>
      </c>
      <c r="H718" t="str">
        <f ca="1"/>
        <v>Manoj Gupta</v>
      </c>
      <c r="I718" t="str">
        <f ca="1"/>
        <v>Part Payment Done</v>
      </c>
      <c r="J718" t="str">
        <f ca="1"/>
        <v/>
      </c>
      <c r="K718">
        <f ca="1"/>
        <v>0</v>
      </c>
      <c r="L718">
        <f ca="1"/>
        <v>0</v>
      </c>
      <c r="M718">
        <f ca="1"/>
        <v>4874</v>
      </c>
      <c r="N718" t="str">
        <f ca="1"/>
        <v>Part Payment Done</v>
      </c>
    </row>
    <row r="719" spans="1:14" x14ac:dyDescent="0.25">
      <c r="A719" t="str">
        <f ca="1"/>
        <v>LOG00337</v>
      </c>
      <c r="B719" t="str">
        <f ca="1"/>
        <v>CUST0328</v>
      </c>
      <c r="C719" t="str">
        <f ca="1"/>
        <v>Naresh Malviya</v>
      </c>
      <c r="D719" t="str">
        <f ca="1"/>
        <v>Gwalior</v>
      </c>
      <c r="E719">
        <f ca="1"/>
        <v>46156</v>
      </c>
      <c r="F719" t="str">
        <f ca="1"/>
        <v>Tele-Call</v>
      </c>
      <c r="G719" t="str">
        <f ca="1"/>
        <v>AG013</v>
      </c>
      <c r="H719" t="str">
        <f ca="1"/>
        <v>Neha Malviya</v>
      </c>
      <c r="I719" t="str">
        <f ca="1"/>
        <v>Commitment Received</v>
      </c>
      <c r="J719" t="str">
        <f ca="1"/>
        <v>Yes</v>
      </c>
      <c r="K719">
        <f ca="1"/>
        <v>46161</v>
      </c>
      <c r="L719">
        <f ca="1"/>
        <v>2923</v>
      </c>
      <c r="M719">
        <f ca="1"/>
        <v>0</v>
      </c>
      <c r="N719" t="str">
        <f ca="1"/>
        <v>Commitment Received</v>
      </c>
    </row>
    <row r="720" spans="1:14" x14ac:dyDescent="0.25">
      <c r="A720" t="str">
        <f ca="1"/>
        <v>LOG00373</v>
      </c>
      <c r="B720" t="str">
        <f ca="1"/>
        <v>CUST0356</v>
      </c>
      <c r="C720" t="str">
        <f ca="1"/>
        <v>Vikas Malviya</v>
      </c>
      <c r="D720" t="str">
        <f ca="1"/>
        <v>Indore</v>
      </c>
      <c r="E720">
        <f ca="1"/>
        <v>46156</v>
      </c>
      <c r="F720" t="str">
        <f ca="1"/>
        <v>Tele-Call</v>
      </c>
      <c r="G720" t="str">
        <f ca="1"/>
        <v>AG017</v>
      </c>
      <c r="H720" t="str">
        <f ca="1"/>
        <v>Naresh Mishra</v>
      </c>
      <c r="I720" t="str">
        <f ca="1"/>
        <v>Commitment Received</v>
      </c>
      <c r="J720" t="str">
        <f ca="1"/>
        <v>Yes</v>
      </c>
      <c r="K720">
        <f ca="1"/>
        <v>46161</v>
      </c>
      <c r="L720">
        <f ca="1"/>
        <v>1102</v>
      </c>
      <c r="M720">
        <f ca="1"/>
        <v>0</v>
      </c>
      <c r="N720" t="str">
        <f ca="1"/>
        <v>Commitment Received</v>
      </c>
    </row>
    <row r="721" spans="1:14" x14ac:dyDescent="0.25">
      <c r="A721" t="str">
        <f ca="1"/>
        <v>LOG00378</v>
      </c>
      <c r="B721" t="str">
        <f ca="1"/>
        <v>CUST0363</v>
      </c>
      <c r="C721" t="str">
        <f ca="1"/>
        <v>Santosh Singh</v>
      </c>
      <c r="D721" t="str">
        <f ca="1"/>
        <v>Indore</v>
      </c>
      <c r="E721">
        <f ca="1"/>
        <v>46156</v>
      </c>
      <c r="F721" t="str">
        <f ca="1"/>
        <v>WhatsApp Message</v>
      </c>
      <c r="G721" t="str">
        <f ca="1"/>
        <v>AG019</v>
      </c>
      <c r="H721" t="str">
        <f ca="1"/>
        <v>Ajay Yadav</v>
      </c>
      <c r="I721" t="str">
        <f ca="1"/>
        <v>Will Pay Next Week</v>
      </c>
      <c r="J721" t="str">
        <f ca="1"/>
        <v>Yes</v>
      </c>
      <c r="K721">
        <f ca="1"/>
        <v>46161</v>
      </c>
      <c r="L721">
        <f ca="1"/>
        <v>11380</v>
      </c>
      <c r="M721">
        <f ca="1"/>
        <v>0</v>
      </c>
      <c r="N721" t="str">
        <f ca="1"/>
        <v>Will Pay Next Week</v>
      </c>
    </row>
    <row r="722" spans="1:14" x14ac:dyDescent="0.25">
      <c r="A722" t="str">
        <f ca="1"/>
        <v>LOG00431</v>
      </c>
      <c r="B722" t="str">
        <f ca="1"/>
        <v>CUST0405</v>
      </c>
      <c r="C722" t="str">
        <f ca="1"/>
        <v>Santosh Agarwal</v>
      </c>
      <c r="D722" t="str">
        <f ca="1"/>
        <v>Indore</v>
      </c>
      <c r="E722">
        <f ca="1"/>
        <v>46156</v>
      </c>
      <c r="F722" t="str">
        <f ca="1"/>
        <v>Tele-Call</v>
      </c>
      <c r="G722" t="str">
        <f ca="1"/>
        <v>AG001</v>
      </c>
      <c r="H722" t="str">
        <f ca="1"/>
        <v>Mohit Mishra</v>
      </c>
      <c r="I722" t="str">
        <f ca="1"/>
        <v>Commitment Received</v>
      </c>
      <c r="J722" t="str">
        <f ca="1"/>
        <v>Yes</v>
      </c>
      <c r="K722">
        <f ca="1"/>
        <v>46161</v>
      </c>
      <c r="L722">
        <f ca="1"/>
        <v>7877</v>
      </c>
      <c r="M722">
        <f ca="1"/>
        <v>0</v>
      </c>
      <c r="N722" t="str">
        <f ca="1"/>
        <v>Commitment Received</v>
      </c>
    </row>
    <row r="723" spans="1:14" x14ac:dyDescent="0.25">
      <c r="A723" t="str">
        <f ca="1"/>
        <v>LOG00471</v>
      </c>
      <c r="B723" t="str">
        <f ca="1"/>
        <v>CUST0438</v>
      </c>
      <c r="C723" t="str">
        <f ca="1"/>
        <v>Savita Patel</v>
      </c>
      <c r="D723" t="str">
        <f ca="1"/>
        <v>Gwalior</v>
      </c>
      <c r="E723">
        <f ca="1"/>
        <v>46156</v>
      </c>
      <c r="F723" t="str">
        <f ca="1"/>
        <v>Tele-Call</v>
      </c>
      <c r="G723" t="str">
        <f ca="1"/>
        <v>AG011</v>
      </c>
      <c r="H723" t="str">
        <f ca="1"/>
        <v>Umesh Gupta</v>
      </c>
      <c r="I723" t="str">
        <f ca="1"/>
        <v>Not Reachable</v>
      </c>
      <c r="J723" t="str">
        <f ca="1"/>
        <v/>
      </c>
      <c r="K723">
        <f ca="1"/>
        <v>0</v>
      </c>
      <c r="L723">
        <f ca="1"/>
        <v>0</v>
      </c>
      <c r="M723">
        <f ca="1"/>
        <v>0</v>
      </c>
      <c r="N723" t="str">
        <f ca="1"/>
        <v>Not Reachable</v>
      </c>
    </row>
    <row r="724" spans="1:14" x14ac:dyDescent="0.25">
      <c r="A724" t="str">
        <f ca="1"/>
        <v>LOG00488</v>
      </c>
      <c r="B724" t="str">
        <f ca="1"/>
        <v>CUST0451</v>
      </c>
      <c r="C724" t="str">
        <f ca="1"/>
        <v>Geeta Malviya</v>
      </c>
      <c r="D724" t="str">
        <f ca="1"/>
        <v>Rewa</v>
      </c>
      <c r="E724">
        <f ca="1"/>
        <v>46156</v>
      </c>
      <c r="F724" t="str">
        <f ca="1"/>
        <v>Field Visit</v>
      </c>
      <c r="G724" t="str">
        <f ca="1"/>
        <v>AG014</v>
      </c>
      <c r="H724" t="str">
        <f ca="1"/>
        <v>Manoj Gupta</v>
      </c>
      <c r="I724" t="str">
        <f ca="1"/>
        <v>Part Payment Done</v>
      </c>
      <c r="J724" t="str">
        <f ca="1"/>
        <v/>
      </c>
      <c r="K724">
        <f ca="1"/>
        <v>0</v>
      </c>
      <c r="L724">
        <f ca="1"/>
        <v>0</v>
      </c>
      <c r="M724">
        <f ca="1"/>
        <v>5967</v>
      </c>
      <c r="N724" t="str">
        <f ca="1"/>
        <v>Part Payment Done</v>
      </c>
    </row>
    <row r="725" spans="1:14" x14ac:dyDescent="0.25">
      <c r="A725" t="str">
        <f ca="1"/>
        <v>LOG00498</v>
      </c>
      <c r="B725" t="str">
        <f ca="1"/>
        <v>CUST0459</v>
      </c>
      <c r="C725" t="str">
        <f ca="1"/>
        <v>Renu Soni</v>
      </c>
      <c r="D725" t="str">
        <f ca="1"/>
        <v>Gwalior</v>
      </c>
      <c r="E725">
        <f ca="1"/>
        <v>46156</v>
      </c>
      <c r="F725" t="str">
        <f ca="1"/>
        <v>WhatsApp Message</v>
      </c>
      <c r="G725" t="str">
        <f ca="1"/>
        <v>AG006</v>
      </c>
      <c r="H725" t="str">
        <f ca="1"/>
        <v>Suresh Malviya</v>
      </c>
      <c r="I725" t="str">
        <f ca="1"/>
        <v>Will Pay Next Week</v>
      </c>
      <c r="J725" t="str">
        <f ca="1"/>
        <v>Yes</v>
      </c>
      <c r="K725">
        <f ca="1"/>
        <v>46161</v>
      </c>
      <c r="L725">
        <f ca="1"/>
        <v>4335</v>
      </c>
      <c r="M725">
        <f ca="1"/>
        <v>0</v>
      </c>
      <c r="N725" t="str">
        <f ca="1"/>
        <v>Will Pay Next Week</v>
      </c>
    </row>
    <row r="726" spans="1:14" x14ac:dyDescent="0.25">
      <c r="A726" t="str">
        <f ca="1"/>
        <v>LOG00501</v>
      </c>
      <c r="B726" t="str">
        <f ca="1"/>
        <v>CUST0461</v>
      </c>
      <c r="C726" t="str">
        <f ca="1"/>
        <v>Sunita Shukla</v>
      </c>
      <c r="D726" t="str">
        <f ca="1"/>
        <v>Indore</v>
      </c>
      <c r="E726">
        <f ca="1"/>
        <v>46156</v>
      </c>
      <c r="F726" t="str">
        <f ca="1"/>
        <v>WhatsApp Message</v>
      </c>
      <c r="G726" t="str">
        <f ca="1"/>
        <v>AG020</v>
      </c>
      <c r="H726" t="str">
        <f ca="1"/>
        <v>Vijay Tiwari</v>
      </c>
      <c r="I726" t="str">
        <f ca="1"/>
        <v>Will Pay Next Week</v>
      </c>
      <c r="J726" t="str">
        <f ca="1"/>
        <v>Yes</v>
      </c>
      <c r="K726">
        <f ca="1"/>
        <v>46161</v>
      </c>
      <c r="L726">
        <f ca="1"/>
        <v>19394</v>
      </c>
      <c r="M726">
        <f ca="1"/>
        <v>0</v>
      </c>
      <c r="N726" t="str">
        <f ca="1"/>
        <v>Will Pay Next Week</v>
      </c>
    </row>
    <row r="727" spans="1:14" x14ac:dyDescent="0.25">
      <c r="A727" t="str">
        <f ca="1"/>
        <v>LOG00514</v>
      </c>
      <c r="B727" t="str">
        <f ca="1"/>
        <v>CUST0476</v>
      </c>
      <c r="C727" t="str">
        <f ca="1"/>
        <v>Kiran Singh</v>
      </c>
      <c r="D727" t="str">
        <f ca="1"/>
        <v>Gwalior</v>
      </c>
      <c r="E727">
        <f ca="1"/>
        <v>46156</v>
      </c>
      <c r="F727" t="str">
        <f ca="1"/>
        <v>Tele-Call</v>
      </c>
      <c r="G727" t="str">
        <f ca="1"/>
        <v>AG008</v>
      </c>
      <c r="H727" t="str">
        <f ca="1"/>
        <v>Pooja Shukla</v>
      </c>
      <c r="I727" t="str">
        <f ca="1"/>
        <v>Commitment Received</v>
      </c>
      <c r="J727" t="str">
        <f ca="1"/>
        <v>Yes</v>
      </c>
      <c r="K727">
        <f ca="1"/>
        <v>46161</v>
      </c>
      <c r="L727">
        <f ca="1"/>
        <v>10224</v>
      </c>
      <c r="M727">
        <f ca="1"/>
        <v>0</v>
      </c>
      <c r="N727" t="str">
        <f ca="1"/>
        <v>Commitment Received</v>
      </c>
    </row>
    <row r="728" spans="1:14" x14ac:dyDescent="0.25">
      <c r="A728" t="str">
        <f ca="1"/>
        <v>LOG00531</v>
      </c>
      <c r="B728" t="str">
        <f ca="1"/>
        <v>CUST0484</v>
      </c>
      <c r="C728" t="str">
        <f ca="1"/>
        <v>Pooja Dwivedi</v>
      </c>
      <c r="D728" t="str">
        <f ca="1"/>
        <v>Jabalpur</v>
      </c>
      <c r="E728">
        <f ca="1"/>
        <v>46156</v>
      </c>
      <c r="F728" t="str">
        <f ca="1"/>
        <v>WhatsApp Message</v>
      </c>
      <c r="G728" t="str">
        <f ca="1"/>
        <v>AG011</v>
      </c>
      <c r="H728" t="str">
        <f ca="1"/>
        <v>Umesh Gupta</v>
      </c>
      <c r="I728" t="str">
        <f ca="1"/>
        <v>Will Pay Next Week</v>
      </c>
      <c r="J728" t="str">
        <f ca="1"/>
        <v>Yes</v>
      </c>
      <c r="K728">
        <f ca="1"/>
        <v>46161</v>
      </c>
      <c r="L728">
        <f ca="1"/>
        <v>26517</v>
      </c>
      <c r="M728">
        <f ca="1"/>
        <v>0</v>
      </c>
      <c r="N728" t="str">
        <f ca="1"/>
        <v>Will Pay Next Week</v>
      </c>
    </row>
    <row r="729" spans="1:14" x14ac:dyDescent="0.25">
      <c r="A729" t="str">
        <f ca="1"/>
        <v>LOG00036</v>
      </c>
      <c r="B729" t="str">
        <f ca="1"/>
        <v>CUST0027</v>
      </c>
      <c r="C729" t="str">
        <f ca="1"/>
        <v>Amit Chauhan</v>
      </c>
      <c r="D729" t="str">
        <f ca="1"/>
        <v>Indore</v>
      </c>
      <c r="E729">
        <f ca="1"/>
        <v>46155</v>
      </c>
      <c r="F729" t="str">
        <f ca="1"/>
        <v>WhatsApp Message</v>
      </c>
      <c r="G729" t="str">
        <f ca="1"/>
        <v>AG016</v>
      </c>
      <c r="H729" t="str">
        <f ca="1"/>
        <v>Rekha Gupta</v>
      </c>
      <c r="I729" t="str">
        <f ca="1"/>
        <v>Will Pay Next Week</v>
      </c>
      <c r="J729" t="str">
        <f ca="1"/>
        <v>Yes</v>
      </c>
      <c r="K729">
        <f ca="1"/>
        <v>46160</v>
      </c>
      <c r="L729">
        <f ca="1"/>
        <v>47605</v>
      </c>
      <c r="M729">
        <f ca="1"/>
        <v>0</v>
      </c>
      <c r="N729" t="str">
        <f ca="1"/>
        <v>Will Pay Next Week</v>
      </c>
    </row>
    <row r="730" spans="1:14" x14ac:dyDescent="0.25">
      <c r="A730" t="str">
        <f ca="1"/>
        <v>LOG00049</v>
      </c>
      <c r="B730" t="str">
        <f ca="1"/>
        <v>CUST0036</v>
      </c>
      <c r="C730" t="str">
        <f ca="1"/>
        <v>Savita Chauhan</v>
      </c>
      <c r="D730" t="str">
        <f ca="1"/>
        <v>Jabalpur</v>
      </c>
      <c r="E730">
        <f ca="1"/>
        <v>46155</v>
      </c>
      <c r="F730" t="str">
        <f ca="1"/>
        <v>Tele-Call</v>
      </c>
      <c r="G730" t="str">
        <f ca="1"/>
        <v>AG013</v>
      </c>
      <c r="H730" t="str">
        <f ca="1"/>
        <v>Neha Malviya</v>
      </c>
      <c r="I730" t="str">
        <f ca="1"/>
        <v>Commitment Received</v>
      </c>
      <c r="J730" t="str">
        <f ca="1"/>
        <v>Yes</v>
      </c>
      <c r="K730">
        <f ca="1"/>
        <v>46160</v>
      </c>
      <c r="L730">
        <f ca="1"/>
        <v>20823</v>
      </c>
      <c r="M730">
        <f ca="1"/>
        <v>0</v>
      </c>
      <c r="N730" t="str">
        <f ca="1"/>
        <v>Commitment Received</v>
      </c>
    </row>
    <row r="731" spans="1:14" x14ac:dyDescent="0.25">
      <c r="A731" t="str">
        <f ca="1"/>
        <v>LOG00081</v>
      </c>
      <c r="B731" t="str">
        <f ca="1"/>
        <v>CUST0062</v>
      </c>
      <c r="C731" t="str">
        <f ca="1"/>
        <v>Mohit Joshi</v>
      </c>
      <c r="D731" t="str">
        <f ca="1"/>
        <v>Rewa</v>
      </c>
      <c r="E731">
        <f ca="1"/>
        <v>46155</v>
      </c>
      <c r="F731" t="str">
        <f ca="1"/>
        <v>WhatsApp Message</v>
      </c>
      <c r="G731" t="str">
        <f ca="1"/>
        <v>AG003</v>
      </c>
      <c r="H731" t="str">
        <f ca="1"/>
        <v>Pushpa Gupta</v>
      </c>
      <c r="I731" t="str">
        <f ca="1"/>
        <v>Will Pay Next Week</v>
      </c>
      <c r="J731" t="str">
        <f ca="1"/>
        <v>Yes</v>
      </c>
      <c r="K731">
        <f ca="1"/>
        <v>46160</v>
      </c>
      <c r="L731">
        <f ca="1"/>
        <v>2247</v>
      </c>
      <c r="M731">
        <f ca="1"/>
        <v>0</v>
      </c>
      <c r="N731" t="str">
        <f ca="1"/>
        <v>Will Pay Next Week</v>
      </c>
    </row>
    <row r="732" spans="1:14" x14ac:dyDescent="0.25">
      <c r="A732" t="str">
        <f ca="1"/>
        <v>LOG00147</v>
      </c>
      <c r="B732" t="str">
        <f ca="1"/>
        <v>CUST0142</v>
      </c>
      <c r="C732" t="str">
        <f ca="1"/>
        <v>Naresh Singh</v>
      </c>
      <c r="D732" t="str">
        <f ca="1"/>
        <v>Gwalior</v>
      </c>
      <c r="E732">
        <f ca="1"/>
        <v>46155</v>
      </c>
      <c r="F732" t="str">
        <f ca="1"/>
        <v>Tele-Call</v>
      </c>
      <c r="G732" t="str">
        <f ca="1"/>
        <v>AG016</v>
      </c>
      <c r="H732" t="str">
        <f ca="1"/>
        <v>Rekha Gupta</v>
      </c>
      <c r="I732" t="str">
        <f ca="1"/>
        <v>Payment Reminder</v>
      </c>
      <c r="J732" t="str">
        <f ca="1"/>
        <v/>
      </c>
      <c r="K732">
        <f ca="1"/>
        <v>0</v>
      </c>
      <c r="L732">
        <f ca="1"/>
        <v>0</v>
      </c>
      <c r="M732">
        <f ca="1"/>
        <v>0</v>
      </c>
      <c r="N732" t="str">
        <f ca="1"/>
        <v>Customer paid after follow-up</v>
      </c>
    </row>
    <row r="733" spans="1:14" x14ac:dyDescent="0.25">
      <c r="A733" t="str">
        <f ca="1"/>
        <v>LOG00161</v>
      </c>
      <c r="B733" t="str">
        <f ca="1"/>
        <v>CUST0154</v>
      </c>
      <c r="C733" t="str">
        <f ca="1"/>
        <v>Mahesh Patel</v>
      </c>
      <c r="D733" t="str">
        <f ca="1"/>
        <v>Bhopal</v>
      </c>
      <c r="E733">
        <f ca="1"/>
        <v>46155</v>
      </c>
      <c r="F733" t="str">
        <f ca="1"/>
        <v>Field Visit</v>
      </c>
      <c r="G733" t="str">
        <f ca="1"/>
        <v>AG015</v>
      </c>
      <c r="H733" t="str">
        <f ca="1"/>
        <v>Lalit Dwivedi</v>
      </c>
      <c r="I733" t="str">
        <f ca="1"/>
        <v>Callback Requested</v>
      </c>
      <c r="J733" t="str">
        <f ca="1"/>
        <v/>
      </c>
      <c r="K733">
        <f ca="1"/>
        <v>46160</v>
      </c>
      <c r="L733">
        <f ca="1"/>
        <v>11448</v>
      </c>
      <c r="M733">
        <f ca="1"/>
        <v>0</v>
      </c>
      <c r="N733" t="str">
        <f ca="1"/>
        <v>Commitment Broken</v>
      </c>
    </row>
    <row r="734" spans="1:14" x14ac:dyDescent="0.25">
      <c r="A734" t="str">
        <f ca="1"/>
        <v>LOG00199</v>
      </c>
      <c r="B734" t="str">
        <f ca="1"/>
        <v>CUST0192</v>
      </c>
      <c r="C734" t="str">
        <f ca="1"/>
        <v>Ajay Pandey</v>
      </c>
      <c r="D734" t="str">
        <f ca="1"/>
        <v>Rewa</v>
      </c>
      <c r="E734">
        <f ca="1"/>
        <v>46155</v>
      </c>
      <c r="F734" t="str">
        <f ca="1"/>
        <v>Tele-Call</v>
      </c>
      <c r="G734" t="str">
        <f ca="1"/>
        <v>AG018</v>
      </c>
      <c r="H734" t="str">
        <f ca="1"/>
        <v>Manoj Dubey</v>
      </c>
      <c r="I734" t="str">
        <f ca="1"/>
        <v>Not Reachable</v>
      </c>
      <c r="J734" t="str">
        <f ca="1"/>
        <v/>
      </c>
      <c r="K734">
        <f ca="1"/>
        <v>0</v>
      </c>
      <c r="L734">
        <f ca="1"/>
        <v>0</v>
      </c>
      <c r="M734">
        <f ca="1"/>
        <v>0</v>
      </c>
      <c r="N734" t="str">
        <f ca="1"/>
        <v>Not Reachable</v>
      </c>
    </row>
    <row r="735" spans="1:14" x14ac:dyDescent="0.25">
      <c r="A735" t="str">
        <f ca="1"/>
        <v>LOG00206</v>
      </c>
      <c r="B735" t="str">
        <f ca="1"/>
        <v>CUST0194</v>
      </c>
      <c r="C735" t="str">
        <f ca="1"/>
        <v>Priya Chauhan</v>
      </c>
      <c r="D735" t="str">
        <f ca="1"/>
        <v>Rewa</v>
      </c>
      <c r="E735">
        <f ca="1"/>
        <v>46155</v>
      </c>
      <c r="F735" t="str">
        <f ca="1"/>
        <v>Field Visit</v>
      </c>
      <c r="G735" t="str">
        <f ca="1"/>
        <v>AG008</v>
      </c>
      <c r="H735" t="str">
        <f ca="1"/>
        <v>Pooja Shukla</v>
      </c>
      <c r="I735" t="str">
        <f ca="1"/>
        <v>Callback Requested</v>
      </c>
      <c r="J735" t="str">
        <f ca="1"/>
        <v/>
      </c>
      <c r="K735">
        <f ca="1"/>
        <v>46160</v>
      </c>
      <c r="L735">
        <f ca="1"/>
        <v>1500</v>
      </c>
      <c r="M735">
        <f ca="1"/>
        <v>0</v>
      </c>
      <c r="N735" t="str">
        <f ca="1"/>
        <v>Commitment Broken</v>
      </c>
    </row>
    <row r="736" spans="1:14" x14ac:dyDescent="0.25">
      <c r="A736" t="str">
        <f ca="1"/>
        <v>LOG00214</v>
      </c>
      <c r="B736" t="str">
        <f ca="1"/>
        <v>CUST0207</v>
      </c>
      <c r="C736" t="str">
        <f ca="1"/>
        <v>Kavita Agarwal</v>
      </c>
      <c r="D736" t="str">
        <f ca="1"/>
        <v>Indore</v>
      </c>
      <c r="E736">
        <f ca="1"/>
        <v>46155</v>
      </c>
      <c r="F736" t="str">
        <f ca="1"/>
        <v>Tele-Call</v>
      </c>
      <c r="G736" t="str">
        <f ca="1"/>
        <v>AG014</v>
      </c>
      <c r="H736" t="str">
        <f ca="1"/>
        <v>Manoj Gupta</v>
      </c>
      <c r="I736" t="str">
        <f ca="1"/>
        <v>Commitment Received</v>
      </c>
      <c r="J736" t="str">
        <f ca="1"/>
        <v>Yes</v>
      </c>
      <c r="K736">
        <f ca="1"/>
        <v>46160</v>
      </c>
      <c r="L736">
        <f ca="1"/>
        <v>48786</v>
      </c>
      <c r="M736">
        <f ca="1"/>
        <v>0</v>
      </c>
      <c r="N736" t="str">
        <f ca="1"/>
        <v>Commitment Received</v>
      </c>
    </row>
    <row r="737" spans="1:14" x14ac:dyDescent="0.25">
      <c r="A737" t="str">
        <f ca="1"/>
        <v>LOG00221</v>
      </c>
      <c r="B737" t="str">
        <f ca="1"/>
        <v>CUST0209</v>
      </c>
      <c r="C737" t="str">
        <f ca="1"/>
        <v>Santosh Soni</v>
      </c>
      <c r="D737" t="str">
        <f ca="1"/>
        <v>Bhopal</v>
      </c>
      <c r="E737">
        <f ca="1"/>
        <v>46155</v>
      </c>
      <c r="F737" t="str">
        <f ca="1"/>
        <v>WhatsApp Message</v>
      </c>
      <c r="G737" t="str">
        <f ca="1"/>
        <v>AG015</v>
      </c>
      <c r="H737" t="str">
        <f ca="1"/>
        <v>Lalit Dwivedi</v>
      </c>
      <c r="I737" t="str">
        <f ca="1"/>
        <v>Will Pay Next Week</v>
      </c>
      <c r="J737" t="str">
        <f ca="1"/>
        <v>Yes</v>
      </c>
      <c r="K737">
        <f ca="1"/>
        <v>46160</v>
      </c>
      <c r="L737">
        <f ca="1"/>
        <v>27851</v>
      </c>
      <c r="M737">
        <f ca="1"/>
        <v>0</v>
      </c>
      <c r="N737" t="str">
        <f ca="1"/>
        <v>Will Pay Next Week</v>
      </c>
    </row>
    <row r="738" spans="1:14" x14ac:dyDescent="0.25">
      <c r="A738" t="str">
        <f ca="1"/>
        <v>LOG00226</v>
      </c>
      <c r="B738" t="str">
        <f ca="1"/>
        <v>CUST0210</v>
      </c>
      <c r="C738" t="str">
        <f ca="1"/>
        <v>Deepak Patel</v>
      </c>
      <c r="D738" t="str">
        <f ca="1"/>
        <v>Indore</v>
      </c>
      <c r="E738">
        <f ca="1"/>
        <v>46155</v>
      </c>
      <c r="F738" t="str">
        <f ca="1"/>
        <v>Tele-Call</v>
      </c>
      <c r="G738" t="str">
        <f ca="1"/>
        <v>AG017</v>
      </c>
      <c r="H738" t="str">
        <f ca="1"/>
        <v>Naresh Mishra</v>
      </c>
      <c r="I738" t="str">
        <f ca="1"/>
        <v>Commitment Received</v>
      </c>
      <c r="J738" t="str">
        <f ca="1"/>
        <v>Yes</v>
      </c>
      <c r="K738">
        <f ca="1"/>
        <v>46160</v>
      </c>
      <c r="L738">
        <f ca="1"/>
        <v>16796</v>
      </c>
      <c r="M738">
        <f ca="1"/>
        <v>0</v>
      </c>
      <c r="N738" t="str">
        <f ca="1"/>
        <v>Commitment Received</v>
      </c>
    </row>
    <row r="739" spans="1:14" x14ac:dyDescent="0.25">
      <c r="A739" t="str">
        <f ca="1"/>
        <v>LOG00236</v>
      </c>
      <c r="B739" t="str">
        <f ca="1"/>
        <v>CUST0214</v>
      </c>
      <c r="C739" t="str">
        <f ca="1"/>
        <v>Usha Soni</v>
      </c>
      <c r="D739" t="str">
        <f ca="1"/>
        <v>Bhopal</v>
      </c>
      <c r="E739">
        <f ca="1"/>
        <v>46155</v>
      </c>
      <c r="F739" t="str">
        <f ca="1"/>
        <v>Field Visit</v>
      </c>
      <c r="G739" t="str">
        <f ca="1"/>
        <v>AG009</v>
      </c>
      <c r="H739" t="str">
        <f ca="1"/>
        <v>Pankaj Joshi</v>
      </c>
      <c r="I739" t="str">
        <f ca="1"/>
        <v>Part Payment Done</v>
      </c>
      <c r="J739" t="str">
        <f ca="1"/>
        <v/>
      </c>
      <c r="K739">
        <f ca="1"/>
        <v>0</v>
      </c>
      <c r="L739">
        <f ca="1"/>
        <v>0</v>
      </c>
      <c r="M739">
        <f ca="1"/>
        <v>422</v>
      </c>
      <c r="N739" t="str">
        <f ca="1"/>
        <v>Part Payment Done</v>
      </c>
    </row>
    <row r="740" spans="1:14" x14ac:dyDescent="0.25">
      <c r="A740" t="str">
        <f ca="1"/>
        <v>LOG00268</v>
      </c>
      <c r="B740" t="str">
        <f ca="1"/>
        <v>CUST0250</v>
      </c>
      <c r="C740" t="str">
        <f ca="1"/>
        <v>Suresh Thakur</v>
      </c>
      <c r="D740" t="str">
        <f ca="1"/>
        <v>Bhopal</v>
      </c>
      <c r="E740">
        <f ca="1"/>
        <v>46155</v>
      </c>
      <c r="F740" t="str">
        <f ca="1"/>
        <v>Tele-Call</v>
      </c>
      <c r="G740" t="str">
        <f ca="1"/>
        <v>AG002</v>
      </c>
      <c r="H740" t="str">
        <f ca="1"/>
        <v>Sunita Patel</v>
      </c>
      <c r="I740" t="str">
        <f ca="1"/>
        <v>Commitment Received</v>
      </c>
      <c r="J740" t="str">
        <f ca="1"/>
        <v>Yes</v>
      </c>
      <c r="K740">
        <f ca="1"/>
        <v>46160</v>
      </c>
      <c r="L740">
        <f ca="1"/>
        <v>18246</v>
      </c>
      <c r="M740">
        <f ca="1"/>
        <v>0</v>
      </c>
      <c r="N740" t="str">
        <f ca="1"/>
        <v>Commitment Received</v>
      </c>
    </row>
    <row r="741" spans="1:14" x14ac:dyDescent="0.25">
      <c r="A741" t="str">
        <f ca="1"/>
        <v>LOG00282</v>
      </c>
      <c r="B741" t="str">
        <f ca="1"/>
        <v>CUST0263</v>
      </c>
      <c r="C741" t="str">
        <f ca="1"/>
        <v>Manoj Thakur</v>
      </c>
      <c r="D741" t="str">
        <f ca="1"/>
        <v>Bhopal</v>
      </c>
      <c r="E741">
        <f ca="1"/>
        <v>46155</v>
      </c>
      <c r="F741" t="str">
        <f ca="1"/>
        <v>WhatsApp Message</v>
      </c>
      <c r="G741" t="str">
        <f ca="1"/>
        <v>AG006</v>
      </c>
      <c r="H741" t="str">
        <f ca="1"/>
        <v>Suresh Malviya</v>
      </c>
      <c r="I741" t="str">
        <f ca="1"/>
        <v>Will Pay Next Week</v>
      </c>
      <c r="J741" t="str">
        <f ca="1"/>
        <v>Yes</v>
      </c>
      <c r="K741">
        <f ca="1"/>
        <v>46160</v>
      </c>
      <c r="L741">
        <f ca="1"/>
        <v>48726</v>
      </c>
      <c r="M741">
        <f ca="1"/>
        <v>0</v>
      </c>
      <c r="N741" t="str">
        <f ca="1"/>
        <v>Will Pay Next Week</v>
      </c>
    </row>
    <row r="742" spans="1:14" x14ac:dyDescent="0.25">
      <c r="A742" t="str">
        <f ca="1"/>
        <v>LOG00318</v>
      </c>
      <c r="B742" t="str">
        <f ca="1"/>
        <v>CUST0300</v>
      </c>
      <c r="C742" t="str">
        <f ca="1"/>
        <v>Pradeep Yadav</v>
      </c>
      <c r="D742" t="str">
        <f ca="1"/>
        <v>Gwalior</v>
      </c>
      <c r="E742">
        <f ca="1"/>
        <v>46155</v>
      </c>
      <c r="F742" t="str">
        <f ca="1"/>
        <v>Tele-Call</v>
      </c>
      <c r="G742" t="str">
        <f ca="1"/>
        <v>AG013</v>
      </c>
      <c r="H742" t="str">
        <f ca="1"/>
        <v>Neha Malviya</v>
      </c>
      <c r="I742" t="str">
        <f ca="1"/>
        <v>Not Reachable</v>
      </c>
      <c r="J742" t="str">
        <f ca="1"/>
        <v/>
      </c>
      <c r="K742">
        <f ca="1"/>
        <v>0</v>
      </c>
      <c r="L742">
        <f ca="1"/>
        <v>0</v>
      </c>
      <c r="M742">
        <f ca="1"/>
        <v>0</v>
      </c>
      <c r="N742" t="str">
        <f ca="1"/>
        <v>Not Reachable</v>
      </c>
    </row>
    <row r="743" spans="1:14" x14ac:dyDescent="0.25">
      <c r="A743" t="str">
        <f ca="1"/>
        <v>LOG00328</v>
      </c>
      <c r="B743" t="str">
        <f ca="1"/>
        <v>CUST0306</v>
      </c>
      <c r="C743" t="str">
        <f ca="1"/>
        <v>Vijay Gupta</v>
      </c>
      <c r="D743" t="str">
        <f ca="1"/>
        <v>Bhopal</v>
      </c>
      <c r="E743">
        <f ca="1"/>
        <v>46155</v>
      </c>
      <c r="F743" t="str">
        <f ca="1"/>
        <v>Tele-Call</v>
      </c>
      <c r="G743" t="str">
        <f ca="1"/>
        <v>AG016</v>
      </c>
      <c r="H743" t="str">
        <f ca="1"/>
        <v>Rekha Gupta</v>
      </c>
      <c r="I743" t="str">
        <f ca="1"/>
        <v>Commitment Received</v>
      </c>
      <c r="J743" t="str">
        <f ca="1"/>
        <v>Yes</v>
      </c>
      <c r="K743">
        <f ca="1"/>
        <v>46160</v>
      </c>
      <c r="L743">
        <f ca="1"/>
        <v>53966</v>
      </c>
      <c r="M743">
        <f ca="1"/>
        <v>0</v>
      </c>
      <c r="N743" t="str">
        <f ca="1"/>
        <v>Commitment Received</v>
      </c>
    </row>
    <row r="744" spans="1:14" x14ac:dyDescent="0.25">
      <c r="A744" t="str">
        <f ca="1"/>
        <v>LOG00393</v>
      </c>
      <c r="B744" t="str">
        <f ca="1"/>
        <v>CUST0381</v>
      </c>
      <c r="C744" t="str">
        <f ca="1"/>
        <v>Amit Joshi</v>
      </c>
      <c r="D744" t="str">
        <f ca="1"/>
        <v>Jabalpur</v>
      </c>
      <c r="E744">
        <f ca="1"/>
        <v>46155</v>
      </c>
      <c r="F744" t="str">
        <f ca="1"/>
        <v>Tele-Call</v>
      </c>
      <c r="G744" t="str">
        <f ca="1"/>
        <v>AG014</v>
      </c>
      <c r="H744" t="str">
        <f ca="1"/>
        <v>Manoj Gupta</v>
      </c>
      <c r="I744" t="str">
        <f ca="1"/>
        <v>Not Reachable</v>
      </c>
      <c r="J744" t="str">
        <f ca="1"/>
        <v/>
      </c>
      <c r="K744">
        <f ca="1"/>
        <v>0</v>
      </c>
      <c r="L744">
        <f ca="1"/>
        <v>0</v>
      </c>
      <c r="M744">
        <f ca="1"/>
        <v>0</v>
      </c>
      <c r="N744" t="str">
        <f ca="1"/>
        <v>Not Reachable</v>
      </c>
    </row>
    <row r="745" spans="1:14" x14ac:dyDescent="0.25">
      <c r="A745" t="str">
        <f ca="1"/>
        <v>LOG00407</v>
      </c>
      <c r="B745" t="str">
        <f ca="1"/>
        <v>CUST0393</v>
      </c>
      <c r="C745" t="str">
        <f ca="1"/>
        <v>Rajesh Malviya</v>
      </c>
      <c r="D745" t="str">
        <f ca="1"/>
        <v>Bhopal</v>
      </c>
      <c r="E745">
        <f ca="1"/>
        <v>46155</v>
      </c>
      <c r="F745" t="str">
        <f ca="1"/>
        <v>WhatsApp Message</v>
      </c>
      <c r="G745" t="str">
        <f ca="1"/>
        <v>AG020</v>
      </c>
      <c r="H745" t="str">
        <f ca="1"/>
        <v>Vijay Tiwari</v>
      </c>
      <c r="I745" t="str">
        <f ca="1"/>
        <v>Will Pay Next Week</v>
      </c>
      <c r="J745" t="str">
        <f ca="1"/>
        <v>Yes</v>
      </c>
      <c r="K745">
        <f ca="1"/>
        <v>46160</v>
      </c>
      <c r="L745">
        <f ca="1"/>
        <v>13097</v>
      </c>
      <c r="M745">
        <f ca="1"/>
        <v>0</v>
      </c>
      <c r="N745" t="str">
        <f ca="1"/>
        <v>Will Pay Next Week</v>
      </c>
    </row>
    <row r="746" spans="1:14" x14ac:dyDescent="0.25">
      <c r="A746" t="str">
        <f ca="1"/>
        <v>LOG00459</v>
      </c>
      <c r="B746" t="str">
        <f ca="1"/>
        <v>CUST0424</v>
      </c>
      <c r="C746" t="str">
        <f ca="1"/>
        <v>Manoj Sharma</v>
      </c>
      <c r="D746" t="str">
        <f ca="1"/>
        <v>Jabalpur</v>
      </c>
      <c r="E746">
        <f ca="1"/>
        <v>46155</v>
      </c>
      <c r="F746" t="str">
        <f ca="1"/>
        <v>Tele-Call</v>
      </c>
      <c r="G746" t="str">
        <f ca="1"/>
        <v>AG005</v>
      </c>
      <c r="H746" t="str">
        <f ca="1"/>
        <v>Amit Thakur</v>
      </c>
      <c r="I746" t="str">
        <f ca="1"/>
        <v>Commitment Received</v>
      </c>
      <c r="J746" t="str">
        <f ca="1"/>
        <v>Yes</v>
      </c>
      <c r="K746">
        <f ca="1"/>
        <v>46160</v>
      </c>
      <c r="L746">
        <f ca="1"/>
        <v>2646</v>
      </c>
      <c r="M746">
        <f ca="1"/>
        <v>0</v>
      </c>
      <c r="N746" t="str">
        <f ca="1"/>
        <v>Commitment Received</v>
      </c>
    </row>
    <row r="747" spans="1:14" x14ac:dyDescent="0.25">
      <c r="A747" t="str">
        <f ca="1"/>
        <v>LOG00476</v>
      </c>
      <c r="B747" t="str">
        <f ca="1"/>
        <v>CUST0444</v>
      </c>
      <c r="C747" t="str">
        <f ca="1"/>
        <v>Renu Joshi</v>
      </c>
      <c r="D747" t="str">
        <f ca="1"/>
        <v>Indore</v>
      </c>
      <c r="E747">
        <f ca="1"/>
        <v>46155</v>
      </c>
      <c r="F747" t="str">
        <f ca="1"/>
        <v>WhatsApp Message</v>
      </c>
      <c r="G747" t="str">
        <f ca="1"/>
        <v>AG016</v>
      </c>
      <c r="H747" t="str">
        <f ca="1"/>
        <v>Rekha Gupta</v>
      </c>
      <c r="I747" t="str">
        <f ca="1"/>
        <v>Will Pay Next Week</v>
      </c>
      <c r="J747" t="str">
        <f ca="1"/>
        <v>Yes</v>
      </c>
      <c r="K747">
        <f ca="1"/>
        <v>46160</v>
      </c>
      <c r="L747">
        <f ca="1"/>
        <v>1534</v>
      </c>
      <c r="M747">
        <f ca="1"/>
        <v>0</v>
      </c>
      <c r="N747" t="str">
        <f ca="1"/>
        <v>Will Pay Next Week</v>
      </c>
    </row>
    <row r="748" spans="1:14" x14ac:dyDescent="0.25">
      <c r="A748" t="str">
        <f ca="1"/>
        <v>LOG00538</v>
      </c>
      <c r="B748" t="str">
        <f ca="1"/>
        <v>CUST0495</v>
      </c>
      <c r="C748" t="str">
        <f ca="1"/>
        <v>Meena Malviya</v>
      </c>
      <c r="D748" t="str">
        <f ca="1"/>
        <v>Indore</v>
      </c>
      <c r="E748">
        <f ca="1"/>
        <v>46155</v>
      </c>
      <c r="F748" t="str">
        <f ca="1"/>
        <v>Tele-Call</v>
      </c>
      <c r="G748" t="str">
        <f ca="1"/>
        <v>AG018</v>
      </c>
      <c r="H748" t="str">
        <f ca="1"/>
        <v>Manoj Dubey</v>
      </c>
      <c r="I748" t="str">
        <f ca="1"/>
        <v>Not Reachable</v>
      </c>
      <c r="J748" t="str">
        <f ca="1"/>
        <v/>
      </c>
      <c r="K748">
        <f ca="1"/>
        <v>0</v>
      </c>
      <c r="L748">
        <f ca="1"/>
        <v>0</v>
      </c>
      <c r="M748">
        <f ca="1"/>
        <v>0</v>
      </c>
      <c r="N748" t="str">
        <f ca="1"/>
        <v>Not Reachable</v>
      </c>
    </row>
    <row r="749" spans="1:14" x14ac:dyDescent="0.25">
      <c r="A749" t="str">
        <f ca="1"/>
        <v>LOG00540</v>
      </c>
      <c r="B749" t="str">
        <f ca="1"/>
        <v>CUST0495</v>
      </c>
      <c r="C749" t="str">
        <f ca="1"/>
        <v>Meena Malviya</v>
      </c>
      <c r="D749" t="str">
        <f ca="1"/>
        <v>Indore</v>
      </c>
      <c r="E749">
        <f ca="1"/>
        <v>46155</v>
      </c>
      <c r="F749" t="str">
        <f ca="1"/>
        <v>Tele-Call</v>
      </c>
      <c r="G749" t="str">
        <f ca="1"/>
        <v>AG010</v>
      </c>
      <c r="H749" t="str">
        <f ca="1"/>
        <v>Kavita Tiwari</v>
      </c>
      <c r="I749" t="str">
        <f ca="1"/>
        <v>Commitment Received</v>
      </c>
      <c r="J749" t="str">
        <f ca="1"/>
        <v>Yes</v>
      </c>
      <c r="K749">
        <f ca="1"/>
        <v>46160</v>
      </c>
      <c r="L749">
        <f ca="1"/>
        <v>20561</v>
      </c>
      <c r="M749">
        <f ca="1"/>
        <v>0</v>
      </c>
      <c r="N749" t="str">
        <f ca="1"/>
        <v>Commitment Received</v>
      </c>
    </row>
    <row r="750" spans="1:14" x14ac:dyDescent="0.25">
      <c r="A750" t="str">
        <f ca="1"/>
        <v>LOG00543</v>
      </c>
      <c r="B750" t="str">
        <f ca="1"/>
        <v>CUST0497</v>
      </c>
      <c r="C750" t="str">
        <f ca="1"/>
        <v>Ajay Thakur</v>
      </c>
      <c r="D750" t="str">
        <f ca="1"/>
        <v>Indore</v>
      </c>
      <c r="E750">
        <f ca="1"/>
        <v>46155</v>
      </c>
      <c r="F750" t="str">
        <f ca="1"/>
        <v>Tele-Call</v>
      </c>
      <c r="G750" t="str">
        <f ca="1"/>
        <v>AG020</v>
      </c>
      <c r="H750" t="str">
        <f ca="1"/>
        <v>Vijay Tiwari</v>
      </c>
      <c r="I750" t="str">
        <f ca="1"/>
        <v>Not Reachable</v>
      </c>
      <c r="J750" t="str">
        <f ca="1"/>
        <v/>
      </c>
      <c r="K750">
        <f ca="1"/>
        <v>0</v>
      </c>
      <c r="L750">
        <f ca="1"/>
        <v>0</v>
      </c>
      <c r="M750">
        <f ca="1"/>
        <v>0</v>
      </c>
      <c r="N750" t="str">
        <f ca="1"/>
        <v>Not Reachable</v>
      </c>
    </row>
    <row r="751" spans="1:14" x14ac:dyDescent="0.25">
      <c r="A751" t="str">
        <f ca="1"/>
        <v>LOG00004</v>
      </c>
      <c r="B751" t="str">
        <f ca="1"/>
        <v>CUST0001</v>
      </c>
      <c r="C751" t="str">
        <f ca="1"/>
        <v>Vijay Mishra</v>
      </c>
      <c r="D751" t="str">
        <f ca="1"/>
        <v>Indore</v>
      </c>
      <c r="E751">
        <f ca="1"/>
        <v>46154</v>
      </c>
      <c r="F751" t="str">
        <f ca="1"/>
        <v>Field Visit</v>
      </c>
      <c r="G751" t="str">
        <f ca="1"/>
        <v>AG019</v>
      </c>
      <c r="H751" t="str">
        <f ca="1"/>
        <v>Ajay Yadav</v>
      </c>
      <c r="I751" t="str">
        <f ca="1"/>
        <v>Part Payment Done</v>
      </c>
      <c r="J751" t="str">
        <f ca="1"/>
        <v/>
      </c>
      <c r="K751">
        <f ca="1"/>
        <v>0</v>
      </c>
      <c r="L751">
        <f ca="1"/>
        <v>0</v>
      </c>
      <c r="M751">
        <f ca="1"/>
        <v>167</v>
      </c>
      <c r="N751" t="str">
        <f ca="1"/>
        <v>Part Payment Done</v>
      </c>
    </row>
    <row r="752" spans="1:14" x14ac:dyDescent="0.25">
      <c r="A752" t="str">
        <f ca="1"/>
        <v>LOG00015</v>
      </c>
      <c r="B752" t="str">
        <f ca="1"/>
        <v>CUST0009</v>
      </c>
      <c r="C752" t="str">
        <f ca="1"/>
        <v>Meena Gupta</v>
      </c>
      <c r="D752" t="str">
        <f ca="1"/>
        <v>Bhopal</v>
      </c>
      <c r="E752">
        <f ca="1"/>
        <v>46154</v>
      </c>
      <c r="F752" t="str">
        <f ca="1"/>
        <v>Tele-Call</v>
      </c>
      <c r="G752" t="str">
        <f ca="1"/>
        <v>AG002</v>
      </c>
      <c r="H752" t="str">
        <f ca="1"/>
        <v>Sunita Patel</v>
      </c>
      <c r="I752" t="str">
        <f ca="1"/>
        <v>Commitment Received</v>
      </c>
      <c r="J752" t="str">
        <f ca="1"/>
        <v>Yes</v>
      </c>
      <c r="K752">
        <f ca="1"/>
        <v>46159</v>
      </c>
      <c r="L752">
        <f ca="1"/>
        <v>16547</v>
      </c>
      <c r="M752">
        <f ca="1"/>
        <v>0</v>
      </c>
      <c r="N752" t="str">
        <f ca="1"/>
        <v>Commitment Received</v>
      </c>
    </row>
    <row r="753" spans="1:14" x14ac:dyDescent="0.25">
      <c r="A753" t="str">
        <f ca="1"/>
        <v>LOG00066</v>
      </c>
      <c r="B753" t="str">
        <f ca="1"/>
        <v>CUST0049</v>
      </c>
      <c r="C753" t="str">
        <f ca="1"/>
        <v>Sanjay Singh</v>
      </c>
      <c r="D753" t="str">
        <f ca="1"/>
        <v>Indore</v>
      </c>
      <c r="E753">
        <f ca="1"/>
        <v>46154</v>
      </c>
      <c r="F753" t="str">
        <f ca="1"/>
        <v>Tele-Call</v>
      </c>
      <c r="G753" t="str">
        <f ca="1"/>
        <v>AG008</v>
      </c>
      <c r="H753" t="str">
        <f ca="1"/>
        <v>Pooja Shukla</v>
      </c>
      <c r="I753" t="str">
        <f ca="1"/>
        <v>Commitment Received</v>
      </c>
      <c r="J753" t="str">
        <f ca="1"/>
        <v>Yes</v>
      </c>
      <c r="K753">
        <f ca="1"/>
        <v>46159</v>
      </c>
      <c r="L753">
        <f ca="1"/>
        <v>16996</v>
      </c>
      <c r="M753">
        <f ca="1"/>
        <v>0</v>
      </c>
      <c r="N753" t="str">
        <f ca="1"/>
        <v>Commitment Received</v>
      </c>
    </row>
    <row r="754" spans="1:14" x14ac:dyDescent="0.25">
      <c r="A754" t="str">
        <f ca="1"/>
        <v>LOG00071</v>
      </c>
      <c r="B754" t="str">
        <f ca="1"/>
        <v>CUST0051</v>
      </c>
      <c r="C754" t="str">
        <f ca="1"/>
        <v>Vikas Rajput</v>
      </c>
      <c r="D754" t="str">
        <f ca="1"/>
        <v>Bhopal</v>
      </c>
      <c r="E754">
        <f ca="1"/>
        <v>46154</v>
      </c>
      <c r="F754" t="str">
        <f ca="1"/>
        <v>Field Visit</v>
      </c>
      <c r="G754" t="str">
        <f ca="1"/>
        <v>AG001</v>
      </c>
      <c r="H754" t="str">
        <f ca="1"/>
        <v>Mohit Mishra</v>
      </c>
      <c r="I754" t="str">
        <f ca="1"/>
        <v>Part Payment Done</v>
      </c>
      <c r="J754" t="str">
        <f ca="1"/>
        <v/>
      </c>
      <c r="K754">
        <f ca="1"/>
        <v>0</v>
      </c>
      <c r="L754">
        <f ca="1"/>
        <v>0</v>
      </c>
      <c r="M754">
        <f ca="1"/>
        <v>1449</v>
      </c>
      <c r="N754" t="str">
        <f ca="1"/>
        <v>Part Payment Done</v>
      </c>
    </row>
    <row r="755" spans="1:14" x14ac:dyDescent="0.25">
      <c r="A755" t="str">
        <f ca="1"/>
        <v>LOG00109</v>
      </c>
      <c r="B755" t="str">
        <f ca="1"/>
        <v>CUST0111</v>
      </c>
      <c r="C755" t="str">
        <f ca="1"/>
        <v>Usha Chauhan</v>
      </c>
      <c r="D755" t="str">
        <f ca="1"/>
        <v>Rewa</v>
      </c>
      <c r="E755">
        <f ca="1"/>
        <v>46154</v>
      </c>
      <c r="F755" t="str">
        <f ca="1"/>
        <v>Tele-Call</v>
      </c>
      <c r="G755" t="str">
        <f ca="1"/>
        <v>AG001</v>
      </c>
      <c r="H755" t="str">
        <f ca="1"/>
        <v>Mohit Mishra</v>
      </c>
      <c r="I755" t="str">
        <f ca="1"/>
        <v>Not Reachable</v>
      </c>
      <c r="J755" t="str">
        <f ca="1"/>
        <v/>
      </c>
      <c r="K755">
        <f ca="1"/>
        <v>0</v>
      </c>
      <c r="L755">
        <f ca="1"/>
        <v>0</v>
      </c>
      <c r="M755">
        <f ca="1"/>
        <v>0</v>
      </c>
      <c r="N755" t="str">
        <f ca="1"/>
        <v>Not Reachable</v>
      </c>
    </row>
    <row r="756" spans="1:14" x14ac:dyDescent="0.25">
      <c r="A756" t="str">
        <f ca="1"/>
        <v>LOG00139</v>
      </c>
      <c r="B756" t="str">
        <f ca="1"/>
        <v>CUST0130</v>
      </c>
      <c r="C756" t="str">
        <f ca="1"/>
        <v>Naresh Sharma</v>
      </c>
      <c r="D756" t="str">
        <f ca="1"/>
        <v>Gwalior</v>
      </c>
      <c r="E756">
        <f ca="1"/>
        <v>46154</v>
      </c>
      <c r="F756" t="str">
        <f ca="1"/>
        <v>Tele-Call</v>
      </c>
      <c r="G756" t="str">
        <f ca="1"/>
        <v>AG002</v>
      </c>
      <c r="H756" t="str">
        <f ca="1"/>
        <v>Sunita Patel</v>
      </c>
      <c r="I756" t="str">
        <f ca="1"/>
        <v>Not Reachable</v>
      </c>
      <c r="J756" t="str">
        <f ca="1"/>
        <v/>
      </c>
      <c r="K756">
        <f ca="1"/>
        <v>0</v>
      </c>
      <c r="L756">
        <f ca="1"/>
        <v>0</v>
      </c>
      <c r="M756">
        <f ca="1"/>
        <v>0</v>
      </c>
      <c r="N756" t="str">
        <f ca="1"/>
        <v>Not Reachable</v>
      </c>
    </row>
    <row r="757" spans="1:14" x14ac:dyDescent="0.25">
      <c r="A757" t="str">
        <f ca="1"/>
        <v>LOG00187</v>
      </c>
      <c r="B757" t="str">
        <f ca="1"/>
        <v>CUST0182</v>
      </c>
      <c r="C757" t="str">
        <f ca="1"/>
        <v>Dinesh Gupta</v>
      </c>
      <c r="D757" t="str">
        <f ca="1"/>
        <v>Jabalpur</v>
      </c>
      <c r="E757">
        <f ca="1"/>
        <v>46154</v>
      </c>
      <c r="F757" t="str">
        <f ca="1"/>
        <v>Tele-Call</v>
      </c>
      <c r="G757" t="str">
        <f ca="1"/>
        <v>AG013</v>
      </c>
      <c r="H757" t="str">
        <f ca="1"/>
        <v>Neha Malviya</v>
      </c>
      <c r="I757" t="str">
        <f ca="1"/>
        <v>Commitment Received</v>
      </c>
      <c r="J757" t="str">
        <f ca="1"/>
        <v>Yes</v>
      </c>
      <c r="K757">
        <f ca="1"/>
        <v>46159</v>
      </c>
      <c r="L757">
        <f ca="1"/>
        <v>7680</v>
      </c>
      <c r="M757">
        <f ca="1"/>
        <v>0</v>
      </c>
      <c r="N757" t="str">
        <f ca="1"/>
        <v>Commitment Received</v>
      </c>
    </row>
    <row r="758" spans="1:14" x14ac:dyDescent="0.25">
      <c r="A758" t="str">
        <f ca="1"/>
        <v>LOG00192</v>
      </c>
      <c r="B758" t="str">
        <f ca="1"/>
        <v>CUST0185</v>
      </c>
      <c r="C758" t="str">
        <f ca="1"/>
        <v>Sumit Tiwari</v>
      </c>
      <c r="D758" t="str">
        <f ca="1"/>
        <v>Gwalior</v>
      </c>
      <c r="E758">
        <f ca="1"/>
        <v>46154</v>
      </c>
      <c r="F758" t="str">
        <f ca="1"/>
        <v>Field Visit</v>
      </c>
      <c r="G758" t="str">
        <f ca="1"/>
        <v>AG003</v>
      </c>
      <c r="H758" t="str">
        <f ca="1"/>
        <v>Pushpa Gupta</v>
      </c>
      <c r="I758" t="str">
        <f ca="1"/>
        <v>Part Payment Done</v>
      </c>
      <c r="J758" t="str">
        <f ca="1"/>
        <v/>
      </c>
      <c r="K758">
        <f ca="1"/>
        <v>0</v>
      </c>
      <c r="L758">
        <f ca="1"/>
        <v>0</v>
      </c>
      <c r="M758">
        <f ca="1"/>
        <v>3498</v>
      </c>
      <c r="N758" t="str">
        <f ca="1"/>
        <v>Part Payment Done</v>
      </c>
    </row>
    <row r="759" spans="1:14" x14ac:dyDescent="0.25">
      <c r="A759" t="str">
        <f ca="1"/>
        <v>LOG00342</v>
      </c>
      <c r="B759" t="str">
        <f ca="1"/>
        <v>CUST0334</v>
      </c>
      <c r="C759" t="str">
        <f ca="1"/>
        <v>Rekha Joshi</v>
      </c>
      <c r="D759" t="str">
        <f ca="1"/>
        <v>Indore</v>
      </c>
      <c r="E759">
        <f ca="1"/>
        <v>46154</v>
      </c>
      <c r="F759" t="str">
        <f ca="1"/>
        <v>Tele-Call</v>
      </c>
      <c r="G759" t="str">
        <f ca="1"/>
        <v>AG012</v>
      </c>
      <c r="H759" t="str">
        <f ca="1"/>
        <v>Umesh Soni</v>
      </c>
      <c r="I759" t="str">
        <f ca="1"/>
        <v>Payment Reminder</v>
      </c>
      <c r="J759" t="str">
        <f ca="1"/>
        <v/>
      </c>
      <c r="K759">
        <f ca="1"/>
        <v>0</v>
      </c>
      <c r="L759">
        <f ca="1"/>
        <v>0</v>
      </c>
      <c r="M759">
        <f ca="1"/>
        <v>0</v>
      </c>
      <c r="N759" t="str">
        <f ca="1"/>
        <v>Customer paid after follow-up</v>
      </c>
    </row>
    <row r="760" spans="1:14" x14ac:dyDescent="0.25">
      <c r="A760" t="str">
        <f ca="1"/>
        <v>LOG00356</v>
      </c>
      <c r="B760" t="str">
        <f ca="1"/>
        <v>CUST0350</v>
      </c>
      <c r="C760" t="str">
        <f ca="1"/>
        <v>Sanjay Chauhan</v>
      </c>
      <c r="D760" t="str">
        <f ca="1"/>
        <v>Rewa</v>
      </c>
      <c r="E760">
        <f ca="1"/>
        <v>46154</v>
      </c>
      <c r="F760" t="str">
        <f ca="1"/>
        <v>Tele-Call</v>
      </c>
      <c r="G760" t="str">
        <f ca="1"/>
        <v>AG002</v>
      </c>
      <c r="H760" t="str">
        <f ca="1"/>
        <v>Sunita Patel</v>
      </c>
      <c r="I760" t="str">
        <f ca="1"/>
        <v>Not Reachable</v>
      </c>
      <c r="J760" t="str">
        <f ca="1"/>
        <v/>
      </c>
      <c r="K760">
        <f ca="1"/>
        <v>0</v>
      </c>
      <c r="L760">
        <f ca="1"/>
        <v>0</v>
      </c>
      <c r="M760">
        <f ca="1"/>
        <v>0</v>
      </c>
      <c r="N760" t="str">
        <f ca="1"/>
        <v>Not Reachable</v>
      </c>
    </row>
    <row r="761" spans="1:14" x14ac:dyDescent="0.25">
      <c r="A761" t="str">
        <f ca="1"/>
        <v>LOG00377</v>
      </c>
      <c r="B761" t="str">
        <f ca="1"/>
        <v>CUST0363</v>
      </c>
      <c r="C761" t="str">
        <f ca="1"/>
        <v>Santosh Singh</v>
      </c>
      <c r="D761" t="str">
        <f ca="1"/>
        <v>Indore</v>
      </c>
      <c r="E761">
        <f ca="1"/>
        <v>46154</v>
      </c>
      <c r="F761" t="str">
        <f ca="1"/>
        <v>Tele-Call</v>
      </c>
      <c r="G761" t="str">
        <f ca="1"/>
        <v>AG018</v>
      </c>
      <c r="H761" t="str">
        <f ca="1"/>
        <v>Manoj Dubey</v>
      </c>
      <c r="I761" t="str">
        <f ca="1"/>
        <v>Not Reachable</v>
      </c>
      <c r="J761" t="str">
        <f ca="1"/>
        <v/>
      </c>
      <c r="K761">
        <f ca="1"/>
        <v>0</v>
      </c>
      <c r="L761">
        <f ca="1"/>
        <v>0</v>
      </c>
      <c r="M761">
        <f ca="1"/>
        <v>0</v>
      </c>
      <c r="N761" t="str">
        <f ca="1"/>
        <v>Not Reachable</v>
      </c>
    </row>
    <row r="762" spans="1:14" x14ac:dyDescent="0.25">
      <c r="A762" t="str">
        <f ca="1"/>
        <v>LOG00380</v>
      </c>
      <c r="B762" t="str">
        <f ca="1"/>
        <v>CUST0363</v>
      </c>
      <c r="C762" t="str">
        <f ca="1"/>
        <v>Santosh Singh</v>
      </c>
      <c r="D762" t="str">
        <f ca="1"/>
        <v>Indore</v>
      </c>
      <c r="E762">
        <f ca="1"/>
        <v>46154</v>
      </c>
      <c r="F762" t="str">
        <f ca="1"/>
        <v>Field Visit</v>
      </c>
      <c r="G762" t="str">
        <f ca="1"/>
        <v>AG020</v>
      </c>
      <c r="H762" t="str">
        <f ca="1"/>
        <v>Vijay Tiwari</v>
      </c>
      <c r="I762" t="str">
        <f ca="1"/>
        <v>Part Payment Done</v>
      </c>
      <c r="J762" t="str">
        <f ca="1"/>
        <v/>
      </c>
      <c r="K762">
        <f ca="1"/>
        <v>0</v>
      </c>
      <c r="L762">
        <f ca="1"/>
        <v>0</v>
      </c>
      <c r="M762">
        <f ca="1"/>
        <v>6828</v>
      </c>
      <c r="N762" t="str">
        <f ca="1"/>
        <v>Part Payment Done</v>
      </c>
    </row>
    <row r="763" spans="1:14" x14ac:dyDescent="0.25">
      <c r="A763" t="str">
        <f ca="1"/>
        <v>LOG00383</v>
      </c>
      <c r="B763" t="str">
        <f ca="1"/>
        <v>CUST0371</v>
      </c>
      <c r="C763" t="str">
        <f ca="1"/>
        <v>Neha Shukla</v>
      </c>
      <c r="D763" t="str">
        <f ca="1"/>
        <v>Gwalior</v>
      </c>
      <c r="E763">
        <f ca="1"/>
        <v>46154</v>
      </c>
      <c r="F763" t="str">
        <f ca="1"/>
        <v>Tele-Call</v>
      </c>
      <c r="G763" t="str">
        <f ca="1"/>
        <v>AG019</v>
      </c>
      <c r="H763" t="str">
        <f ca="1"/>
        <v>Ajay Yadav</v>
      </c>
      <c r="I763" t="str">
        <f ca="1"/>
        <v>Payment Reminder</v>
      </c>
      <c r="J763" t="str">
        <f ca="1"/>
        <v/>
      </c>
      <c r="K763">
        <f ca="1"/>
        <v>0</v>
      </c>
      <c r="L763">
        <f ca="1"/>
        <v>0</v>
      </c>
      <c r="M763">
        <f ca="1"/>
        <v>0</v>
      </c>
      <c r="N763" t="str">
        <f ca="1"/>
        <v>Customer paid after follow-up</v>
      </c>
    </row>
    <row r="764" spans="1:14" x14ac:dyDescent="0.25">
      <c r="A764" t="str">
        <f ca="1"/>
        <v>LOG00422</v>
      </c>
      <c r="B764" t="str">
        <f ca="1"/>
        <v>CUST0402</v>
      </c>
      <c r="C764" t="str">
        <f ca="1"/>
        <v>Pooja Dubey</v>
      </c>
      <c r="D764" t="str">
        <f ca="1"/>
        <v>Rewa</v>
      </c>
      <c r="E764">
        <f ca="1"/>
        <v>46154</v>
      </c>
      <c r="F764" t="str">
        <f ca="1"/>
        <v>Tele-Call</v>
      </c>
      <c r="G764" t="str">
        <f ca="1"/>
        <v>AG009</v>
      </c>
      <c r="H764" t="str">
        <f ca="1"/>
        <v>Pankaj Joshi</v>
      </c>
      <c r="I764" t="str">
        <f ca="1"/>
        <v>Not Reachable</v>
      </c>
      <c r="J764" t="str">
        <f ca="1"/>
        <v/>
      </c>
      <c r="K764">
        <f ca="1"/>
        <v>0</v>
      </c>
      <c r="L764">
        <f ca="1"/>
        <v>0</v>
      </c>
      <c r="M764">
        <f ca="1"/>
        <v>0</v>
      </c>
      <c r="N764" t="str">
        <f ca="1"/>
        <v>Not Reachable</v>
      </c>
    </row>
    <row r="765" spans="1:14" x14ac:dyDescent="0.25">
      <c r="A765" t="str">
        <f ca="1"/>
        <v>LOG00444</v>
      </c>
      <c r="B765" t="str">
        <f ca="1"/>
        <v>CUST0409</v>
      </c>
      <c r="C765" t="str">
        <f ca="1"/>
        <v>Anil Mishra</v>
      </c>
      <c r="D765" t="str">
        <f ca="1"/>
        <v>Rewa</v>
      </c>
      <c r="E765">
        <f ca="1"/>
        <v>46154</v>
      </c>
      <c r="F765" t="str">
        <f ca="1"/>
        <v>WhatsApp Message</v>
      </c>
      <c r="G765" t="str">
        <f ca="1"/>
        <v>AG007</v>
      </c>
      <c r="H765" t="str">
        <f ca="1"/>
        <v>Pushpa Jain</v>
      </c>
      <c r="I765" t="str">
        <f ca="1"/>
        <v>Will Pay Next Week</v>
      </c>
      <c r="J765" t="str">
        <f ca="1"/>
        <v>Yes</v>
      </c>
      <c r="K765">
        <f ca="1"/>
        <v>46159</v>
      </c>
      <c r="L765">
        <f ca="1"/>
        <v>44334</v>
      </c>
      <c r="M765">
        <f ca="1"/>
        <v>0</v>
      </c>
      <c r="N765" t="str">
        <f ca="1"/>
        <v>Will Pay Next Week</v>
      </c>
    </row>
    <row r="766" spans="1:14" x14ac:dyDescent="0.25">
      <c r="A766" t="str">
        <f ca="1"/>
        <v>LOG00494</v>
      </c>
      <c r="B766" t="str">
        <f ca="1"/>
        <v>CUST0458</v>
      </c>
      <c r="C766" t="str">
        <f ca="1"/>
        <v>Vikas Mishra</v>
      </c>
      <c r="D766" t="str">
        <f ca="1"/>
        <v>Bhopal</v>
      </c>
      <c r="E766">
        <f ca="1"/>
        <v>46154</v>
      </c>
      <c r="F766" t="str">
        <f ca="1"/>
        <v>Tele-Call</v>
      </c>
      <c r="G766" t="str">
        <f ca="1"/>
        <v>AG014</v>
      </c>
      <c r="H766" t="str">
        <f ca="1"/>
        <v>Manoj Gupta</v>
      </c>
      <c r="I766" t="str">
        <f ca="1"/>
        <v>Not Reachable</v>
      </c>
      <c r="J766" t="str">
        <f ca="1"/>
        <v/>
      </c>
      <c r="K766">
        <f ca="1"/>
        <v>0</v>
      </c>
      <c r="L766">
        <f ca="1"/>
        <v>0</v>
      </c>
      <c r="M766">
        <f ca="1"/>
        <v>0</v>
      </c>
      <c r="N766" t="str">
        <f ca="1"/>
        <v>Not Reachable</v>
      </c>
    </row>
    <row r="767" spans="1:14" x14ac:dyDescent="0.25">
      <c r="A767" t="str">
        <f ca="1"/>
        <v>LOG00508</v>
      </c>
      <c r="B767" t="str">
        <f ca="1"/>
        <v>CUST0469</v>
      </c>
      <c r="C767" t="str">
        <f ca="1"/>
        <v>Ramesh Thakur</v>
      </c>
      <c r="D767" t="str">
        <f ca="1"/>
        <v>Gwalior</v>
      </c>
      <c r="E767">
        <f ca="1"/>
        <v>46154</v>
      </c>
      <c r="F767" t="str">
        <f ca="1"/>
        <v>Tele-Call</v>
      </c>
      <c r="G767" t="str">
        <f ca="1"/>
        <v>AG005</v>
      </c>
      <c r="H767" t="str">
        <f ca="1"/>
        <v>Amit Thakur</v>
      </c>
      <c r="I767" t="str">
        <f ca="1"/>
        <v>Not Reachable</v>
      </c>
      <c r="J767" t="str">
        <f ca="1"/>
        <v/>
      </c>
      <c r="K767">
        <f ca="1"/>
        <v>0</v>
      </c>
      <c r="L767">
        <f ca="1"/>
        <v>0</v>
      </c>
      <c r="M767">
        <f ca="1"/>
        <v>0</v>
      </c>
      <c r="N767" t="str">
        <f ca="1"/>
        <v>Not Reachable</v>
      </c>
    </row>
    <row r="768" spans="1:14" x14ac:dyDescent="0.25">
      <c r="A768" t="str">
        <f ca="1"/>
        <v>LOG00522</v>
      </c>
      <c r="B768" t="str">
        <f ca="1"/>
        <v>CUST0479</v>
      </c>
      <c r="C768" t="str">
        <f ca="1"/>
        <v>Priya Jain</v>
      </c>
      <c r="D768" t="str">
        <f ca="1"/>
        <v>Gwalior</v>
      </c>
      <c r="E768">
        <f ca="1"/>
        <v>46154</v>
      </c>
      <c r="F768" t="str">
        <f ca="1"/>
        <v>Field Visit</v>
      </c>
      <c r="G768" t="str">
        <f ca="1"/>
        <v>AG014</v>
      </c>
      <c r="H768" t="str">
        <f ca="1"/>
        <v>Manoj Gupta</v>
      </c>
      <c r="I768" t="str">
        <f ca="1"/>
        <v>Callback Requested</v>
      </c>
      <c r="J768" t="str">
        <f ca="1"/>
        <v/>
      </c>
      <c r="K768">
        <f ca="1"/>
        <v>46159</v>
      </c>
      <c r="L768">
        <f ca="1"/>
        <v>30970</v>
      </c>
      <c r="M768">
        <f ca="1"/>
        <v>0</v>
      </c>
      <c r="N768" t="str">
        <f ca="1"/>
        <v>Commitment Broken</v>
      </c>
    </row>
    <row r="769" spans="1:14" x14ac:dyDescent="0.25">
      <c r="A769" t="str">
        <f ca="1"/>
        <v>LOG00053</v>
      </c>
      <c r="B769" t="str">
        <f ca="1"/>
        <v>CUST0037</v>
      </c>
      <c r="C769" t="str">
        <f ca="1"/>
        <v>Pushpa Yadav</v>
      </c>
      <c r="D769" t="str">
        <f ca="1"/>
        <v>Indore</v>
      </c>
      <c r="E769">
        <f ca="1"/>
        <v>46153</v>
      </c>
      <c r="F769" t="str">
        <f ca="1"/>
        <v>Tele-Call</v>
      </c>
      <c r="G769" t="str">
        <f ca="1"/>
        <v>AG020</v>
      </c>
      <c r="H769" t="str">
        <f ca="1"/>
        <v>Vijay Tiwari</v>
      </c>
      <c r="I769" t="str">
        <f ca="1"/>
        <v>Commitment Received</v>
      </c>
      <c r="J769" t="str">
        <f ca="1"/>
        <v>Yes</v>
      </c>
      <c r="K769">
        <f ca="1"/>
        <v>46158</v>
      </c>
      <c r="L769">
        <f ca="1"/>
        <v>19236</v>
      </c>
      <c r="M769">
        <f ca="1"/>
        <v>0</v>
      </c>
      <c r="N769" t="str">
        <f ca="1"/>
        <v>Commitment Received</v>
      </c>
    </row>
    <row r="770" spans="1:14" x14ac:dyDescent="0.25">
      <c r="A770" t="str">
        <f ca="1"/>
        <v>LOG00089</v>
      </c>
      <c r="B770" t="str">
        <f ca="1"/>
        <v>CUST0072</v>
      </c>
      <c r="C770" t="str">
        <f ca="1"/>
        <v>Suresh Thakur</v>
      </c>
      <c r="D770" t="str">
        <f ca="1"/>
        <v>Rewa</v>
      </c>
      <c r="E770">
        <f ca="1"/>
        <v>46153</v>
      </c>
      <c r="F770" t="str">
        <f ca="1"/>
        <v>WhatsApp Message</v>
      </c>
      <c r="G770" t="str">
        <f ca="1"/>
        <v>AG009</v>
      </c>
      <c r="H770" t="str">
        <f ca="1"/>
        <v>Pankaj Joshi</v>
      </c>
      <c r="I770" t="str">
        <f ca="1"/>
        <v>Will Pay Next Week</v>
      </c>
      <c r="J770" t="str">
        <f ca="1"/>
        <v>Yes</v>
      </c>
      <c r="K770">
        <f ca="1"/>
        <v>46158</v>
      </c>
      <c r="L770">
        <f ca="1"/>
        <v>24095</v>
      </c>
      <c r="M770">
        <f ca="1"/>
        <v>0</v>
      </c>
      <c r="N770" t="str">
        <f ca="1"/>
        <v>Will Pay Next Week</v>
      </c>
    </row>
    <row r="771" spans="1:14" x14ac:dyDescent="0.25">
      <c r="A771" t="str">
        <f ca="1"/>
        <v>LOG00112</v>
      </c>
      <c r="B771" t="str">
        <f ca="1"/>
        <v>CUST0111</v>
      </c>
      <c r="C771" t="str">
        <f ca="1"/>
        <v>Usha Chauhan</v>
      </c>
      <c r="D771" t="str">
        <f ca="1"/>
        <v>Rewa</v>
      </c>
      <c r="E771">
        <f ca="1"/>
        <v>46153</v>
      </c>
      <c r="F771" t="str">
        <f ca="1"/>
        <v>Field Visit</v>
      </c>
      <c r="G771" t="str">
        <f ca="1"/>
        <v>AG017</v>
      </c>
      <c r="H771" t="str">
        <f ca="1"/>
        <v>Naresh Mishra</v>
      </c>
      <c r="I771" t="str">
        <f ca="1"/>
        <v>Callback Requested</v>
      </c>
      <c r="J771" t="str">
        <f ca="1"/>
        <v/>
      </c>
      <c r="K771">
        <f ca="1"/>
        <v>46158</v>
      </c>
      <c r="L771">
        <f ca="1"/>
        <v>36525</v>
      </c>
      <c r="M771">
        <f ca="1"/>
        <v>0</v>
      </c>
      <c r="N771" t="str">
        <f ca="1"/>
        <v>Commitment Broken</v>
      </c>
    </row>
    <row r="772" spans="1:14" x14ac:dyDescent="0.25">
      <c r="A772" t="str">
        <f ca="1"/>
        <v>LOG00138</v>
      </c>
      <c r="B772" t="str">
        <f ca="1"/>
        <v>CUST0128</v>
      </c>
      <c r="C772" t="str">
        <f ca="1"/>
        <v>Amit Tiwari</v>
      </c>
      <c r="D772" t="str">
        <f ca="1"/>
        <v>Rewa</v>
      </c>
      <c r="E772">
        <f ca="1"/>
        <v>46153</v>
      </c>
      <c r="F772" t="str">
        <f ca="1"/>
        <v>Field Visit</v>
      </c>
      <c r="G772" t="str">
        <f ca="1"/>
        <v>AG007</v>
      </c>
      <c r="H772" t="str">
        <f ca="1"/>
        <v>Pushpa Jain</v>
      </c>
      <c r="I772" t="str">
        <f ca="1"/>
        <v>Part Payment Done</v>
      </c>
      <c r="J772" t="str">
        <f ca="1"/>
        <v/>
      </c>
      <c r="K772">
        <f ca="1"/>
        <v>0</v>
      </c>
      <c r="L772">
        <f ca="1"/>
        <v>0</v>
      </c>
      <c r="M772">
        <f ca="1"/>
        <v>2882</v>
      </c>
      <c r="N772" t="str">
        <f ca="1"/>
        <v>Part Payment Done</v>
      </c>
    </row>
    <row r="773" spans="1:14" x14ac:dyDescent="0.25">
      <c r="A773" t="str">
        <f ca="1"/>
        <v>LOG00197</v>
      </c>
      <c r="B773" t="str">
        <f ca="1"/>
        <v>CUST0191</v>
      </c>
      <c r="C773" t="str">
        <f ca="1"/>
        <v>Kavita Jain</v>
      </c>
      <c r="D773" t="str">
        <f ca="1"/>
        <v>Jabalpur</v>
      </c>
      <c r="E773">
        <f ca="1"/>
        <v>46153</v>
      </c>
      <c r="F773" t="str">
        <f ca="1"/>
        <v>Tele-Call</v>
      </c>
      <c r="G773" t="str">
        <f ca="1"/>
        <v>AG007</v>
      </c>
      <c r="H773" t="str">
        <f ca="1"/>
        <v>Pushpa Jain</v>
      </c>
      <c r="I773" t="str">
        <f ca="1"/>
        <v>Commitment Received</v>
      </c>
      <c r="J773" t="str">
        <f ca="1"/>
        <v>Yes</v>
      </c>
      <c r="K773">
        <f ca="1"/>
        <v>46158</v>
      </c>
      <c r="L773">
        <f ca="1"/>
        <v>20822</v>
      </c>
      <c r="M773">
        <f ca="1"/>
        <v>0</v>
      </c>
      <c r="N773" t="str">
        <f ca="1"/>
        <v>Commitment Received</v>
      </c>
    </row>
    <row r="774" spans="1:14" x14ac:dyDescent="0.25">
      <c r="A774" t="str">
        <f ca="1"/>
        <v>LOG00261</v>
      </c>
      <c r="B774" t="str">
        <f ca="1"/>
        <v>CUST0233</v>
      </c>
      <c r="C774" t="str">
        <f ca="1"/>
        <v>Deepak Tiwari</v>
      </c>
      <c r="D774" t="str">
        <f ca="1"/>
        <v>Rewa</v>
      </c>
      <c r="E774">
        <f ca="1"/>
        <v>46153</v>
      </c>
      <c r="F774" t="str">
        <f ca="1"/>
        <v>WhatsApp Message</v>
      </c>
      <c r="G774" t="str">
        <f ca="1"/>
        <v>AG015</v>
      </c>
      <c r="H774" t="str">
        <f ca="1"/>
        <v>Lalit Dwivedi</v>
      </c>
      <c r="I774" t="str">
        <f ca="1"/>
        <v>Will Pay Next Week</v>
      </c>
      <c r="J774" t="str">
        <f ca="1"/>
        <v>Yes</v>
      </c>
      <c r="K774">
        <f ca="1"/>
        <v>46158</v>
      </c>
      <c r="L774">
        <f ca="1"/>
        <v>13861</v>
      </c>
      <c r="M774">
        <f ca="1"/>
        <v>0</v>
      </c>
      <c r="N774" t="str">
        <f ca="1"/>
        <v>Will Pay Next Week</v>
      </c>
    </row>
    <row r="775" spans="1:14" x14ac:dyDescent="0.25">
      <c r="A775" t="str">
        <f ca="1"/>
        <v>LOG00271</v>
      </c>
      <c r="B775" t="str">
        <f ca="1"/>
        <v>CUST0252</v>
      </c>
      <c r="C775" t="str">
        <f ca="1"/>
        <v>Mamta Sharma</v>
      </c>
      <c r="D775" t="str">
        <f ca="1"/>
        <v>Indore</v>
      </c>
      <c r="E775">
        <f ca="1"/>
        <v>46153</v>
      </c>
      <c r="F775" t="str">
        <f ca="1"/>
        <v>WhatsApp Message</v>
      </c>
      <c r="G775" t="str">
        <f ca="1"/>
        <v>AG012</v>
      </c>
      <c r="H775" t="str">
        <f ca="1"/>
        <v>Umesh Soni</v>
      </c>
      <c r="I775" t="str">
        <f ca="1"/>
        <v>Will Pay Next Week</v>
      </c>
      <c r="J775" t="str">
        <f ca="1"/>
        <v>Yes</v>
      </c>
      <c r="K775">
        <f ca="1"/>
        <v>46158</v>
      </c>
      <c r="L775">
        <f ca="1"/>
        <v>720</v>
      </c>
      <c r="M775">
        <f ca="1"/>
        <v>0</v>
      </c>
      <c r="N775" t="str">
        <f ca="1"/>
        <v>Will Pay Next Week</v>
      </c>
    </row>
    <row r="776" spans="1:14" x14ac:dyDescent="0.25">
      <c r="A776" t="str">
        <f ca="1"/>
        <v>LOG00272</v>
      </c>
      <c r="B776" t="str">
        <f ca="1"/>
        <v>CUST0252</v>
      </c>
      <c r="C776" t="str">
        <f ca="1"/>
        <v>Mamta Sharma</v>
      </c>
      <c r="D776" t="str">
        <f ca="1"/>
        <v>Indore</v>
      </c>
      <c r="E776">
        <f ca="1"/>
        <v>46153</v>
      </c>
      <c r="F776" t="str">
        <f ca="1"/>
        <v>Tele-Call</v>
      </c>
      <c r="G776" t="str">
        <f ca="1"/>
        <v>AG020</v>
      </c>
      <c r="H776" t="str">
        <f ca="1"/>
        <v>Vijay Tiwari</v>
      </c>
      <c r="I776" t="str">
        <f ca="1"/>
        <v>Commitment Received</v>
      </c>
      <c r="J776" t="str">
        <f ca="1"/>
        <v>Yes</v>
      </c>
      <c r="K776">
        <f ca="1"/>
        <v>46158</v>
      </c>
      <c r="L776">
        <f ca="1"/>
        <v>720</v>
      </c>
      <c r="M776">
        <f ca="1"/>
        <v>0</v>
      </c>
      <c r="N776" t="str">
        <f ca="1"/>
        <v>Commitment Received</v>
      </c>
    </row>
    <row r="777" spans="1:14" x14ac:dyDescent="0.25">
      <c r="A777" t="str">
        <f ca="1"/>
        <v>LOG00295</v>
      </c>
      <c r="B777" t="str">
        <f ca="1"/>
        <v>CUST0275</v>
      </c>
      <c r="C777" t="str">
        <f ca="1"/>
        <v>Neha Mishra</v>
      </c>
      <c r="D777" t="str">
        <f ca="1"/>
        <v>Gwalior</v>
      </c>
      <c r="E777">
        <f ca="1"/>
        <v>46153</v>
      </c>
      <c r="F777" t="str">
        <f ca="1"/>
        <v>Tele-Call</v>
      </c>
      <c r="G777" t="str">
        <f ca="1"/>
        <v>AG003</v>
      </c>
      <c r="H777" t="str">
        <f ca="1"/>
        <v>Pushpa Gupta</v>
      </c>
      <c r="I777" t="str">
        <f ca="1"/>
        <v>Commitment Received</v>
      </c>
      <c r="J777" t="str">
        <f ca="1"/>
        <v>Yes</v>
      </c>
      <c r="K777">
        <f ca="1"/>
        <v>46158</v>
      </c>
      <c r="L777">
        <f ca="1"/>
        <v>13763</v>
      </c>
      <c r="M777">
        <f ca="1"/>
        <v>0</v>
      </c>
      <c r="N777" t="str">
        <f ca="1"/>
        <v>Commitment Received</v>
      </c>
    </row>
    <row r="778" spans="1:14" x14ac:dyDescent="0.25">
      <c r="A778" t="str">
        <f ca="1"/>
        <v>LOG00307</v>
      </c>
      <c r="B778" t="str">
        <f ca="1"/>
        <v>CUST0284</v>
      </c>
      <c r="C778" t="str">
        <f ca="1"/>
        <v>Sanjay Verma</v>
      </c>
      <c r="D778" t="str">
        <f ca="1"/>
        <v>Jabalpur</v>
      </c>
      <c r="E778">
        <f ca="1"/>
        <v>46153</v>
      </c>
      <c r="F778" t="str">
        <f ca="1"/>
        <v>WhatsApp Message</v>
      </c>
      <c r="G778" t="str">
        <f ca="1"/>
        <v>AG005</v>
      </c>
      <c r="H778" t="str">
        <f ca="1"/>
        <v>Amit Thakur</v>
      </c>
      <c r="I778" t="str">
        <f ca="1"/>
        <v>Will Pay Next Week</v>
      </c>
      <c r="J778" t="str">
        <f ca="1"/>
        <v>Yes</v>
      </c>
      <c r="K778">
        <f ca="1"/>
        <v>46158</v>
      </c>
      <c r="L778">
        <f ca="1"/>
        <v>18832</v>
      </c>
      <c r="M778">
        <f ca="1"/>
        <v>0</v>
      </c>
      <c r="N778" t="str">
        <f ca="1"/>
        <v>Will Pay Next Week</v>
      </c>
    </row>
    <row r="779" spans="1:14" x14ac:dyDescent="0.25">
      <c r="A779" t="str">
        <f ca="1"/>
        <v>LOG00367</v>
      </c>
      <c r="B779" t="str">
        <f ca="1"/>
        <v>CUST0353</v>
      </c>
      <c r="C779" t="str">
        <f ca="1"/>
        <v>Geeta Yadav</v>
      </c>
      <c r="D779" t="str">
        <f ca="1"/>
        <v>Indore</v>
      </c>
      <c r="E779">
        <f ca="1"/>
        <v>46153</v>
      </c>
      <c r="F779" t="str">
        <f ca="1"/>
        <v>Field Visit</v>
      </c>
      <c r="G779" t="str">
        <f ca="1"/>
        <v>AG003</v>
      </c>
      <c r="H779" t="str">
        <f ca="1"/>
        <v>Pushpa Gupta</v>
      </c>
      <c r="I779" t="str">
        <f ca="1"/>
        <v>Part Payment Done</v>
      </c>
      <c r="J779" t="str">
        <f ca="1"/>
        <v/>
      </c>
      <c r="K779">
        <f ca="1"/>
        <v>0</v>
      </c>
      <c r="L779">
        <f ca="1"/>
        <v>0</v>
      </c>
      <c r="M779">
        <f ca="1"/>
        <v>14163</v>
      </c>
      <c r="N779" t="str">
        <f ca="1"/>
        <v>Part Payment Done</v>
      </c>
    </row>
    <row r="780" spans="1:14" x14ac:dyDescent="0.25">
      <c r="A780" t="str">
        <f ca="1"/>
        <v>LOG00396</v>
      </c>
      <c r="B780" t="str">
        <f ca="1"/>
        <v>CUST0385</v>
      </c>
      <c r="C780" t="str">
        <f ca="1"/>
        <v>Ramesh Yadav</v>
      </c>
      <c r="D780" t="str">
        <f ca="1"/>
        <v>Jabalpur</v>
      </c>
      <c r="E780">
        <f ca="1"/>
        <v>46153</v>
      </c>
      <c r="F780" t="str">
        <f ca="1"/>
        <v>Tele-Call</v>
      </c>
      <c r="G780" t="str">
        <f ca="1"/>
        <v>AG002</v>
      </c>
      <c r="H780" t="str">
        <f ca="1"/>
        <v>Sunita Patel</v>
      </c>
      <c r="I780" t="str">
        <f ca="1"/>
        <v>Payment Reminder</v>
      </c>
      <c r="J780" t="str">
        <f ca="1"/>
        <v/>
      </c>
      <c r="K780">
        <f ca="1"/>
        <v>0</v>
      </c>
      <c r="L780">
        <f ca="1"/>
        <v>0</v>
      </c>
      <c r="M780">
        <f ca="1"/>
        <v>0</v>
      </c>
      <c r="N780" t="str">
        <f ca="1"/>
        <v>Customer paid after follow-up</v>
      </c>
    </row>
    <row r="781" spans="1:14" x14ac:dyDescent="0.25">
      <c r="A781" t="str">
        <f ca="1"/>
        <v>LOG00447</v>
      </c>
      <c r="B781" t="str">
        <f ca="1"/>
        <v>CUST0418</v>
      </c>
      <c r="C781" t="str">
        <f ca="1"/>
        <v>Kiran Mishra</v>
      </c>
      <c r="D781" t="str">
        <f ca="1"/>
        <v>Gwalior</v>
      </c>
      <c r="E781">
        <f ca="1"/>
        <v>46153</v>
      </c>
      <c r="F781" t="str">
        <f ca="1"/>
        <v>Tele-Call</v>
      </c>
      <c r="G781" t="str">
        <f ca="1"/>
        <v>AG005</v>
      </c>
      <c r="H781" t="str">
        <f ca="1"/>
        <v>Amit Thakur</v>
      </c>
      <c r="I781" t="str">
        <f ca="1"/>
        <v>Payment Reminder</v>
      </c>
      <c r="J781" t="str">
        <f ca="1"/>
        <v/>
      </c>
      <c r="K781">
        <f ca="1"/>
        <v>0</v>
      </c>
      <c r="L781">
        <f ca="1"/>
        <v>0</v>
      </c>
      <c r="M781">
        <f ca="1"/>
        <v>0</v>
      </c>
      <c r="N781" t="str">
        <f ca="1"/>
        <v>Customer paid after follow-up</v>
      </c>
    </row>
    <row r="782" spans="1:14" x14ac:dyDescent="0.25">
      <c r="A782" t="str">
        <f ca="1"/>
        <v>LOG00482</v>
      </c>
      <c r="B782" t="str">
        <f ca="1"/>
        <v>CUST0450</v>
      </c>
      <c r="C782" t="str">
        <f ca="1"/>
        <v>Manoj Singh</v>
      </c>
      <c r="D782" t="str">
        <f ca="1"/>
        <v>Rewa</v>
      </c>
      <c r="E782">
        <f ca="1"/>
        <v>46153</v>
      </c>
      <c r="F782" t="str">
        <f ca="1"/>
        <v>WhatsApp Message</v>
      </c>
      <c r="G782" t="str">
        <f ca="1"/>
        <v>AG014</v>
      </c>
      <c r="H782" t="str">
        <f ca="1"/>
        <v>Manoj Gupta</v>
      </c>
      <c r="I782" t="str">
        <f ca="1"/>
        <v>Will Pay Next Week</v>
      </c>
      <c r="J782" t="str">
        <f ca="1"/>
        <v>Yes</v>
      </c>
      <c r="K782">
        <f ca="1"/>
        <v>46158</v>
      </c>
      <c r="L782">
        <f ca="1"/>
        <v>2239</v>
      </c>
      <c r="M782">
        <f ca="1"/>
        <v>0</v>
      </c>
      <c r="N782" t="str">
        <f ca="1"/>
        <v>Will Pay Next Week</v>
      </c>
    </row>
    <row r="783" spans="1:14" x14ac:dyDescent="0.25">
      <c r="A783" t="str">
        <f ca="1"/>
        <v>LOG00500</v>
      </c>
      <c r="B783" t="str">
        <f ca="1"/>
        <v>CUST0461</v>
      </c>
      <c r="C783" t="str">
        <f ca="1"/>
        <v>Sunita Shukla</v>
      </c>
      <c r="D783" t="str">
        <f ca="1"/>
        <v>Indore</v>
      </c>
      <c r="E783">
        <f ca="1"/>
        <v>46153</v>
      </c>
      <c r="F783" t="str">
        <f ca="1"/>
        <v>Tele-Call</v>
      </c>
      <c r="G783" t="str">
        <f ca="1"/>
        <v>AG016</v>
      </c>
      <c r="H783" t="str">
        <f ca="1"/>
        <v>Rekha Gupta</v>
      </c>
      <c r="I783" t="str">
        <f ca="1"/>
        <v>Not Reachable</v>
      </c>
      <c r="J783" t="str">
        <f ca="1"/>
        <v/>
      </c>
      <c r="K783">
        <f ca="1"/>
        <v>0</v>
      </c>
      <c r="L783">
        <f ca="1"/>
        <v>0</v>
      </c>
      <c r="M783">
        <f ca="1"/>
        <v>0</v>
      </c>
      <c r="N783" t="str">
        <f ca="1"/>
        <v>Not Reachable</v>
      </c>
    </row>
    <row r="784" spans="1:14" x14ac:dyDescent="0.25">
      <c r="A784" t="str">
        <f ca="1"/>
        <v>LOG00504</v>
      </c>
      <c r="B784" t="str">
        <f ca="1"/>
        <v>CUST0463</v>
      </c>
      <c r="C784" t="str">
        <f ca="1"/>
        <v>Santosh Agarwal</v>
      </c>
      <c r="D784" t="str">
        <f ca="1"/>
        <v>Bhopal</v>
      </c>
      <c r="E784">
        <f ca="1"/>
        <v>46153</v>
      </c>
      <c r="F784" t="str">
        <f ca="1"/>
        <v>Tele-Call</v>
      </c>
      <c r="G784" t="str">
        <f ca="1"/>
        <v>AG017</v>
      </c>
      <c r="H784" t="str">
        <f ca="1"/>
        <v>Naresh Mishra</v>
      </c>
      <c r="I784" t="str">
        <f ca="1"/>
        <v>Payment Reminder</v>
      </c>
      <c r="J784" t="str">
        <f ca="1"/>
        <v/>
      </c>
      <c r="K784">
        <f ca="1"/>
        <v>0</v>
      </c>
      <c r="L784">
        <f ca="1"/>
        <v>0</v>
      </c>
      <c r="M784">
        <f ca="1"/>
        <v>0</v>
      </c>
      <c r="N784" t="str">
        <f ca="1"/>
        <v>Customer paid after follow-up</v>
      </c>
    </row>
    <row r="785" spans="1:14" x14ac:dyDescent="0.25">
      <c r="A785" t="str">
        <f ca="1"/>
        <v>LOG00536</v>
      </c>
      <c r="B785" t="str">
        <f ca="1"/>
        <v>CUST0489</v>
      </c>
      <c r="C785" t="str">
        <f ca="1"/>
        <v>Ramesh Mishra</v>
      </c>
      <c r="D785" t="str">
        <f ca="1"/>
        <v>Indore</v>
      </c>
      <c r="E785">
        <f ca="1"/>
        <v>46153</v>
      </c>
      <c r="F785" t="str">
        <f ca="1"/>
        <v>Tele-Call</v>
      </c>
      <c r="G785" t="str">
        <f ca="1"/>
        <v>AG007</v>
      </c>
      <c r="H785" t="str">
        <f ca="1"/>
        <v>Pushpa Jain</v>
      </c>
      <c r="I785" t="str">
        <f ca="1"/>
        <v>Commitment Received</v>
      </c>
      <c r="J785" t="str">
        <f ca="1"/>
        <v>Yes</v>
      </c>
      <c r="K785">
        <f ca="1"/>
        <v>46158</v>
      </c>
      <c r="L785">
        <f ca="1"/>
        <v>5636</v>
      </c>
      <c r="M785">
        <f ca="1"/>
        <v>0</v>
      </c>
      <c r="N785" t="str">
        <f ca="1"/>
        <v>Commitment Received</v>
      </c>
    </row>
    <row r="786" spans="1:14" x14ac:dyDescent="0.25">
      <c r="A786" t="str">
        <f ca="1"/>
        <v>LOG00011</v>
      </c>
      <c r="B786" t="str">
        <f ca="1"/>
        <v>CUST0008</v>
      </c>
      <c r="C786" t="str">
        <f ca="1"/>
        <v>Dinesh Sharma</v>
      </c>
      <c r="D786" t="str">
        <f ca="1"/>
        <v>Bhopal</v>
      </c>
      <c r="E786">
        <f ca="1"/>
        <v>46152</v>
      </c>
      <c r="F786" t="str">
        <f ca="1"/>
        <v>WhatsApp Message</v>
      </c>
      <c r="G786" t="str">
        <f ca="1"/>
        <v>AG014</v>
      </c>
      <c r="H786" t="str">
        <f ca="1"/>
        <v>Manoj Gupta</v>
      </c>
      <c r="I786" t="str">
        <f ca="1"/>
        <v>Will Pay Next Week</v>
      </c>
      <c r="J786" t="str">
        <f ca="1"/>
        <v>Yes</v>
      </c>
      <c r="K786">
        <f ca="1"/>
        <v>46157</v>
      </c>
      <c r="L786">
        <f ca="1"/>
        <v>42660</v>
      </c>
      <c r="M786">
        <f ca="1"/>
        <v>0</v>
      </c>
      <c r="N786" t="str">
        <f ca="1"/>
        <v>Will Pay Next Week</v>
      </c>
    </row>
    <row r="787" spans="1:14" x14ac:dyDescent="0.25">
      <c r="A787" t="str">
        <f ca="1"/>
        <v>LOG00031</v>
      </c>
      <c r="B787" t="str">
        <f ca="1"/>
        <v>CUST0025</v>
      </c>
      <c r="C787" t="str">
        <f ca="1"/>
        <v>Pushpa Yadav</v>
      </c>
      <c r="D787" t="str">
        <f ca="1"/>
        <v>Bhopal</v>
      </c>
      <c r="E787">
        <f ca="1"/>
        <v>46152</v>
      </c>
      <c r="F787" t="str">
        <f ca="1"/>
        <v>Tele-Call</v>
      </c>
      <c r="G787" t="str">
        <f ca="1"/>
        <v>AG013</v>
      </c>
      <c r="H787" t="str">
        <f ca="1"/>
        <v>Neha Malviya</v>
      </c>
      <c r="I787" t="str">
        <f ca="1"/>
        <v>Not Reachable</v>
      </c>
      <c r="J787" t="str">
        <f ca="1"/>
        <v/>
      </c>
      <c r="K787">
        <f ca="1"/>
        <v>0</v>
      </c>
      <c r="L787">
        <f ca="1"/>
        <v>0</v>
      </c>
      <c r="M787">
        <f ca="1"/>
        <v>0</v>
      </c>
      <c r="N787" t="str">
        <f ca="1"/>
        <v>Not Reachable</v>
      </c>
    </row>
    <row r="788" spans="1:14" x14ac:dyDescent="0.25">
      <c r="A788" t="str">
        <f ca="1"/>
        <v>LOG00137</v>
      </c>
      <c r="B788" t="str">
        <f ca="1"/>
        <v>CUST0128</v>
      </c>
      <c r="C788" t="str">
        <f ca="1"/>
        <v>Amit Tiwari</v>
      </c>
      <c r="D788" t="str">
        <f ca="1"/>
        <v>Rewa</v>
      </c>
      <c r="E788">
        <f ca="1"/>
        <v>46152</v>
      </c>
      <c r="F788" t="str">
        <f ca="1"/>
        <v>Tele-Call</v>
      </c>
      <c r="G788" t="str">
        <f ca="1"/>
        <v>AG007</v>
      </c>
      <c r="H788" t="str">
        <f ca="1"/>
        <v>Pushpa Jain</v>
      </c>
      <c r="I788" t="str">
        <f ca="1"/>
        <v>Commitment Received</v>
      </c>
      <c r="J788" t="str">
        <f ca="1"/>
        <v>Yes</v>
      </c>
      <c r="K788">
        <f ca="1"/>
        <v>46157</v>
      </c>
      <c r="L788">
        <f ca="1"/>
        <v>1783</v>
      </c>
      <c r="M788">
        <f ca="1"/>
        <v>0</v>
      </c>
      <c r="N788" t="str">
        <f ca="1"/>
        <v>Commitment Received</v>
      </c>
    </row>
    <row r="789" spans="1:14" x14ac:dyDescent="0.25">
      <c r="A789" t="str">
        <f ca="1"/>
        <v>LOG00143</v>
      </c>
      <c r="B789" t="str">
        <f ca="1"/>
        <v>CUST0132</v>
      </c>
      <c r="C789" t="str">
        <f ca="1"/>
        <v>Pushpa Chauhan</v>
      </c>
      <c r="D789" t="str">
        <f ca="1"/>
        <v>Bhopal</v>
      </c>
      <c r="E789">
        <f ca="1"/>
        <v>46152</v>
      </c>
      <c r="F789" t="str">
        <f ca="1"/>
        <v>Tele-Call</v>
      </c>
      <c r="G789" t="str">
        <f ca="1"/>
        <v>AG020</v>
      </c>
      <c r="H789" t="str">
        <f ca="1"/>
        <v>Vijay Tiwari</v>
      </c>
      <c r="I789" t="str">
        <f ca="1"/>
        <v>Not Reachable</v>
      </c>
      <c r="J789" t="str">
        <f ca="1"/>
        <v/>
      </c>
      <c r="K789">
        <f ca="1"/>
        <v>0</v>
      </c>
      <c r="L789">
        <f ca="1"/>
        <v>0</v>
      </c>
      <c r="M789">
        <f ca="1"/>
        <v>0</v>
      </c>
      <c r="N789" t="str">
        <f ca="1"/>
        <v>Not Reachable</v>
      </c>
    </row>
    <row r="790" spans="1:14" x14ac:dyDescent="0.25">
      <c r="A790" t="str">
        <f ca="1"/>
        <v>LOG00151</v>
      </c>
      <c r="B790" t="str">
        <f ca="1"/>
        <v>CUST0146</v>
      </c>
      <c r="C790" t="str">
        <f ca="1"/>
        <v>Neha Mishra</v>
      </c>
      <c r="D790" t="str">
        <f ca="1"/>
        <v>Bhopal</v>
      </c>
      <c r="E790">
        <f ca="1"/>
        <v>46152</v>
      </c>
      <c r="F790" t="str">
        <f ca="1"/>
        <v>Tele-Call</v>
      </c>
      <c r="G790" t="str">
        <f ca="1"/>
        <v>AG008</v>
      </c>
      <c r="H790" t="str">
        <f ca="1"/>
        <v>Pooja Shukla</v>
      </c>
      <c r="I790" t="str">
        <f ca="1"/>
        <v>Payment Reminder</v>
      </c>
      <c r="J790" t="str">
        <f ca="1"/>
        <v/>
      </c>
      <c r="K790">
        <f ca="1"/>
        <v>0</v>
      </c>
      <c r="L790">
        <f ca="1"/>
        <v>0</v>
      </c>
      <c r="M790">
        <f ca="1"/>
        <v>0</v>
      </c>
      <c r="N790" t="str">
        <f ca="1"/>
        <v>Customer paid after follow-up</v>
      </c>
    </row>
    <row r="791" spans="1:14" x14ac:dyDescent="0.25">
      <c r="A791" t="str">
        <f ca="1"/>
        <v>LOG00174</v>
      </c>
      <c r="B791" t="str">
        <f ca="1"/>
        <v>CUST0173</v>
      </c>
      <c r="C791" t="str">
        <f ca="1"/>
        <v>Manoj Malviya</v>
      </c>
      <c r="D791" t="str">
        <f ca="1"/>
        <v>Rewa</v>
      </c>
      <c r="E791">
        <f ca="1"/>
        <v>46152</v>
      </c>
      <c r="F791" t="str">
        <f ca="1"/>
        <v>WhatsApp Message</v>
      </c>
      <c r="G791" t="str">
        <f ca="1"/>
        <v>AG017</v>
      </c>
      <c r="H791" t="str">
        <f ca="1"/>
        <v>Naresh Mishra</v>
      </c>
      <c r="I791" t="str">
        <f ca="1"/>
        <v>Will Pay Next Week</v>
      </c>
      <c r="J791" t="str">
        <f ca="1"/>
        <v>Yes</v>
      </c>
      <c r="K791">
        <f ca="1"/>
        <v>46157</v>
      </c>
      <c r="L791">
        <f ca="1"/>
        <v>10626</v>
      </c>
      <c r="M791">
        <f ca="1"/>
        <v>0</v>
      </c>
      <c r="N791" t="str">
        <f ca="1"/>
        <v>Will Pay Next Week</v>
      </c>
    </row>
    <row r="792" spans="1:14" x14ac:dyDescent="0.25">
      <c r="A792" t="str">
        <f ca="1"/>
        <v>LOG00177</v>
      </c>
      <c r="B792" t="str">
        <f ca="1"/>
        <v>CUST0174</v>
      </c>
      <c r="C792" t="str">
        <f ca="1"/>
        <v>Asha Malviya</v>
      </c>
      <c r="D792" t="str">
        <f ca="1"/>
        <v>Gwalior</v>
      </c>
      <c r="E792">
        <f ca="1"/>
        <v>46152</v>
      </c>
      <c r="F792" t="str">
        <f ca="1"/>
        <v>WhatsApp Message</v>
      </c>
      <c r="G792" t="str">
        <f ca="1"/>
        <v>AG003</v>
      </c>
      <c r="H792" t="str">
        <f ca="1"/>
        <v>Pushpa Gupta</v>
      </c>
      <c r="I792" t="str">
        <f ca="1"/>
        <v>Will Pay Next Week</v>
      </c>
      <c r="J792" t="str">
        <f ca="1"/>
        <v>Yes</v>
      </c>
      <c r="K792">
        <f ca="1"/>
        <v>46157</v>
      </c>
      <c r="L792">
        <f ca="1"/>
        <v>3152</v>
      </c>
      <c r="M792">
        <f ca="1"/>
        <v>0</v>
      </c>
      <c r="N792" t="str">
        <f ca="1"/>
        <v>Will Pay Next Week</v>
      </c>
    </row>
    <row r="793" spans="1:14" x14ac:dyDescent="0.25">
      <c r="A793" t="str">
        <f ca="1"/>
        <v>LOG00186</v>
      </c>
      <c r="B793" t="str">
        <f ca="1"/>
        <v>CUST0182</v>
      </c>
      <c r="C793" t="str">
        <f ca="1"/>
        <v>Dinesh Gupta</v>
      </c>
      <c r="D793" t="str">
        <f ca="1"/>
        <v>Jabalpur</v>
      </c>
      <c r="E793">
        <f ca="1"/>
        <v>46152</v>
      </c>
      <c r="F793" t="str">
        <f ca="1"/>
        <v>WhatsApp Message</v>
      </c>
      <c r="G793" t="str">
        <f ca="1"/>
        <v>AG005</v>
      </c>
      <c r="H793" t="str">
        <f ca="1"/>
        <v>Amit Thakur</v>
      </c>
      <c r="I793" t="str">
        <f ca="1"/>
        <v>Will Pay Next Week</v>
      </c>
      <c r="J793" t="str">
        <f ca="1"/>
        <v>Yes</v>
      </c>
      <c r="K793">
        <f ca="1"/>
        <v>46157</v>
      </c>
      <c r="L793">
        <f ca="1"/>
        <v>7680</v>
      </c>
      <c r="M793">
        <f ca="1"/>
        <v>0</v>
      </c>
      <c r="N793" t="str">
        <f ca="1"/>
        <v>Will Pay Next Week</v>
      </c>
    </row>
    <row r="794" spans="1:14" x14ac:dyDescent="0.25">
      <c r="A794" t="str">
        <f ca="1"/>
        <v>LOG00205</v>
      </c>
      <c r="B794" t="str">
        <f ca="1"/>
        <v>CUST0194</v>
      </c>
      <c r="C794" t="str">
        <f ca="1"/>
        <v>Priya Chauhan</v>
      </c>
      <c r="D794" t="str">
        <f ca="1"/>
        <v>Rewa</v>
      </c>
      <c r="E794">
        <f ca="1"/>
        <v>46152</v>
      </c>
      <c r="F794" t="str">
        <f ca="1"/>
        <v>Tele-Call</v>
      </c>
      <c r="G794" t="str">
        <f ca="1"/>
        <v>AG009</v>
      </c>
      <c r="H794" t="str">
        <f ca="1"/>
        <v>Pankaj Joshi</v>
      </c>
      <c r="I794" t="str">
        <f ca="1"/>
        <v>Commitment Received</v>
      </c>
      <c r="J794" t="str">
        <f ca="1"/>
        <v>Yes</v>
      </c>
      <c r="K794">
        <f ca="1"/>
        <v>46157</v>
      </c>
      <c r="L794">
        <f ca="1"/>
        <v>1500</v>
      </c>
      <c r="M794">
        <f ca="1"/>
        <v>0</v>
      </c>
      <c r="N794" t="str">
        <f ca="1"/>
        <v>Commitment Received</v>
      </c>
    </row>
    <row r="795" spans="1:14" x14ac:dyDescent="0.25">
      <c r="A795" t="str">
        <f ca="1"/>
        <v>LOG00237</v>
      </c>
      <c r="B795" t="str">
        <f ca="1"/>
        <v>CUST0217</v>
      </c>
      <c r="C795" t="str">
        <f ca="1"/>
        <v>Umesh Shukla</v>
      </c>
      <c r="D795" t="str">
        <f ca="1"/>
        <v>Gwalior</v>
      </c>
      <c r="E795">
        <f ca="1"/>
        <v>46152</v>
      </c>
      <c r="F795" t="str">
        <f ca="1"/>
        <v>Tele-Call</v>
      </c>
      <c r="G795" t="str">
        <f ca="1"/>
        <v>AG009</v>
      </c>
      <c r="H795" t="str">
        <f ca="1"/>
        <v>Pankaj Joshi</v>
      </c>
      <c r="I795" t="str">
        <f ca="1"/>
        <v>Payment Reminder</v>
      </c>
      <c r="J795" t="str">
        <f ca="1"/>
        <v/>
      </c>
      <c r="K795">
        <f ca="1"/>
        <v>0</v>
      </c>
      <c r="L795">
        <f ca="1"/>
        <v>0</v>
      </c>
      <c r="M795">
        <f ca="1"/>
        <v>0</v>
      </c>
      <c r="N795" t="str">
        <f ca="1"/>
        <v>Customer paid after follow-up</v>
      </c>
    </row>
    <row r="796" spans="1:14" x14ac:dyDescent="0.25">
      <c r="A796" t="str">
        <f ca="1"/>
        <v>LOG00247</v>
      </c>
      <c r="B796" t="str">
        <f ca="1"/>
        <v>CUST0222</v>
      </c>
      <c r="C796" t="str">
        <f ca="1"/>
        <v>Rekha Dwivedi</v>
      </c>
      <c r="D796" t="str">
        <f ca="1"/>
        <v>Gwalior</v>
      </c>
      <c r="E796">
        <f ca="1"/>
        <v>46152</v>
      </c>
      <c r="F796" t="str">
        <f ca="1"/>
        <v>Tele-Call</v>
      </c>
      <c r="G796" t="str">
        <f ca="1"/>
        <v>AG003</v>
      </c>
      <c r="H796" t="str">
        <f ca="1"/>
        <v>Pushpa Gupta</v>
      </c>
      <c r="I796" t="str">
        <f ca="1"/>
        <v>Payment Reminder</v>
      </c>
      <c r="J796" t="str">
        <f ca="1"/>
        <v/>
      </c>
      <c r="K796">
        <f ca="1"/>
        <v>0</v>
      </c>
      <c r="L796">
        <f ca="1"/>
        <v>0</v>
      </c>
      <c r="M796">
        <f ca="1"/>
        <v>0</v>
      </c>
      <c r="N796" t="str">
        <f ca="1"/>
        <v>Customer paid after follow-up</v>
      </c>
    </row>
    <row r="797" spans="1:14" x14ac:dyDescent="0.25">
      <c r="A797" t="str">
        <f ca="1"/>
        <v>LOG00274</v>
      </c>
      <c r="B797" t="str">
        <f ca="1"/>
        <v>CUST0254</v>
      </c>
      <c r="C797" t="str">
        <f ca="1"/>
        <v>Sumit Jain</v>
      </c>
      <c r="D797" t="str">
        <f ca="1"/>
        <v>Indore</v>
      </c>
      <c r="E797">
        <f ca="1"/>
        <v>46152</v>
      </c>
      <c r="F797" t="str">
        <f ca="1"/>
        <v>WhatsApp Message</v>
      </c>
      <c r="G797" t="str">
        <f ca="1"/>
        <v>AG001</v>
      </c>
      <c r="H797" t="str">
        <f ca="1"/>
        <v>Mohit Mishra</v>
      </c>
      <c r="I797" t="str">
        <f ca="1"/>
        <v>Will Pay Next Week</v>
      </c>
      <c r="J797" t="str">
        <f ca="1"/>
        <v>Yes</v>
      </c>
      <c r="K797">
        <f ca="1"/>
        <v>46157</v>
      </c>
      <c r="L797">
        <f ca="1"/>
        <v>1552</v>
      </c>
      <c r="M797">
        <f ca="1"/>
        <v>0</v>
      </c>
      <c r="N797" t="str">
        <f ca="1"/>
        <v>Will Pay Next Week</v>
      </c>
    </row>
    <row r="798" spans="1:14" x14ac:dyDescent="0.25">
      <c r="A798" t="str">
        <f ca="1"/>
        <v>LOG00290</v>
      </c>
      <c r="B798" t="str">
        <f ca="1"/>
        <v>CUST0273</v>
      </c>
      <c r="C798" t="str">
        <f ca="1"/>
        <v>Mahesh Singh</v>
      </c>
      <c r="D798" t="str">
        <f ca="1"/>
        <v>Jabalpur</v>
      </c>
      <c r="E798">
        <f ca="1"/>
        <v>46152</v>
      </c>
      <c r="F798" t="str">
        <f ca="1"/>
        <v>WhatsApp Message</v>
      </c>
      <c r="G798" t="str">
        <f ca="1"/>
        <v>AG009</v>
      </c>
      <c r="H798" t="str">
        <f ca="1"/>
        <v>Pankaj Joshi</v>
      </c>
      <c r="I798" t="str">
        <f ca="1"/>
        <v>Will Pay Next Week</v>
      </c>
      <c r="J798" t="str">
        <f ca="1"/>
        <v>Yes</v>
      </c>
      <c r="K798">
        <f ca="1"/>
        <v>46157</v>
      </c>
      <c r="L798">
        <f ca="1"/>
        <v>91667</v>
      </c>
      <c r="M798">
        <f ca="1"/>
        <v>0</v>
      </c>
      <c r="N798" t="str">
        <f ca="1"/>
        <v>Will Pay Next Week</v>
      </c>
    </row>
    <row r="799" spans="1:14" x14ac:dyDescent="0.25">
      <c r="A799" t="str">
        <f ca="1"/>
        <v>LOG00294</v>
      </c>
      <c r="B799" t="str">
        <f ca="1"/>
        <v>CUST0275</v>
      </c>
      <c r="C799" t="str">
        <f ca="1"/>
        <v>Neha Mishra</v>
      </c>
      <c r="D799" t="str">
        <f ca="1"/>
        <v>Gwalior</v>
      </c>
      <c r="E799">
        <f ca="1"/>
        <v>46152</v>
      </c>
      <c r="F799" t="str">
        <f ca="1"/>
        <v>WhatsApp Message</v>
      </c>
      <c r="G799" t="str">
        <f ca="1"/>
        <v>AG019</v>
      </c>
      <c r="H799" t="str">
        <f ca="1"/>
        <v>Ajay Yadav</v>
      </c>
      <c r="I799" t="str">
        <f ca="1"/>
        <v>Will Pay Next Week</v>
      </c>
      <c r="J799" t="str">
        <f ca="1"/>
        <v>Yes</v>
      </c>
      <c r="K799">
        <f ca="1"/>
        <v>46157</v>
      </c>
      <c r="L799">
        <f ca="1"/>
        <v>13763</v>
      </c>
      <c r="M799">
        <f ca="1"/>
        <v>0</v>
      </c>
      <c r="N799" t="str">
        <f ca="1"/>
        <v>Will Pay Next Week</v>
      </c>
    </row>
    <row r="800" spans="1:14" x14ac:dyDescent="0.25">
      <c r="A800" t="str">
        <f ca="1"/>
        <v>LOG00310</v>
      </c>
      <c r="B800" t="str">
        <f ca="1"/>
        <v>CUST0288</v>
      </c>
      <c r="C800" t="str">
        <f ca="1"/>
        <v>Neha Sharma</v>
      </c>
      <c r="D800" t="str">
        <f ca="1"/>
        <v>Jabalpur</v>
      </c>
      <c r="E800">
        <f ca="1"/>
        <v>46152</v>
      </c>
      <c r="F800" t="str">
        <f ca="1"/>
        <v>Tele-Call</v>
      </c>
      <c r="G800" t="str">
        <f ca="1"/>
        <v>AG003</v>
      </c>
      <c r="H800" t="str">
        <f ca="1"/>
        <v>Pushpa Gupta</v>
      </c>
      <c r="I800" t="str">
        <f ca="1"/>
        <v>Not Reachable</v>
      </c>
      <c r="J800" t="str">
        <f ca="1"/>
        <v/>
      </c>
      <c r="K800">
        <f ca="1"/>
        <v>0</v>
      </c>
      <c r="L800">
        <f ca="1"/>
        <v>0</v>
      </c>
      <c r="M800">
        <f ca="1"/>
        <v>0</v>
      </c>
      <c r="N800" t="str">
        <f ca="1"/>
        <v>Not Reachable</v>
      </c>
    </row>
    <row r="801" spans="1:14" x14ac:dyDescent="0.25">
      <c r="A801" t="str">
        <f ca="1"/>
        <v>LOG00326</v>
      </c>
      <c r="B801" t="str">
        <f ca="1"/>
        <v>CUST0306</v>
      </c>
      <c r="C801" t="str">
        <f ca="1"/>
        <v>Vijay Gupta</v>
      </c>
      <c r="D801" t="str">
        <f ca="1"/>
        <v>Bhopal</v>
      </c>
      <c r="E801">
        <f ca="1"/>
        <v>46152</v>
      </c>
      <c r="F801" t="str">
        <f ca="1"/>
        <v>Tele-Call</v>
      </c>
      <c r="G801" t="str">
        <f ca="1"/>
        <v>AG006</v>
      </c>
      <c r="H801" t="str">
        <f ca="1"/>
        <v>Suresh Malviya</v>
      </c>
      <c r="I801" t="str">
        <f ca="1"/>
        <v>Not Reachable</v>
      </c>
      <c r="J801" t="str">
        <f ca="1"/>
        <v/>
      </c>
      <c r="K801">
        <f ca="1"/>
        <v>0</v>
      </c>
      <c r="L801">
        <f ca="1"/>
        <v>0</v>
      </c>
      <c r="M801">
        <f ca="1"/>
        <v>0</v>
      </c>
      <c r="N801" t="str">
        <f ca="1"/>
        <v>Not Reachable</v>
      </c>
    </row>
    <row r="802" spans="1:14" x14ac:dyDescent="0.25">
      <c r="A802" t="str">
        <f ca="1"/>
        <v>LOG00329</v>
      </c>
      <c r="B802" t="str">
        <f ca="1"/>
        <v>CUST0306</v>
      </c>
      <c r="C802" t="str">
        <f ca="1"/>
        <v>Vijay Gupta</v>
      </c>
      <c r="D802" t="str">
        <f ca="1"/>
        <v>Bhopal</v>
      </c>
      <c r="E802">
        <f ca="1"/>
        <v>46152</v>
      </c>
      <c r="F802" t="str">
        <f ca="1"/>
        <v>Field Visit</v>
      </c>
      <c r="G802" t="str">
        <f ca="1"/>
        <v>AG005</v>
      </c>
      <c r="H802" t="str">
        <f ca="1"/>
        <v>Amit Thakur</v>
      </c>
      <c r="I802" t="str">
        <f ca="1"/>
        <v>Part Payment Done</v>
      </c>
      <c r="J802" t="str">
        <f ca="1"/>
        <v/>
      </c>
      <c r="K802">
        <f ca="1"/>
        <v>0</v>
      </c>
      <c r="L802">
        <f ca="1"/>
        <v>0</v>
      </c>
      <c r="M802">
        <f ca="1"/>
        <v>5675</v>
      </c>
      <c r="N802" t="str">
        <f ca="1"/>
        <v>Part Payment Done</v>
      </c>
    </row>
    <row r="803" spans="1:14" x14ac:dyDescent="0.25">
      <c r="A803" t="str">
        <f ca="1"/>
        <v>LOG00336</v>
      </c>
      <c r="B803" t="str">
        <f ca="1"/>
        <v>CUST0328</v>
      </c>
      <c r="C803" t="str">
        <f ca="1"/>
        <v>Naresh Malviya</v>
      </c>
      <c r="D803" t="str">
        <f ca="1"/>
        <v>Gwalior</v>
      </c>
      <c r="E803">
        <f ca="1"/>
        <v>46152</v>
      </c>
      <c r="F803" t="str">
        <f ca="1"/>
        <v>WhatsApp Message</v>
      </c>
      <c r="G803" t="str">
        <f ca="1"/>
        <v>AG019</v>
      </c>
      <c r="H803" t="str">
        <f ca="1"/>
        <v>Ajay Yadav</v>
      </c>
      <c r="I803" t="str">
        <f ca="1"/>
        <v>Will Pay Next Week</v>
      </c>
      <c r="J803" t="str">
        <f ca="1"/>
        <v>Yes</v>
      </c>
      <c r="K803">
        <f ca="1"/>
        <v>46157</v>
      </c>
      <c r="L803">
        <f ca="1"/>
        <v>2923</v>
      </c>
      <c r="M803">
        <f ca="1"/>
        <v>0</v>
      </c>
      <c r="N803" t="str">
        <f ca="1"/>
        <v>Will Pay Next Week</v>
      </c>
    </row>
    <row r="804" spans="1:14" x14ac:dyDescent="0.25">
      <c r="A804" t="str">
        <f ca="1"/>
        <v>LOG00369</v>
      </c>
      <c r="B804" t="str">
        <f ca="1"/>
        <v>CUST0354</v>
      </c>
      <c r="C804" t="str">
        <f ca="1"/>
        <v>Seema Malviya</v>
      </c>
      <c r="D804" t="str">
        <f ca="1"/>
        <v>Indore</v>
      </c>
      <c r="E804">
        <f ca="1"/>
        <v>46152</v>
      </c>
      <c r="F804" t="str">
        <f ca="1"/>
        <v>WhatsApp Message</v>
      </c>
      <c r="G804" t="str">
        <f ca="1"/>
        <v>AG017</v>
      </c>
      <c r="H804" t="str">
        <f ca="1"/>
        <v>Naresh Mishra</v>
      </c>
      <c r="I804" t="str">
        <f ca="1"/>
        <v>Will Pay Next Week</v>
      </c>
      <c r="J804" t="str">
        <f ca="1"/>
        <v>Yes</v>
      </c>
      <c r="K804">
        <f ca="1"/>
        <v>46157</v>
      </c>
      <c r="L804">
        <f ca="1"/>
        <v>6885</v>
      </c>
      <c r="M804">
        <f ca="1"/>
        <v>0</v>
      </c>
      <c r="N804" t="str">
        <f ca="1"/>
        <v>Will Pay Next Week</v>
      </c>
    </row>
    <row r="805" spans="1:14" x14ac:dyDescent="0.25">
      <c r="A805" t="str">
        <f ca="1"/>
        <v>LOG00370</v>
      </c>
      <c r="B805" t="str">
        <f ca="1"/>
        <v>CUST0354</v>
      </c>
      <c r="C805" t="str">
        <f ca="1"/>
        <v>Seema Malviya</v>
      </c>
      <c r="D805" t="str">
        <f ca="1"/>
        <v>Indore</v>
      </c>
      <c r="E805">
        <f ca="1"/>
        <v>46152</v>
      </c>
      <c r="F805" t="str">
        <f ca="1"/>
        <v>Tele-Call</v>
      </c>
      <c r="G805" t="str">
        <f ca="1"/>
        <v>AG019</v>
      </c>
      <c r="H805" t="str">
        <f ca="1"/>
        <v>Ajay Yadav</v>
      </c>
      <c r="I805" t="str">
        <f ca="1"/>
        <v>Commitment Received</v>
      </c>
      <c r="J805" t="str">
        <f ca="1"/>
        <v>Yes</v>
      </c>
      <c r="K805">
        <f ca="1"/>
        <v>46157</v>
      </c>
      <c r="L805">
        <f ca="1"/>
        <v>6885</v>
      </c>
      <c r="M805">
        <f ca="1"/>
        <v>0</v>
      </c>
      <c r="N805" t="str">
        <f ca="1"/>
        <v>Commitment Received</v>
      </c>
    </row>
    <row r="806" spans="1:14" x14ac:dyDescent="0.25">
      <c r="A806" t="str">
        <f ca="1"/>
        <v>LOG00372</v>
      </c>
      <c r="B806" t="str">
        <f ca="1"/>
        <v>CUST0356</v>
      </c>
      <c r="C806" t="str">
        <f ca="1"/>
        <v>Vikas Malviya</v>
      </c>
      <c r="D806" t="str">
        <f ca="1"/>
        <v>Indore</v>
      </c>
      <c r="E806">
        <f ca="1"/>
        <v>46152</v>
      </c>
      <c r="F806" t="str">
        <f ca="1"/>
        <v>WhatsApp Message</v>
      </c>
      <c r="G806" t="str">
        <f ca="1"/>
        <v>AG020</v>
      </c>
      <c r="H806" t="str">
        <f ca="1"/>
        <v>Vijay Tiwari</v>
      </c>
      <c r="I806" t="str">
        <f ca="1"/>
        <v>Will Pay Next Week</v>
      </c>
      <c r="J806" t="str">
        <f ca="1"/>
        <v>Yes</v>
      </c>
      <c r="K806">
        <f ca="1"/>
        <v>46157</v>
      </c>
      <c r="L806">
        <f ca="1"/>
        <v>1102</v>
      </c>
      <c r="M806">
        <f ca="1"/>
        <v>0</v>
      </c>
      <c r="N806" t="str">
        <f ca="1"/>
        <v>Will Pay Next Week</v>
      </c>
    </row>
    <row r="807" spans="1:14" x14ac:dyDescent="0.25">
      <c r="A807" t="str">
        <f ca="1"/>
        <v>LOG00489</v>
      </c>
      <c r="B807" t="str">
        <f ca="1"/>
        <v>CUST0456</v>
      </c>
      <c r="C807" t="str">
        <f ca="1"/>
        <v>Vijay Verma</v>
      </c>
      <c r="D807" t="str">
        <f ca="1"/>
        <v>Jabalpur</v>
      </c>
      <c r="E807">
        <f ca="1"/>
        <v>46152</v>
      </c>
      <c r="F807" t="str">
        <f ca="1"/>
        <v>Tele-Call</v>
      </c>
      <c r="G807" t="str">
        <f ca="1"/>
        <v>AG017</v>
      </c>
      <c r="H807" t="str">
        <f ca="1"/>
        <v>Naresh Mishra</v>
      </c>
      <c r="I807" t="str">
        <f ca="1"/>
        <v>Payment Reminder</v>
      </c>
      <c r="J807" t="str">
        <f ca="1"/>
        <v/>
      </c>
      <c r="K807">
        <f ca="1"/>
        <v>0</v>
      </c>
      <c r="L807">
        <f ca="1"/>
        <v>0</v>
      </c>
      <c r="M807">
        <f ca="1"/>
        <v>0</v>
      </c>
      <c r="N807" t="str">
        <f ca="1"/>
        <v>Customer paid after follow-up</v>
      </c>
    </row>
    <row r="808" spans="1:14" x14ac:dyDescent="0.25">
      <c r="A808" t="str">
        <f ca="1"/>
        <v>LOG00495</v>
      </c>
      <c r="B808" t="str">
        <f ca="1"/>
        <v>CUST0458</v>
      </c>
      <c r="C808" t="str">
        <f ca="1"/>
        <v>Vikas Mishra</v>
      </c>
      <c r="D808" t="str">
        <f ca="1"/>
        <v>Bhopal</v>
      </c>
      <c r="E808">
        <f ca="1"/>
        <v>46152</v>
      </c>
      <c r="F808" t="str">
        <f ca="1"/>
        <v>WhatsApp Message</v>
      </c>
      <c r="G808" t="str">
        <f ca="1"/>
        <v>AG018</v>
      </c>
      <c r="H808" t="str">
        <f ca="1"/>
        <v>Manoj Dubey</v>
      </c>
      <c r="I808" t="str">
        <f ca="1"/>
        <v>Will Pay Next Week</v>
      </c>
      <c r="J808" t="str">
        <f ca="1"/>
        <v>Yes</v>
      </c>
      <c r="K808">
        <f ca="1"/>
        <v>46157</v>
      </c>
      <c r="L808">
        <f ca="1"/>
        <v>6735</v>
      </c>
      <c r="M808">
        <f ca="1"/>
        <v>0</v>
      </c>
      <c r="N808" t="str">
        <f ca="1"/>
        <v>Will Pay Next Week</v>
      </c>
    </row>
    <row r="809" spans="1:14" x14ac:dyDescent="0.25">
      <c r="A809" t="str">
        <f ca="1"/>
        <v>LOG00506</v>
      </c>
      <c r="B809" t="str">
        <f ca="1"/>
        <v>CUST0466</v>
      </c>
      <c r="C809" t="str">
        <f ca="1"/>
        <v>Sanjay Thakur</v>
      </c>
      <c r="D809" t="str">
        <f ca="1"/>
        <v>Bhopal</v>
      </c>
      <c r="E809">
        <f ca="1"/>
        <v>46152</v>
      </c>
      <c r="F809" t="str">
        <f ca="1"/>
        <v>Tele-Call</v>
      </c>
      <c r="G809" t="str">
        <f ca="1"/>
        <v>AG020</v>
      </c>
      <c r="H809" t="str">
        <f ca="1"/>
        <v>Vijay Tiwari</v>
      </c>
      <c r="I809" t="str">
        <f ca="1"/>
        <v>Payment Reminder</v>
      </c>
      <c r="J809" t="str">
        <f ca="1"/>
        <v/>
      </c>
      <c r="K809">
        <f ca="1"/>
        <v>0</v>
      </c>
      <c r="L809">
        <f ca="1"/>
        <v>0</v>
      </c>
      <c r="M809">
        <f ca="1"/>
        <v>0</v>
      </c>
      <c r="N809" t="str">
        <f ca="1"/>
        <v>Customer paid after follow-up</v>
      </c>
    </row>
    <row r="810" spans="1:14" x14ac:dyDescent="0.25">
      <c r="A810" t="str">
        <f ca="1"/>
        <v>LOG00038</v>
      </c>
      <c r="B810" t="str">
        <f ca="1"/>
        <v>CUST0028</v>
      </c>
      <c r="C810" t="str">
        <f ca="1"/>
        <v>Renu Dubey</v>
      </c>
      <c r="D810" t="str">
        <f ca="1"/>
        <v>Bhopal</v>
      </c>
      <c r="E810">
        <f ca="1"/>
        <v>46151</v>
      </c>
      <c r="F810" t="str">
        <f ca="1"/>
        <v>Tele-Call</v>
      </c>
      <c r="G810" t="str">
        <f ca="1"/>
        <v>AG005</v>
      </c>
      <c r="H810" t="str">
        <f ca="1"/>
        <v>Amit Thakur</v>
      </c>
      <c r="I810" t="str">
        <f ca="1"/>
        <v>Not Reachable</v>
      </c>
      <c r="J810" t="str">
        <f ca="1"/>
        <v/>
      </c>
      <c r="K810">
        <f ca="1"/>
        <v>0</v>
      </c>
      <c r="L810">
        <f ca="1"/>
        <v>0</v>
      </c>
      <c r="M810">
        <f ca="1"/>
        <v>0</v>
      </c>
      <c r="N810" t="str">
        <f ca="1"/>
        <v>Not Reachable</v>
      </c>
    </row>
    <row r="811" spans="1:14" x14ac:dyDescent="0.25">
      <c r="A811" t="str">
        <f ca="1"/>
        <v>LOG00108</v>
      </c>
      <c r="B811" t="str">
        <f ca="1"/>
        <v>CUST0097</v>
      </c>
      <c r="C811" t="str">
        <f ca="1"/>
        <v>Amit Verma</v>
      </c>
      <c r="D811" t="str">
        <f ca="1"/>
        <v>Gwalior</v>
      </c>
      <c r="E811">
        <f ca="1"/>
        <v>46151</v>
      </c>
      <c r="F811" t="str">
        <f ca="1"/>
        <v>Field Visit</v>
      </c>
      <c r="G811" t="str">
        <f ca="1"/>
        <v>AG005</v>
      </c>
      <c r="H811" t="str">
        <f ca="1"/>
        <v>Amit Thakur</v>
      </c>
      <c r="I811" t="str">
        <f ca="1"/>
        <v>Part Payment Done</v>
      </c>
      <c r="J811" t="str">
        <f ca="1"/>
        <v/>
      </c>
      <c r="K811">
        <f ca="1"/>
        <v>0</v>
      </c>
      <c r="L811">
        <f ca="1"/>
        <v>0</v>
      </c>
      <c r="M811">
        <f ca="1"/>
        <v>16190</v>
      </c>
      <c r="N811" t="str">
        <f ca="1"/>
        <v>Part Payment Done</v>
      </c>
    </row>
    <row r="812" spans="1:14" x14ac:dyDescent="0.25">
      <c r="A812" t="str">
        <f ca="1"/>
        <v>LOG00122</v>
      </c>
      <c r="B812" t="str">
        <f ca="1"/>
        <v>CUST0116</v>
      </c>
      <c r="C812" t="str">
        <f ca="1"/>
        <v>Ramesh Singh</v>
      </c>
      <c r="D812" t="str">
        <f ca="1"/>
        <v>Gwalior</v>
      </c>
      <c r="E812">
        <f ca="1"/>
        <v>46151</v>
      </c>
      <c r="F812" t="str">
        <f ca="1"/>
        <v>WhatsApp Message</v>
      </c>
      <c r="G812" t="str">
        <f ca="1"/>
        <v>AG001</v>
      </c>
      <c r="H812" t="str">
        <f ca="1"/>
        <v>Mohit Mishra</v>
      </c>
      <c r="I812" t="str">
        <f ca="1"/>
        <v>Will Pay Next Week</v>
      </c>
      <c r="J812" t="str">
        <f ca="1"/>
        <v>Yes</v>
      </c>
      <c r="K812">
        <f ca="1"/>
        <v>46156</v>
      </c>
      <c r="L812">
        <f ca="1"/>
        <v>16950</v>
      </c>
      <c r="M812">
        <f ca="1"/>
        <v>0</v>
      </c>
      <c r="N812" t="str">
        <f ca="1"/>
        <v>Will Pay Next Week</v>
      </c>
    </row>
    <row r="813" spans="1:14" x14ac:dyDescent="0.25">
      <c r="A813" t="str">
        <f ca="1"/>
        <v>LOG00146</v>
      </c>
      <c r="B813" t="str">
        <f ca="1"/>
        <v>CUST0132</v>
      </c>
      <c r="C813" t="str">
        <f ca="1"/>
        <v>Pushpa Chauhan</v>
      </c>
      <c r="D813" t="str">
        <f ca="1"/>
        <v>Bhopal</v>
      </c>
      <c r="E813">
        <f ca="1"/>
        <v>46151</v>
      </c>
      <c r="F813" t="str">
        <f ca="1"/>
        <v>Field Visit</v>
      </c>
      <c r="G813" t="str">
        <f ca="1"/>
        <v>AG015</v>
      </c>
      <c r="H813" t="str">
        <f ca="1"/>
        <v>Lalit Dwivedi</v>
      </c>
      <c r="I813" t="str">
        <f ca="1"/>
        <v>Part Payment Done</v>
      </c>
      <c r="J813" t="str">
        <f ca="1"/>
        <v/>
      </c>
      <c r="K813">
        <f ca="1"/>
        <v>0</v>
      </c>
      <c r="L813">
        <f ca="1"/>
        <v>0</v>
      </c>
      <c r="M813">
        <f ca="1"/>
        <v>1418</v>
      </c>
      <c r="N813" t="str">
        <f ca="1"/>
        <v>Part Payment Done</v>
      </c>
    </row>
    <row r="814" spans="1:14" x14ac:dyDescent="0.25">
      <c r="A814" t="str">
        <f ca="1"/>
        <v>LOG00196</v>
      </c>
      <c r="B814" t="str">
        <f ca="1"/>
        <v>CUST0191</v>
      </c>
      <c r="C814" t="str">
        <f ca="1"/>
        <v>Kavita Jain</v>
      </c>
      <c r="D814" t="str">
        <f ca="1"/>
        <v>Jabalpur</v>
      </c>
      <c r="E814">
        <f ca="1"/>
        <v>46151</v>
      </c>
      <c r="F814" t="str">
        <f ca="1"/>
        <v>WhatsApp Message</v>
      </c>
      <c r="G814" t="str">
        <f ca="1"/>
        <v>AG014</v>
      </c>
      <c r="H814" t="str">
        <f ca="1"/>
        <v>Manoj Gupta</v>
      </c>
      <c r="I814" t="str">
        <f ca="1"/>
        <v>Will Pay Next Week</v>
      </c>
      <c r="J814" t="str">
        <f ca="1"/>
        <v>Yes</v>
      </c>
      <c r="K814">
        <f ca="1"/>
        <v>46156</v>
      </c>
      <c r="L814">
        <f ca="1"/>
        <v>20822</v>
      </c>
      <c r="M814">
        <f ca="1"/>
        <v>0</v>
      </c>
      <c r="N814" t="str">
        <f ca="1"/>
        <v>Will Pay Next Week</v>
      </c>
    </row>
    <row r="815" spans="1:14" x14ac:dyDescent="0.25">
      <c r="A815" t="str">
        <f ca="1"/>
        <v>LOG00212</v>
      </c>
      <c r="B815" t="str">
        <f ca="1"/>
        <v>CUST0207</v>
      </c>
      <c r="C815" t="str">
        <f ca="1"/>
        <v>Kavita Agarwal</v>
      </c>
      <c r="D815" t="str">
        <f ca="1"/>
        <v>Indore</v>
      </c>
      <c r="E815">
        <f ca="1"/>
        <v>46151</v>
      </c>
      <c r="F815" t="str">
        <f ca="1"/>
        <v>Tele-Call</v>
      </c>
      <c r="G815" t="str">
        <f ca="1"/>
        <v>AG019</v>
      </c>
      <c r="H815" t="str">
        <f ca="1"/>
        <v>Ajay Yadav</v>
      </c>
      <c r="I815" t="str">
        <f ca="1"/>
        <v>Not Reachable</v>
      </c>
      <c r="J815" t="str">
        <f ca="1"/>
        <v/>
      </c>
      <c r="K815">
        <f ca="1"/>
        <v>0</v>
      </c>
      <c r="L815">
        <f ca="1"/>
        <v>0</v>
      </c>
      <c r="M815">
        <f ca="1"/>
        <v>0</v>
      </c>
      <c r="N815" t="str">
        <f ca="1"/>
        <v>Not Reachable</v>
      </c>
    </row>
    <row r="816" spans="1:14" x14ac:dyDescent="0.25">
      <c r="A816" t="str">
        <f ca="1"/>
        <v>LOG00217</v>
      </c>
      <c r="B816" t="str">
        <f ca="1"/>
        <v>CUST0208</v>
      </c>
      <c r="C816" t="str">
        <f ca="1"/>
        <v>Rajesh Dwivedi</v>
      </c>
      <c r="D816" t="str">
        <f ca="1"/>
        <v>Jabalpur</v>
      </c>
      <c r="E816">
        <f ca="1"/>
        <v>46151</v>
      </c>
      <c r="F816" t="str">
        <f ca="1"/>
        <v>WhatsApp Message</v>
      </c>
      <c r="G816" t="str">
        <f ca="1"/>
        <v>AG019</v>
      </c>
      <c r="H816" t="str">
        <f ca="1"/>
        <v>Ajay Yadav</v>
      </c>
      <c r="I816" t="str">
        <f ca="1"/>
        <v>Will Pay Next Week</v>
      </c>
      <c r="J816" t="str">
        <f ca="1"/>
        <v>Yes</v>
      </c>
      <c r="K816">
        <f ca="1"/>
        <v>46156</v>
      </c>
      <c r="L816">
        <f ca="1"/>
        <v>15833</v>
      </c>
      <c r="M816">
        <f ca="1"/>
        <v>0</v>
      </c>
      <c r="N816" t="str">
        <f ca="1"/>
        <v>Will Pay Next Week</v>
      </c>
    </row>
    <row r="817" spans="1:14" x14ac:dyDescent="0.25">
      <c r="A817" t="str">
        <f ca="1"/>
        <v>LOG00250</v>
      </c>
      <c r="B817" t="str">
        <f ca="1"/>
        <v>CUST0225</v>
      </c>
      <c r="C817" t="str">
        <f ca="1"/>
        <v>Naresh Malviya</v>
      </c>
      <c r="D817" t="str">
        <f ca="1"/>
        <v>Bhopal</v>
      </c>
      <c r="E817">
        <f ca="1"/>
        <v>46151</v>
      </c>
      <c r="F817" t="str">
        <f ca="1"/>
        <v>WhatsApp Message</v>
      </c>
      <c r="G817" t="str">
        <f ca="1"/>
        <v>AG010</v>
      </c>
      <c r="H817" t="str">
        <f ca="1"/>
        <v>Kavita Tiwari</v>
      </c>
      <c r="I817" t="str">
        <f ca="1"/>
        <v>Will Pay Next Week</v>
      </c>
      <c r="J817" t="str">
        <f ca="1"/>
        <v>Yes</v>
      </c>
      <c r="K817">
        <f ca="1"/>
        <v>46156</v>
      </c>
      <c r="L817">
        <f ca="1"/>
        <v>735</v>
      </c>
      <c r="M817">
        <f ca="1"/>
        <v>0</v>
      </c>
      <c r="N817" t="str">
        <f ca="1"/>
        <v>Will Pay Next Week</v>
      </c>
    </row>
    <row r="818" spans="1:14" x14ac:dyDescent="0.25">
      <c r="A818" t="str">
        <f ca="1"/>
        <v>LOG00263</v>
      </c>
      <c r="B818" t="str">
        <f ca="1"/>
        <v>CUST0233</v>
      </c>
      <c r="C818" t="str">
        <f ca="1"/>
        <v>Deepak Tiwari</v>
      </c>
      <c r="D818" t="str">
        <f ca="1"/>
        <v>Rewa</v>
      </c>
      <c r="E818">
        <f ca="1"/>
        <v>46151</v>
      </c>
      <c r="F818" t="str">
        <f ca="1"/>
        <v>Field Visit</v>
      </c>
      <c r="G818" t="str">
        <f ca="1"/>
        <v>AG003</v>
      </c>
      <c r="H818" t="str">
        <f ca="1"/>
        <v>Pushpa Gupta</v>
      </c>
      <c r="I818" t="str">
        <f ca="1"/>
        <v>Callback Requested</v>
      </c>
      <c r="J818" t="str">
        <f ca="1"/>
        <v/>
      </c>
      <c r="K818">
        <f ca="1"/>
        <v>46156</v>
      </c>
      <c r="L818">
        <f ca="1"/>
        <v>13861</v>
      </c>
      <c r="M818">
        <f ca="1"/>
        <v>0</v>
      </c>
      <c r="N818" t="str">
        <f ca="1"/>
        <v>Commitment Broken</v>
      </c>
    </row>
    <row r="819" spans="1:14" x14ac:dyDescent="0.25">
      <c r="A819" t="str">
        <f ca="1"/>
        <v>LOG00286</v>
      </c>
      <c r="B819" t="str">
        <f ca="1"/>
        <v>CUST0265</v>
      </c>
      <c r="C819" t="str">
        <f ca="1"/>
        <v>Suresh Sharma</v>
      </c>
      <c r="D819" t="str">
        <f ca="1"/>
        <v>Gwalior</v>
      </c>
      <c r="E819">
        <f ca="1"/>
        <v>46151</v>
      </c>
      <c r="F819" t="str">
        <f ca="1"/>
        <v>WhatsApp Message</v>
      </c>
      <c r="G819" t="str">
        <f ca="1"/>
        <v>AG020</v>
      </c>
      <c r="H819" t="str">
        <f ca="1"/>
        <v>Vijay Tiwari</v>
      </c>
      <c r="I819" t="str">
        <f ca="1"/>
        <v>Will Pay Next Week</v>
      </c>
      <c r="J819" t="str">
        <f ca="1"/>
        <v>Yes</v>
      </c>
      <c r="K819">
        <f ca="1"/>
        <v>46156</v>
      </c>
      <c r="L819">
        <f ca="1"/>
        <v>52201</v>
      </c>
      <c r="M819">
        <f ca="1"/>
        <v>0</v>
      </c>
      <c r="N819" t="str">
        <f ca="1"/>
        <v>Will Pay Next Week</v>
      </c>
    </row>
    <row r="820" spans="1:14" x14ac:dyDescent="0.25">
      <c r="A820" t="str">
        <f ca="1"/>
        <v>LOG00291</v>
      </c>
      <c r="B820" t="str">
        <f ca="1"/>
        <v>CUST0273</v>
      </c>
      <c r="C820" t="str">
        <f ca="1"/>
        <v>Mahesh Singh</v>
      </c>
      <c r="D820" t="str">
        <f ca="1"/>
        <v>Jabalpur</v>
      </c>
      <c r="E820">
        <f ca="1"/>
        <v>46151</v>
      </c>
      <c r="F820" t="str">
        <f ca="1"/>
        <v>Tele-Call</v>
      </c>
      <c r="G820" t="str">
        <f ca="1"/>
        <v>AG012</v>
      </c>
      <c r="H820" t="str">
        <f ca="1"/>
        <v>Umesh Soni</v>
      </c>
      <c r="I820" t="str">
        <f ca="1"/>
        <v>Commitment Received</v>
      </c>
      <c r="J820" t="str">
        <f ca="1"/>
        <v>Yes</v>
      </c>
      <c r="K820">
        <f ca="1"/>
        <v>46156</v>
      </c>
      <c r="L820">
        <f ca="1"/>
        <v>91667</v>
      </c>
      <c r="M820">
        <f ca="1"/>
        <v>0</v>
      </c>
      <c r="N820" t="str">
        <f ca="1"/>
        <v>Commitment Received</v>
      </c>
    </row>
    <row r="821" spans="1:14" x14ac:dyDescent="0.25">
      <c r="A821" t="str">
        <f ca="1"/>
        <v>LOG00352</v>
      </c>
      <c r="B821" t="str">
        <f ca="1"/>
        <v>CUST0349</v>
      </c>
      <c r="C821" t="str">
        <f ca="1"/>
        <v>Ajay Shukla</v>
      </c>
      <c r="D821" t="str">
        <f ca="1"/>
        <v>Jabalpur</v>
      </c>
      <c r="E821">
        <f ca="1"/>
        <v>46151</v>
      </c>
      <c r="F821" t="str">
        <f ca="1"/>
        <v>Tele-Call</v>
      </c>
      <c r="G821" t="str">
        <f ca="1"/>
        <v>AG015</v>
      </c>
      <c r="H821" t="str">
        <f ca="1"/>
        <v>Lalit Dwivedi</v>
      </c>
      <c r="I821" t="str">
        <f ca="1"/>
        <v>Not Reachable</v>
      </c>
      <c r="J821" t="str">
        <f ca="1"/>
        <v/>
      </c>
      <c r="K821">
        <f ca="1"/>
        <v>0</v>
      </c>
      <c r="L821">
        <f ca="1"/>
        <v>0</v>
      </c>
      <c r="M821">
        <f ca="1"/>
        <v>0</v>
      </c>
      <c r="N821" t="str">
        <f ca="1"/>
        <v>Not Reachable</v>
      </c>
    </row>
    <row r="822" spans="1:14" x14ac:dyDescent="0.25">
      <c r="A822" t="str">
        <f ca="1"/>
        <v>LOG00353</v>
      </c>
      <c r="B822" t="str">
        <f ca="1"/>
        <v>CUST0349</v>
      </c>
      <c r="C822" t="str">
        <f ca="1"/>
        <v>Ajay Shukla</v>
      </c>
      <c r="D822" t="str">
        <f ca="1"/>
        <v>Jabalpur</v>
      </c>
      <c r="E822">
        <f ca="1"/>
        <v>46151</v>
      </c>
      <c r="F822" t="str">
        <f ca="1"/>
        <v>WhatsApp Message</v>
      </c>
      <c r="G822" t="str">
        <f ca="1"/>
        <v>AG017</v>
      </c>
      <c r="H822" t="str">
        <f ca="1"/>
        <v>Naresh Mishra</v>
      </c>
      <c r="I822" t="str">
        <f ca="1"/>
        <v>Will Pay Next Week</v>
      </c>
      <c r="J822" t="str">
        <f ca="1"/>
        <v>Yes</v>
      </c>
      <c r="K822">
        <f ca="1"/>
        <v>46156</v>
      </c>
      <c r="L822">
        <f ca="1"/>
        <v>998</v>
      </c>
      <c r="M822">
        <f ca="1"/>
        <v>0</v>
      </c>
      <c r="N822" t="str">
        <f ca="1"/>
        <v>Will Pay Next Week</v>
      </c>
    </row>
    <row r="823" spans="1:14" x14ac:dyDescent="0.25">
      <c r="A823" t="str">
        <f ca="1"/>
        <v>LOG00365</v>
      </c>
      <c r="B823" t="str">
        <f ca="1"/>
        <v>CUST0353</v>
      </c>
      <c r="C823" t="str">
        <f ca="1"/>
        <v>Geeta Yadav</v>
      </c>
      <c r="D823" t="str">
        <f ca="1"/>
        <v>Indore</v>
      </c>
      <c r="E823">
        <f ca="1"/>
        <v>46151</v>
      </c>
      <c r="F823" t="str">
        <f ca="1"/>
        <v>WhatsApp Message</v>
      </c>
      <c r="G823" t="str">
        <f ca="1"/>
        <v>AG013</v>
      </c>
      <c r="H823" t="str">
        <f ca="1"/>
        <v>Neha Malviya</v>
      </c>
      <c r="I823" t="str">
        <f ca="1"/>
        <v>Will Pay Next Week</v>
      </c>
      <c r="J823" t="str">
        <f ca="1"/>
        <v>Yes</v>
      </c>
      <c r="K823">
        <f ca="1"/>
        <v>46156</v>
      </c>
      <c r="L823">
        <f ca="1"/>
        <v>3745</v>
      </c>
      <c r="M823">
        <f ca="1"/>
        <v>0</v>
      </c>
      <c r="N823" t="str">
        <f ca="1"/>
        <v>Will Pay Next Week</v>
      </c>
    </row>
    <row r="824" spans="1:14" x14ac:dyDescent="0.25">
      <c r="A824" t="str">
        <f ca="1"/>
        <v>LOG00398</v>
      </c>
      <c r="B824" t="str">
        <f ca="1"/>
        <v>CUST0387</v>
      </c>
      <c r="C824" t="str">
        <f ca="1"/>
        <v>Neha Malviya</v>
      </c>
      <c r="D824" t="str">
        <f ca="1"/>
        <v>Bhopal</v>
      </c>
      <c r="E824">
        <f ca="1"/>
        <v>46151</v>
      </c>
      <c r="F824" t="str">
        <f ca="1"/>
        <v>Tele-Call</v>
      </c>
      <c r="G824" t="str">
        <f ca="1"/>
        <v>AG010</v>
      </c>
      <c r="H824" t="str">
        <f ca="1"/>
        <v>Kavita Tiwari</v>
      </c>
      <c r="I824" t="str">
        <f ca="1"/>
        <v>Not Reachable</v>
      </c>
      <c r="J824" t="str">
        <f ca="1"/>
        <v/>
      </c>
      <c r="K824">
        <f ca="1"/>
        <v>0</v>
      </c>
      <c r="L824">
        <f ca="1"/>
        <v>0</v>
      </c>
      <c r="M824">
        <f ca="1"/>
        <v>0</v>
      </c>
      <c r="N824" t="str">
        <f ca="1"/>
        <v>Not Reachable</v>
      </c>
    </row>
    <row r="825" spans="1:14" x14ac:dyDescent="0.25">
      <c r="A825" t="str">
        <f ca="1"/>
        <v>LOG00445</v>
      </c>
      <c r="B825" t="str">
        <f ca="1"/>
        <v>CUST0409</v>
      </c>
      <c r="C825" t="str">
        <f ca="1"/>
        <v>Anil Mishra</v>
      </c>
      <c r="D825" t="str">
        <f ca="1"/>
        <v>Rewa</v>
      </c>
      <c r="E825">
        <f ca="1"/>
        <v>46151</v>
      </c>
      <c r="F825" t="str">
        <f ca="1"/>
        <v>Tele-Call</v>
      </c>
      <c r="G825" t="str">
        <f ca="1"/>
        <v>AG014</v>
      </c>
      <c r="H825" t="str">
        <f ca="1"/>
        <v>Manoj Gupta</v>
      </c>
      <c r="I825" t="str">
        <f ca="1"/>
        <v>Commitment Received</v>
      </c>
      <c r="J825" t="str">
        <f ca="1"/>
        <v>Yes</v>
      </c>
      <c r="K825">
        <f ca="1"/>
        <v>46156</v>
      </c>
      <c r="L825">
        <f ca="1"/>
        <v>44334</v>
      </c>
      <c r="M825">
        <f ca="1"/>
        <v>0</v>
      </c>
      <c r="N825" t="str">
        <f ca="1"/>
        <v>Commitment Received</v>
      </c>
    </row>
    <row r="826" spans="1:14" x14ac:dyDescent="0.25">
      <c r="A826" t="str">
        <f ca="1"/>
        <v>LOG00474</v>
      </c>
      <c r="B826" t="str">
        <f ca="1"/>
        <v>CUST0438</v>
      </c>
      <c r="C826" t="str">
        <f ca="1"/>
        <v>Savita Patel</v>
      </c>
      <c r="D826" t="str">
        <f ca="1"/>
        <v>Gwalior</v>
      </c>
      <c r="E826">
        <f ca="1"/>
        <v>46151</v>
      </c>
      <c r="F826" t="str">
        <f ca="1"/>
        <v>Field Visit</v>
      </c>
      <c r="G826" t="str">
        <f ca="1"/>
        <v>AG014</v>
      </c>
      <c r="H826" t="str">
        <f ca="1"/>
        <v>Manoj Gupta</v>
      </c>
      <c r="I826" t="str">
        <f ca="1"/>
        <v>Part Payment Done</v>
      </c>
      <c r="J826" t="str">
        <f ca="1"/>
        <v/>
      </c>
      <c r="K826">
        <f ca="1"/>
        <v>0</v>
      </c>
      <c r="L826">
        <f ca="1"/>
        <v>0</v>
      </c>
      <c r="M826">
        <f ca="1"/>
        <v>1805</v>
      </c>
      <c r="N826" t="str">
        <f ca="1"/>
        <v>Part Payment Done</v>
      </c>
    </row>
    <row r="827" spans="1:14" x14ac:dyDescent="0.25">
      <c r="A827" t="str">
        <f ca="1"/>
        <v>LOG00486</v>
      </c>
      <c r="B827" t="str">
        <f ca="1"/>
        <v>CUST0451</v>
      </c>
      <c r="C827" t="str">
        <f ca="1"/>
        <v>Geeta Malviya</v>
      </c>
      <c r="D827" t="str">
        <f ca="1"/>
        <v>Rewa</v>
      </c>
      <c r="E827">
        <f ca="1"/>
        <v>46151</v>
      </c>
      <c r="F827" t="str">
        <f ca="1"/>
        <v>WhatsApp Message</v>
      </c>
      <c r="G827" t="str">
        <f ca="1"/>
        <v>AG013</v>
      </c>
      <c r="H827" t="str">
        <f ca="1"/>
        <v>Neha Malviya</v>
      </c>
      <c r="I827" t="str">
        <f ca="1"/>
        <v>Will Pay Next Week</v>
      </c>
      <c r="J827" t="str">
        <f ca="1"/>
        <v>Yes</v>
      </c>
      <c r="K827">
        <f ca="1"/>
        <v>46156</v>
      </c>
      <c r="L827">
        <f ca="1"/>
        <v>13016</v>
      </c>
      <c r="M827">
        <f ca="1"/>
        <v>0</v>
      </c>
      <c r="N827" t="str">
        <f ca="1"/>
        <v>Will Pay Next Week</v>
      </c>
    </row>
    <row r="828" spans="1:14" x14ac:dyDescent="0.25">
      <c r="A828" t="str">
        <f ca="1"/>
        <v>LOG00497</v>
      </c>
      <c r="B828" t="str">
        <f ca="1"/>
        <v>CUST0459</v>
      </c>
      <c r="C828" t="str">
        <f ca="1"/>
        <v>Renu Soni</v>
      </c>
      <c r="D828" t="str">
        <f ca="1"/>
        <v>Gwalior</v>
      </c>
      <c r="E828">
        <f ca="1"/>
        <v>46151</v>
      </c>
      <c r="F828" t="str">
        <f ca="1"/>
        <v>Tele-Call</v>
      </c>
      <c r="G828" t="str">
        <f ca="1"/>
        <v>AG013</v>
      </c>
      <c r="H828" t="str">
        <f ca="1"/>
        <v>Neha Malviya</v>
      </c>
      <c r="I828" t="str">
        <f ca="1"/>
        <v>Not Reachable</v>
      </c>
      <c r="J828" t="str">
        <f ca="1"/>
        <v/>
      </c>
      <c r="K828">
        <f ca="1"/>
        <v>0</v>
      </c>
      <c r="L828">
        <f ca="1"/>
        <v>0</v>
      </c>
      <c r="M828">
        <f ca="1"/>
        <v>0</v>
      </c>
      <c r="N828" t="str">
        <f ca="1"/>
        <v>Not Reachable</v>
      </c>
    </row>
    <row r="829" spans="1:14" x14ac:dyDescent="0.25">
      <c r="A829" t="str">
        <f ca="1"/>
        <v>LOG00532</v>
      </c>
      <c r="B829" t="str">
        <f ca="1"/>
        <v>CUST0484</v>
      </c>
      <c r="C829" t="str">
        <f ca="1"/>
        <v>Pooja Dwivedi</v>
      </c>
      <c r="D829" t="str">
        <f ca="1"/>
        <v>Jabalpur</v>
      </c>
      <c r="E829">
        <f ca="1"/>
        <v>46151</v>
      </c>
      <c r="F829" t="str">
        <f ca="1"/>
        <v>Tele-Call</v>
      </c>
      <c r="G829" t="str">
        <f ca="1"/>
        <v>AG018</v>
      </c>
      <c r="H829" t="str">
        <f ca="1"/>
        <v>Manoj Dubey</v>
      </c>
      <c r="I829" t="str">
        <f ca="1"/>
        <v>Commitment Received</v>
      </c>
      <c r="J829" t="str">
        <f ca="1"/>
        <v>Yes</v>
      </c>
      <c r="K829">
        <f ca="1"/>
        <v>46156</v>
      </c>
      <c r="L829">
        <f ca="1"/>
        <v>26517</v>
      </c>
      <c r="M829">
        <f ca="1"/>
        <v>0</v>
      </c>
      <c r="N829" t="str">
        <f ca="1"/>
        <v>Commitment Received</v>
      </c>
    </row>
    <row r="830" spans="1:14" x14ac:dyDescent="0.25">
      <c r="A830" t="str">
        <f ca="1"/>
        <v>LOG00043</v>
      </c>
      <c r="B830" t="str">
        <f ca="1"/>
        <v>CUST0029</v>
      </c>
      <c r="C830" t="str">
        <f ca="1"/>
        <v>Nisha Rajput</v>
      </c>
      <c r="D830" t="str">
        <f ca="1"/>
        <v>Gwalior</v>
      </c>
      <c r="E830">
        <f ca="1"/>
        <v>46150</v>
      </c>
      <c r="F830" t="str">
        <f ca="1"/>
        <v>WhatsApp Message</v>
      </c>
      <c r="G830" t="str">
        <f ca="1"/>
        <v>AG008</v>
      </c>
      <c r="H830" t="str">
        <f ca="1"/>
        <v>Pooja Shukla</v>
      </c>
      <c r="I830" t="str">
        <f ca="1"/>
        <v>Will Pay Next Week</v>
      </c>
      <c r="J830" t="str">
        <f ca="1"/>
        <v>Yes</v>
      </c>
      <c r="K830">
        <f ca="1"/>
        <v>46155</v>
      </c>
      <c r="L830">
        <f ca="1"/>
        <v>2353</v>
      </c>
      <c r="M830">
        <f ca="1"/>
        <v>0</v>
      </c>
      <c r="N830" t="str">
        <f ca="1"/>
        <v>Will Pay Next Week</v>
      </c>
    </row>
    <row r="831" spans="1:14" x14ac:dyDescent="0.25">
      <c r="A831" t="str">
        <f ca="1"/>
        <v>LOG00167</v>
      </c>
      <c r="B831" t="str">
        <f ca="1"/>
        <v>CUST0163</v>
      </c>
      <c r="C831" t="str">
        <f ca="1"/>
        <v>Amit Singh</v>
      </c>
      <c r="D831" t="str">
        <f ca="1"/>
        <v>Gwalior</v>
      </c>
      <c r="E831">
        <f ca="1"/>
        <v>46150</v>
      </c>
      <c r="F831" t="str">
        <f ca="1"/>
        <v>Tele-Call</v>
      </c>
      <c r="G831" t="str">
        <f ca="1"/>
        <v>AG007</v>
      </c>
      <c r="H831" t="str">
        <f ca="1"/>
        <v>Pushpa Jain</v>
      </c>
      <c r="I831" t="str">
        <f ca="1"/>
        <v>Not Reachable</v>
      </c>
      <c r="J831" t="str">
        <f ca="1"/>
        <v/>
      </c>
      <c r="K831">
        <f ca="1"/>
        <v>0</v>
      </c>
      <c r="L831">
        <f ca="1"/>
        <v>0</v>
      </c>
      <c r="M831">
        <f ca="1"/>
        <v>0</v>
      </c>
      <c r="N831" t="str">
        <f ca="1"/>
        <v>Not Reachable</v>
      </c>
    </row>
    <row r="832" spans="1:14" x14ac:dyDescent="0.25">
      <c r="A832" t="str">
        <f ca="1"/>
        <v>LOG00239</v>
      </c>
      <c r="B832" t="str">
        <f ca="1"/>
        <v>CUST0219</v>
      </c>
      <c r="C832" t="str">
        <f ca="1"/>
        <v>Ramesh Rajput</v>
      </c>
      <c r="D832" t="str">
        <f ca="1"/>
        <v>Indore</v>
      </c>
      <c r="E832">
        <f ca="1"/>
        <v>46150</v>
      </c>
      <c r="F832" t="str">
        <f ca="1"/>
        <v>Tele-Call</v>
      </c>
      <c r="G832" t="str">
        <f ca="1"/>
        <v>AG001</v>
      </c>
      <c r="H832" t="str">
        <f ca="1"/>
        <v>Mohit Mishra</v>
      </c>
      <c r="I832" t="str">
        <f ca="1"/>
        <v>Not Reachable</v>
      </c>
      <c r="J832" t="str">
        <f ca="1"/>
        <v/>
      </c>
      <c r="K832">
        <f ca="1"/>
        <v>0</v>
      </c>
      <c r="L832">
        <f ca="1"/>
        <v>0</v>
      </c>
      <c r="M832">
        <f ca="1"/>
        <v>0</v>
      </c>
      <c r="N832" t="str">
        <f ca="1"/>
        <v>Not Reachable</v>
      </c>
    </row>
    <row r="833" spans="1:14" x14ac:dyDescent="0.25">
      <c r="A833" t="str">
        <f ca="1"/>
        <v>LOG00249</v>
      </c>
      <c r="B833" t="str">
        <f ca="1"/>
        <v>CUST0225</v>
      </c>
      <c r="C833" t="str">
        <f ca="1"/>
        <v>Naresh Malviya</v>
      </c>
      <c r="D833" t="str">
        <f ca="1"/>
        <v>Bhopal</v>
      </c>
      <c r="E833">
        <f ca="1"/>
        <v>46150</v>
      </c>
      <c r="F833" t="str">
        <f ca="1"/>
        <v>Tele-Call</v>
      </c>
      <c r="G833" t="str">
        <f ca="1"/>
        <v>AG015</v>
      </c>
      <c r="H833" t="str">
        <f ca="1"/>
        <v>Lalit Dwivedi</v>
      </c>
      <c r="I833" t="str">
        <f ca="1"/>
        <v>Not Reachable</v>
      </c>
      <c r="J833" t="str">
        <f ca="1"/>
        <v/>
      </c>
      <c r="K833">
        <f ca="1"/>
        <v>0</v>
      </c>
      <c r="L833">
        <f ca="1"/>
        <v>0</v>
      </c>
      <c r="M833">
        <f ca="1"/>
        <v>0</v>
      </c>
      <c r="N833" t="str">
        <f ca="1"/>
        <v>Not Reachable</v>
      </c>
    </row>
    <row r="834" spans="1:14" x14ac:dyDescent="0.25">
      <c r="A834" t="str">
        <f ca="1"/>
        <v>LOG00293</v>
      </c>
      <c r="B834" t="str">
        <f ca="1"/>
        <v>CUST0275</v>
      </c>
      <c r="C834" t="str">
        <f ca="1"/>
        <v>Neha Mishra</v>
      </c>
      <c r="D834" t="str">
        <f ca="1"/>
        <v>Gwalior</v>
      </c>
      <c r="E834">
        <f ca="1"/>
        <v>46150</v>
      </c>
      <c r="F834" t="str">
        <f ca="1"/>
        <v>Tele-Call</v>
      </c>
      <c r="G834" t="str">
        <f ca="1"/>
        <v>AG008</v>
      </c>
      <c r="H834" t="str">
        <f ca="1"/>
        <v>Pooja Shukla</v>
      </c>
      <c r="I834" t="str">
        <f ca="1"/>
        <v>Not Reachable</v>
      </c>
      <c r="J834" t="str">
        <f ca="1"/>
        <v/>
      </c>
      <c r="K834">
        <f ca="1"/>
        <v>0</v>
      </c>
      <c r="L834">
        <f ca="1"/>
        <v>0</v>
      </c>
      <c r="M834">
        <f ca="1"/>
        <v>0</v>
      </c>
      <c r="N834" t="str">
        <f ca="1"/>
        <v>Not Reachable</v>
      </c>
    </row>
    <row r="835" spans="1:14" x14ac:dyDescent="0.25">
      <c r="A835" t="str">
        <f ca="1"/>
        <v>LOG00296</v>
      </c>
      <c r="B835" t="str">
        <f ca="1"/>
        <v>CUST0276</v>
      </c>
      <c r="C835" t="str">
        <f ca="1"/>
        <v>Ajay Malviya</v>
      </c>
      <c r="D835" t="str">
        <f ca="1"/>
        <v>Gwalior</v>
      </c>
      <c r="E835">
        <f ca="1"/>
        <v>46150</v>
      </c>
      <c r="F835" t="str">
        <f ca="1"/>
        <v>Tele-Call</v>
      </c>
      <c r="G835" t="str">
        <f ca="1"/>
        <v>AG017</v>
      </c>
      <c r="H835" t="str">
        <f ca="1"/>
        <v>Naresh Mishra</v>
      </c>
      <c r="I835" t="str">
        <f ca="1"/>
        <v>Not Reachable</v>
      </c>
      <c r="J835" t="str">
        <f ca="1"/>
        <v/>
      </c>
      <c r="K835">
        <f ca="1"/>
        <v>0</v>
      </c>
      <c r="L835">
        <f ca="1"/>
        <v>0</v>
      </c>
      <c r="M835">
        <f ca="1"/>
        <v>0</v>
      </c>
      <c r="N835" t="str">
        <f ca="1"/>
        <v>Not Reachable</v>
      </c>
    </row>
    <row r="836" spans="1:14" x14ac:dyDescent="0.25">
      <c r="A836" t="str">
        <f ca="1"/>
        <v>LOG00297</v>
      </c>
      <c r="B836" t="str">
        <f ca="1"/>
        <v>CUST0276</v>
      </c>
      <c r="C836" t="str">
        <f ca="1"/>
        <v>Ajay Malviya</v>
      </c>
      <c r="D836" t="str">
        <f ca="1"/>
        <v>Gwalior</v>
      </c>
      <c r="E836">
        <f ca="1"/>
        <v>46150</v>
      </c>
      <c r="F836" t="str">
        <f ca="1"/>
        <v>WhatsApp Message</v>
      </c>
      <c r="G836" t="str">
        <f ca="1"/>
        <v>AG004</v>
      </c>
      <c r="H836" t="str">
        <f ca="1"/>
        <v>Pankaj Verma</v>
      </c>
      <c r="I836" t="str">
        <f ca="1"/>
        <v>Will Pay Next Week</v>
      </c>
      <c r="J836" t="str">
        <f ca="1"/>
        <v>Yes</v>
      </c>
      <c r="K836">
        <f ca="1"/>
        <v>46155</v>
      </c>
      <c r="L836">
        <f ca="1"/>
        <v>336</v>
      </c>
      <c r="M836">
        <f ca="1"/>
        <v>0</v>
      </c>
      <c r="N836" t="str">
        <f ca="1"/>
        <v>Will Pay Next Week</v>
      </c>
    </row>
    <row r="837" spans="1:14" x14ac:dyDescent="0.25">
      <c r="A837" t="str">
        <f ca="1"/>
        <v>LOG00381</v>
      </c>
      <c r="B837" t="str">
        <f ca="1"/>
        <v>CUST0365</v>
      </c>
      <c r="C837" t="str">
        <f ca="1"/>
        <v>Vijay Shukla</v>
      </c>
      <c r="D837" t="str">
        <f ca="1"/>
        <v>Jabalpur</v>
      </c>
      <c r="E837">
        <f ca="1"/>
        <v>46150</v>
      </c>
      <c r="F837" t="str">
        <f ca="1"/>
        <v>Tele-Call</v>
      </c>
      <c r="G837" t="str">
        <f ca="1"/>
        <v>AG015</v>
      </c>
      <c r="H837" t="str">
        <f ca="1"/>
        <v>Lalit Dwivedi</v>
      </c>
      <c r="I837" t="str">
        <f ca="1"/>
        <v>Payment Reminder</v>
      </c>
      <c r="J837" t="str">
        <f ca="1"/>
        <v/>
      </c>
      <c r="K837">
        <f ca="1"/>
        <v>0</v>
      </c>
      <c r="L837">
        <f ca="1"/>
        <v>0</v>
      </c>
      <c r="M837">
        <f ca="1"/>
        <v>0</v>
      </c>
      <c r="N837" t="str">
        <f ca="1"/>
        <v>Customer paid after follow-up</v>
      </c>
    </row>
    <row r="838" spans="1:14" x14ac:dyDescent="0.25">
      <c r="A838" t="str">
        <f ca="1"/>
        <v>LOG00395</v>
      </c>
      <c r="B838" t="str">
        <f ca="1"/>
        <v>CUST0381</v>
      </c>
      <c r="C838" t="str">
        <f ca="1"/>
        <v>Amit Joshi</v>
      </c>
      <c r="D838" t="str">
        <f ca="1"/>
        <v>Jabalpur</v>
      </c>
      <c r="E838">
        <f ca="1"/>
        <v>46150</v>
      </c>
      <c r="F838" t="str">
        <f ca="1"/>
        <v>Tele-Call</v>
      </c>
      <c r="G838" t="str">
        <f ca="1"/>
        <v>AG004</v>
      </c>
      <c r="H838" t="str">
        <f ca="1"/>
        <v>Pankaj Verma</v>
      </c>
      <c r="I838" t="str">
        <f ca="1"/>
        <v>Commitment Received</v>
      </c>
      <c r="J838" t="str">
        <f ca="1"/>
        <v>Yes</v>
      </c>
      <c r="K838">
        <f ca="1"/>
        <v>46155</v>
      </c>
      <c r="L838">
        <f ca="1"/>
        <v>16372</v>
      </c>
      <c r="M838">
        <f ca="1"/>
        <v>0</v>
      </c>
      <c r="N838" t="str">
        <f ca="1"/>
        <v>Commitment Received</v>
      </c>
    </row>
    <row r="839" spans="1:14" x14ac:dyDescent="0.25">
      <c r="A839" t="str">
        <f ca="1"/>
        <v>LOG00450</v>
      </c>
      <c r="B839" t="str">
        <f ca="1"/>
        <v>CUST0420</v>
      </c>
      <c r="C839" t="str">
        <f ca="1"/>
        <v>Naresh Verma</v>
      </c>
      <c r="D839" t="str">
        <f ca="1"/>
        <v>Jabalpur</v>
      </c>
      <c r="E839">
        <f ca="1"/>
        <v>46150</v>
      </c>
      <c r="F839" t="str">
        <f ca="1"/>
        <v>WhatsApp Message</v>
      </c>
      <c r="G839" t="str">
        <f ca="1"/>
        <v>AG005</v>
      </c>
      <c r="H839" t="str">
        <f ca="1"/>
        <v>Amit Thakur</v>
      </c>
      <c r="I839" t="str">
        <f ca="1"/>
        <v>Will Pay Next Week</v>
      </c>
      <c r="J839" t="str">
        <f ca="1"/>
        <v>Yes</v>
      </c>
      <c r="K839">
        <f ca="1"/>
        <v>46155</v>
      </c>
      <c r="L839">
        <f ca="1"/>
        <v>3274</v>
      </c>
      <c r="M839">
        <f ca="1"/>
        <v>0</v>
      </c>
      <c r="N839" t="str">
        <f ca="1"/>
        <v>Will Pay Next Week</v>
      </c>
    </row>
    <row r="840" spans="1:14" x14ac:dyDescent="0.25">
      <c r="A840" t="str">
        <f ca="1"/>
        <v>LOG00473</v>
      </c>
      <c r="B840" t="str">
        <f ca="1"/>
        <v>CUST0438</v>
      </c>
      <c r="C840" t="str">
        <f ca="1"/>
        <v>Savita Patel</v>
      </c>
      <c r="D840" t="str">
        <f ca="1"/>
        <v>Gwalior</v>
      </c>
      <c r="E840">
        <f ca="1"/>
        <v>46150</v>
      </c>
      <c r="F840" t="str">
        <f ca="1"/>
        <v>Tele-Call</v>
      </c>
      <c r="G840" t="str">
        <f ca="1"/>
        <v>AG013</v>
      </c>
      <c r="H840" t="str">
        <f ca="1"/>
        <v>Neha Malviya</v>
      </c>
      <c r="I840" t="str">
        <f ca="1"/>
        <v>Commitment Received</v>
      </c>
      <c r="J840" t="str">
        <f ca="1"/>
        <v>Yes</v>
      </c>
      <c r="K840">
        <f ca="1"/>
        <v>46155</v>
      </c>
      <c r="L840">
        <f ca="1"/>
        <v>3120</v>
      </c>
      <c r="M840">
        <f ca="1"/>
        <v>0</v>
      </c>
      <c r="N840" t="str">
        <f ca="1"/>
        <v>Commitment Received</v>
      </c>
    </row>
    <row r="841" spans="1:14" x14ac:dyDescent="0.25">
      <c r="A841" t="str">
        <f ca="1"/>
        <v>LOG00051</v>
      </c>
      <c r="B841" t="str">
        <f ca="1"/>
        <v>CUST0037</v>
      </c>
      <c r="C841" t="str">
        <f ca="1"/>
        <v>Pushpa Yadav</v>
      </c>
      <c r="D841" t="str">
        <f ca="1"/>
        <v>Indore</v>
      </c>
      <c r="E841">
        <f ca="1"/>
        <v>46149</v>
      </c>
      <c r="F841" t="str">
        <f ca="1"/>
        <v>Tele-Call</v>
      </c>
      <c r="G841" t="str">
        <f ca="1"/>
        <v>AG003</v>
      </c>
      <c r="H841" t="str">
        <f ca="1"/>
        <v>Pushpa Gupta</v>
      </c>
      <c r="I841" t="str">
        <f ca="1"/>
        <v>Not Reachable</v>
      </c>
      <c r="J841" t="str">
        <f ca="1"/>
        <v/>
      </c>
      <c r="K841">
        <f ca="1"/>
        <v>0</v>
      </c>
      <c r="L841">
        <f ca="1"/>
        <v>0</v>
      </c>
      <c r="M841">
        <f ca="1"/>
        <v>0</v>
      </c>
      <c r="N841" t="str">
        <f ca="1"/>
        <v>Not Reachable</v>
      </c>
    </row>
    <row r="842" spans="1:14" x14ac:dyDescent="0.25">
      <c r="A842" t="str">
        <f ca="1"/>
        <v>LOG00056</v>
      </c>
      <c r="B842" t="str">
        <f ca="1"/>
        <v>CUST0039</v>
      </c>
      <c r="C842" t="str">
        <f ca="1"/>
        <v>Vijay Pandey</v>
      </c>
      <c r="D842" t="str">
        <f ca="1"/>
        <v>Bhopal</v>
      </c>
      <c r="E842">
        <f ca="1"/>
        <v>46149</v>
      </c>
      <c r="F842" t="str">
        <f ca="1"/>
        <v>Tele-Call</v>
      </c>
      <c r="G842" t="str">
        <f ca="1"/>
        <v>AG013</v>
      </c>
      <c r="H842" t="str">
        <f ca="1"/>
        <v>Neha Malviya</v>
      </c>
      <c r="I842" t="str">
        <f ca="1"/>
        <v>Payment Reminder</v>
      </c>
      <c r="J842" t="str">
        <f ca="1"/>
        <v/>
      </c>
      <c r="K842">
        <f ca="1"/>
        <v>0</v>
      </c>
      <c r="L842">
        <f ca="1"/>
        <v>0</v>
      </c>
      <c r="M842">
        <f ca="1"/>
        <v>0</v>
      </c>
      <c r="N842" t="str">
        <f ca="1"/>
        <v>Customer paid after follow-up</v>
      </c>
    </row>
    <row r="843" spans="1:14" x14ac:dyDescent="0.25">
      <c r="A843" t="str">
        <f ca="1"/>
        <v>LOG00061</v>
      </c>
      <c r="B843" t="str">
        <f ca="1"/>
        <v>CUST0048</v>
      </c>
      <c r="C843" t="str">
        <f ca="1"/>
        <v>Anil Chauhan</v>
      </c>
      <c r="D843" t="str">
        <f ca="1"/>
        <v>Rewa</v>
      </c>
      <c r="E843">
        <f ca="1"/>
        <v>46149</v>
      </c>
      <c r="F843" t="str">
        <f ca="1"/>
        <v>WhatsApp Message</v>
      </c>
      <c r="G843" t="str">
        <f ca="1"/>
        <v>AG017</v>
      </c>
      <c r="H843" t="str">
        <f ca="1"/>
        <v>Naresh Mishra</v>
      </c>
      <c r="I843" t="str">
        <f ca="1"/>
        <v>Will Pay Next Week</v>
      </c>
      <c r="J843" t="str">
        <f ca="1"/>
        <v>Yes</v>
      </c>
      <c r="K843">
        <f ca="1"/>
        <v>46154</v>
      </c>
      <c r="L843">
        <f ca="1"/>
        <v>2689</v>
      </c>
      <c r="M843">
        <f ca="1"/>
        <v>0</v>
      </c>
      <c r="N843" t="str">
        <f ca="1"/>
        <v>Will Pay Next Week</v>
      </c>
    </row>
    <row r="844" spans="1:14" x14ac:dyDescent="0.25">
      <c r="A844" t="str">
        <f ca="1"/>
        <v>LOG00070</v>
      </c>
      <c r="B844" t="str">
        <f ca="1"/>
        <v>CUST0051</v>
      </c>
      <c r="C844" t="str">
        <f ca="1"/>
        <v>Vikas Rajput</v>
      </c>
      <c r="D844" t="str">
        <f ca="1"/>
        <v>Bhopal</v>
      </c>
      <c r="E844">
        <f ca="1"/>
        <v>46149</v>
      </c>
      <c r="F844" t="str">
        <f ca="1"/>
        <v>Tele-Call</v>
      </c>
      <c r="G844" t="str">
        <f ca="1"/>
        <v>AG017</v>
      </c>
      <c r="H844" t="str">
        <f ca="1"/>
        <v>Naresh Mishra</v>
      </c>
      <c r="I844" t="str">
        <f ca="1"/>
        <v>Commitment Received</v>
      </c>
      <c r="J844" t="str">
        <f ca="1"/>
        <v>Yes</v>
      </c>
      <c r="K844">
        <f ca="1"/>
        <v>46154</v>
      </c>
      <c r="L844">
        <f ca="1"/>
        <v>17235</v>
      </c>
      <c r="M844">
        <f ca="1"/>
        <v>0</v>
      </c>
      <c r="N844" t="str">
        <f ca="1"/>
        <v>Commitment Received</v>
      </c>
    </row>
    <row r="845" spans="1:14" x14ac:dyDescent="0.25">
      <c r="A845" t="str">
        <f ca="1"/>
        <v>LOG00100</v>
      </c>
      <c r="B845" t="str">
        <f ca="1"/>
        <v>CUST0090</v>
      </c>
      <c r="C845" t="str">
        <f ca="1"/>
        <v>Mohit Pandey</v>
      </c>
      <c r="D845" t="str">
        <f ca="1"/>
        <v>Bhopal</v>
      </c>
      <c r="E845">
        <f ca="1"/>
        <v>46149</v>
      </c>
      <c r="F845" t="str">
        <f ca="1"/>
        <v>Tele-Call</v>
      </c>
      <c r="G845" t="str">
        <f ca="1"/>
        <v>AG009</v>
      </c>
      <c r="H845" t="str">
        <f ca="1"/>
        <v>Pankaj Joshi</v>
      </c>
      <c r="I845" t="str">
        <f ca="1"/>
        <v>Commitment Received</v>
      </c>
      <c r="J845" t="str">
        <f ca="1"/>
        <v>Yes</v>
      </c>
      <c r="K845">
        <f ca="1"/>
        <v>46154</v>
      </c>
      <c r="L845">
        <f ca="1"/>
        <v>5611</v>
      </c>
      <c r="M845">
        <f ca="1"/>
        <v>0</v>
      </c>
      <c r="N845" t="str">
        <f ca="1"/>
        <v>Commitment Received</v>
      </c>
    </row>
    <row r="846" spans="1:14" x14ac:dyDescent="0.25">
      <c r="A846" t="str">
        <f ca="1"/>
        <v>LOG00200</v>
      </c>
      <c r="B846" t="str">
        <f ca="1"/>
        <v>CUST0192</v>
      </c>
      <c r="C846" t="str">
        <f ca="1"/>
        <v>Ajay Pandey</v>
      </c>
      <c r="D846" t="str">
        <f ca="1"/>
        <v>Rewa</v>
      </c>
      <c r="E846">
        <f ca="1"/>
        <v>46149</v>
      </c>
      <c r="F846" t="str">
        <f ca="1"/>
        <v>WhatsApp Message</v>
      </c>
      <c r="G846" t="str">
        <f ca="1"/>
        <v>AG003</v>
      </c>
      <c r="H846" t="str">
        <f ca="1"/>
        <v>Pushpa Gupta</v>
      </c>
      <c r="I846" t="str">
        <f ca="1"/>
        <v>Will Pay Next Week</v>
      </c>
      <c r="J846" t="str">
        <f ca="1"/>
        <v>Yes</v>
      </c>
      <c r="K846">
        <f ca="1"/>
        <v>46154</v>
      </c>
      <c r="L846">
        <f ca="1"/>
        <v>21193</v>
      </c>
      <c r="M846">
        <f ca="1"/>
        <v>0</v>
      </c>
      <c r="N846" t="str">
        <f ca="1"/>
        <v>Will Pay Next Week</v>
      </c>
    </row>
    <row r="847" spans="1:14" x14ac:dyDescent="0.25">
      <c r="A847" t="str">
        <f ca="1"/>
        <v>LOG00211</v>
      </c>
      <c r="B847" t="str">
        <f ca="1"/>
        <v>CUST0200</v>
      </c>
      <c r="C847" t="str">
        <f ca="1"/>
        <v>Rajesh Mishra</v>
      </c>
      <c r="D847" t="str">
        <f ca="1"/>
        <v>Gwalior</v>
      </c>
      <c r="E847">
        <f ca="1"/>
        <v>46149</v>
      </c>
      <c r="F847" t="str">
        <f ca="1"/>
        <v>Tele-Call</v>
      </c>
      <c r="G847" t="str">
        <f ca="1"/>
        <v>AG008</v>
      </c>
      <c r="H847" t="str">
        <f ca="1"/>
        <v>Pooja Shukla</v>
      </c>
      <c r="I847" t="str">
        <f ca="1"/>
        <v>Commitment Received</v>
      </c>
      <c r="J847" t="str">
        <f ca="1"/>
        <v>Yes</v>
      </c>
      <c r="K847">
        <f ca="1"/>
        <v>46154</v>
      </c>
      <c r="L847">
        <f ca="1"/>
        <v>404</v>
      </c>
      <c r="M847">
        <f ca="1"/>
        <v>0</v>
      </c>
      <c r="N847" t="str">
        <f ca="1"/>
        <v>Commitment Received</v>
      </c>
    </row>
    <row r="848" spans="1:14" x14ac:dyDescent="0.25">
      <c r="A848" t="str">
        <f ca="1"/>
        <v>LOG00215</v>
      </c>
      <c r="B848" t="str">
        <f ca="1"/>
        <v>CUST0207</v>
      </c>
      <c r="C848" t="str">
        <f ca="1"/>
        <v>Kavita Agarwal</v>
      </c>
      <c r="D848" t="str">
        <f ca="1"/>
        <v>Indore</v>
      </c>
      <c r="E848">
        <f ca="1"/>
        <v>46149</v>
      </c>
      <c r="F848" t="str">
        <f ca="1"/>
        <v>Field Visit</v>
      </c>
      <c r="G848" t="str">
        <f ca="1"/>
        <v>AG013</v>
      </c>
      <c r="H848" t="str">
        <f ca="1"/>
        <v>Neha Malviya</v>
      </c>
      <c r="I848" t="str">
        <f ca="1"/>
        <v>Callback Requested</v>
      </c>
      <c r="J848" t="str">
        <f ca="1"/>
        <v/>
      </c>
      <c r="K848">
        <f ca="1"/>
        <v>46154</v>
      </c>
      <c r="L848">
        <f ca="1"/>
        <v>48786</v>
      </c>
      <c r="M848">
        <f ca="1"/>
        <v>0</v>
      </c>
      <c r="N848" t="str">
        <f ca="1"/>
        <v>Commitment Broken</v>
      </c>
    </row>
    <row r="849" spans="1:14" x14ac:dyDescent="0.25">
      <c r="A849" t="str">
        <f ca="1"/>
        <v>LOG00254</v>
      </c>
      <c r="B849" t="str">
        <f ca="1"/>
        <v>CUST0229</v>
      </c>
      <c r="C849" t="str">
        <f ca="1"/>
        <v>Vikas Malviya</v>
      </c>
      <c r="D849" t="str">
        <f ca="1"/>
        <v>Indore</v>
      </c>
      <c r="E849">
        <f ca="1"/>
        <v>46149</v>
      </c>
      <c r="F849" t="str">
        <f ca="1"/>
        <v>Tele-Call</v>
      </c>
      <c r="G849" t="str">
        <f ca="1"/>
        <v>AG001</v>
      </c>
      <c r="H849" t="str">
        <f ca="1"/>
        <v>Mohit Mishra</v>
      </c>
      <c r="I849" t="str">
        <f ca="1"/>
        <v>Commitment Received</v>
      </c>
      <c r="J849" t="str">
        <f ca="1"/>
        <v>Yes</v>
      </c>
      <c r="K849">
        <f ca="1"/>
        <v>46154</v>
      </c>
      <c r="L849">
        <f ca="1"/>
        <v>6037</v>
      </c>
      <c r="M849">
        <f ca="1"/>
        <v>0</v>
      </c>
      <c r="N849" t="str">
        <f ca="1"/>
        <v>Commitment Received</v>
      </c>
    </row>
    <row r="850" spans="1:14" x14ac:dyDescent="0.25">
      <c r="A850" t="str">
        <f ca="1"/>
        <v>LOG00258</v>
      </c>
      <c r="B850" t="str">
        <f ca="1"/>
        <v>CUST0232</v>
      </c>
      <c r="C850" t="str">
        <f ca="1"/>
        <v>Pankaj Joshi</v>
      </c>
      <c r="D850" t="str">
        <f ca="1"/>
        <v>Gwalior</v>
      </c>
      <c r="E850">
        <f ca="1"/>
        <v>46149</v>
      </c>
      <c r="F850" t="str">
        <f ca="1"/>
        <v>Tele-Call</v>
      </c>
      <c r="G850" t="str">
        <f ca="1"/>
        <v>AG006</v>
      </c>
      <c r="H850" t="str">
        <f ca="1"/>
        <v>Suresh Malviya</v>
      </c>
      <c r="I850" t="str">
        <f ca="1"/>
        <v>Commitment Received</v>
      </c>
      <c r="J850" t="str">
        <f ca="1"/>
        <v>Yes</v>
      </c>
      <c r="K850">
        <f ca="1"/>
        <v>46154</v>
      </c>
      <c r="L850">
        <f ca="1"/>
        <v>2399</v>
      </c>
      <c r="M850">
        <f ca="1"/>
        <v>0</v>
      </c>
      <c r="N850" t="str">
        <f ca="1"/>
        <v>Commitment Received</v>
      </c>
    </row>
    <row r="851" spans="1:14" x14ac:dyDescent="0.25">
      <c r="A851" t="str">
        <f ca="1"/>
        <v>LOG00287</v>
      </c>
      <c r="B851" t="str">
        <f ca="1"/>
        <v>CUST0265</v>
      </c>
      <c r="C851" t="str">
        <f ca="1"/>
        <v>Suresh Sharma</v>
      </c>
      <c r="D851" t="str">
        <f ca="1"/>
        <v>Gwalior</v>
      </c>
      <c r="E851">
        <f ca="1"/>
        <v>46149</v>
      </c>
      <c r="F851" t="str">
        <f ca="1"/>
        <v>Tele-Call</v>
      </c>
      <c r="G851" t="str">
        <f ca="1"/>
        <v>AG004</v>
      </c>
      <c r="H851" t="str">
        <f ca="1"/>
        <v>Pankaj Verma</v>
      </c>
      <c r="I851" t="str">
        <f ca="1"/>
        <v>Commitment Received</v>
      </c>
      <c r="J851" t="str">
        <f ca="1"/>
        <v>Yes</v>
      </c>
      <c r="K851">
        <f ca="1"/>
        <v>46154</v>
      </c>
      <c r="L851">
        <f ca="1"/>
        <v>52201</v>
      </c>
      <c r="M851">
        <f ca="1"/>
        <v>0</v>
      </c>
      <c r="N851" t="str">
        <f ca="1"/>
        <v>Commitment Received</v>
      </c>
    </row>
    <row r="852" spans="1:14" x14ac:dyDescent="0.25">
      <c r="A852" t="str">
        <f ca="1"/>
        <v>LOG00306</v>
      </c>
      <c r="B852" t="str">
        <f ca="1"/>
        <v>CUST0284</v>
      </c>
      <c r="C852" t="str">
        <f ca="1"/>
        <v>Sanjay Verma</v>
      </c>
      <c r="D852" t="str">
        <f ca="1"/>
        <v>Jabalpur</v>
      </c>
      <c r="E852">
        <f ca="1"/>
        <v>46149</v>
      </c>
      <c r="F852" t="str">
        <f ca="1"/>
        <v>Tele-Call</v>
      </c>
      <c r="G852" t="str">
        <f ca="1"/>
        <v>AG002</v>
      </c>
      <c r="H852" t="str">
        <f ca="1"/>
        <v>Sunita Patel</v>
      </c>
      <c r="I852" t="str">
        <f ca="1"/>
        <v>Not Reachable</v>
      </c>
      <c r="J852" t="str">
        <f ca="1"/>
        <v/>
      </c>
      <c r="K852">
        <f ca="1"/>
        <v>0</v>
      </c>
      <c r="L852">
        <f ca="1"/>
        <v>0</v>
      </c>
      <c r="M852">
        <f ca="1"/>
        <v>0</v>
      </c>
      <c r="N852" t="str">
        <f ca="1"/>
        <v>Not Reachable</v>
      </c>
    </row>
    <row r="853" spans="1:14" x14ac:dyDescent="0.25">
      <c r="A853" t="str">
        <f ca="1"/>
        <v>LOG00308</v>
      </c>
      <c r="B853" t="str">
        <f ca="1"/>
        <v>CUST0284</v>
      </c>
      <c r="C853" t="str">
        <f ca="1"/>
        <v>Sanjay Verma</v>
      </c>
      <c r="D853" t="str">
        <f ca="1"/>
        <v>Jabalpur</v>
      </c>
      <c r="E853">
        <f ca="1"/>
        <v>46149</v>
      </c>
      <c r="F853" t="str">
        <f ca="1"/>
        <v>Tele-Call</v>
      </c>
      <c r="G853" t="str">
        <f ca="1"/>
        <v>AG009</v>
      </c>
      <c r="H853" t="str">
        <f ca="1"/>
        <v>Pankaj Joshi</v>
      </c>
      <c r="I853" t="str">
        <f ca="1"/>
        <v>Commitment Received</v>
      </c>
      <c r="J853" t="str">
        <f ca="1"/>
        <v>Yes</v>
      </c>
      <c r="K853">
        <f ca="1"/>
        <v>46154</v>
      </c>
      <c r="L853">
        <f ca="1"/>
        <v>18832</v>
      </c>
      <c r="M853">
        <f ca="1"/>
        <v>0</v>
      </c>
      <c r="N853" t="str">
        <f ca="1"/>
        <v>Commitment Received</v>
      </c>
    </row>
    <row r="854" spans="1:14" x14ac:dyDescent="0.25">
      <c r="A854" t="str">
        <f ca="1"/>
        <v>LOG00354</v>
      </c>
      <c r="B854" t="str">
        <f ca="1"/>
        <v>CUST0349</v>
      </c>
      <c r="C854" t="str">
        <f ca="1"/>
        <v>Ajay Shukla</v>
      </c>
      <c r="D854" t="str">
        <f ca="1"/>
        <v>Jabalpur</v>
      </c>
      <c r="E854">
        <f ca="1"/>
        <v>46149</v>
      </c>
      <c r="F854" t="str">
        <f ca="1"/>
        <v>Tele-Call</v>
      </c>
      <c r="G854" t="str">
        <f ca="1"/>
        <v>AG019</v>
      </c>
      <c r="H854" t="str">
        <f ca="1"/>
        <v>Ajay Yadav</v>
      </c>
      <c r="I854" t="str">
        <f ca="1"/>
        <v>Commitment Received</v>
      </c>
      <c r="J854" t="str">
        <f ca="1"/>
        <v>Yes</v>
      </c>
      <c r="K854">
        <f ca="1"/>
        <v>46154</v>
      </c>
      <c r="L854">
        <f ca="1"/>
        <v>998</v>
      </c>
      <c r="M854">
        <f ca="1"/>
        <v>0</v>
      </c>
      <c r="N854" t="str">
        <f ca="1"/>
        <v>Commitment Received</v>
      </c>
    </row>
    <row r="855" spans="1:14" x14ac:dyDescent="0.25">
      <c r="A855" t="str">
        <f ca="1"/>
        <v>LOG00387</v>
      </c>
      <c r="B855" t="str">
        <f ca="1"/>
        <v>CUST0377</v>
      </c>
      <c r="C855" t="str">
        <f ca="1"/>
        <v>Suresh Pandey</v>
      </c>
      <c r="D855" t="str">
        <f ca="1"/>
        <v>Jabalpur</v>
      </c>
      <c r="E855">
        <f ca="1"/>
        <v>46149</v>
      </c>
      <c r="F855" t="str">
        <f ca="1"/>
        <v>Tele-Call</v>
      </c>
      <c r="G855" t="str">
        <f ca="1"/>
        <v>AG014</v>
      </c>
      <c r="H855" t="str">
        <f ca="1"/>
        <v>Manoj Gupta</v>
      </c>
      <c r="I855" t="str">
        <f ca="1"/>
        <v>Payment Reminder</v>
      </c>
      <c r="J855" t="str">
        <f ca="1"/>
        <v/>
      </c>
      <c r="K855">
        <f ca="1"/>
        <v>0</v>
      </c>
      <c r="L855">
        <f ca="1"/>
        <v>0</v>
      </c>
      <c r="M855">
        <f ca="1"/>
        <v>0</v>
      </c>
      <c r="N855" t="str">
        <f ca="1"/>
        <v>Customer paid after follow-up</v>
      </c>
    </row>
    <row r="856" spans="1:14" x14ac:dyDescent="0.25">
      <c r="A856" t="str">
        <f ca="1"/>
        <v>LOG00402</v>
      </c>
      <c r="B856" t="str">
        <f ca="1"/>
        <v>CUST0389</v>
      </c>
      <c r="C856" t="str">
        <f ca="1"/>
        <v>Manoj Tiwari</v>
      </c>
      <c r="D856" t="str">
        <f ca="1"/>
        <v>Bhopal</v>
      </c>
      <c r="E856">
        <f ca="1"/>
        <v>46149</v>
      </c>
      <c r="F856" t="str">
        <f ca="1"/>
        <v>Tele-Call</v>
      </c>
      <c r="G856" t="str">
        <f ca="1"/>
        <v>AG013</v>
      </c>
      <c r="H856" t="str">
        <f ca="1"/>
        <v>Neha Malviya</v>
      </c>
      <c r="I856" t="str">
        <f ca="1"/>
        <v>Not Reachable</v>
      </c>
      <c r="J856" t="str">
        <f ca="1"/>
        <v/>
      </c>
      <c r="K856">
        <f ca="1"/>
        <v>0</v>
      </c>
      <c r="L856">
        <f ca="1"/>
        <v>0</v>
      </c>
      <c r="M856">
        <f ca="1"/>
        <v>0</v>
      </c>
      <c r="N856" t="str">
        <f ca="1"/>
        <v>Not Reachable</v>
      </c>
    </row>
    <row r="857" spans="1:14" x14ac:dyDescent="0.25">
      <c r="A857" t="str">
        <f ca="1"/>
        <v>LOG00415</v>
      </c>
      <c r="B857" t="str">
        <f ca="1"/>
        <v>CUST0396</v>
      </c>
      <c r="C857" t="str">
        <f ca="1"/>
        <v>Pushpa Tiwari</v>
      </c>
      <c r="D857" t="str">
        <f ca="1"/>
        <v>Gwalior</v>
      </c>
      <c r="E857">
        <f ca="1"/>
        <v>46149</v>
      </c>
      <c r="F857" t="str">
        <f ca="1"/>
        <v>Field Visit</v>
      </c>
      <c r="G857" t="str">
        <f ca="1"/>
        <v>AG018</v>
      </c>
      <c r="H857" t="str">
        <f ca="1"/>
        <v>Manoj Dubey</v>
      </c>
      <c r="I857" t="str">
        <f ca="1"/>
        <v>Part Payment Done</v>
      </c>
      <c r="J857" t="str">
        <f ca="1"/>
        <v/>
      </c>
      <c r="K857">
        <f ca="1"/>
        <v>0</v>
      </c>
      <c r="L857">
        <f ca="1"/>
        <v>0</v>
      </c>
      <c r="M857">
        <f ca="1"/>
        <v>6300</v>
      </c>
      <c r="N857" t="str">
        <f ca="1"/>
        <v>Part Payment Done</v>
      </c>
    </row>
    <row r="858" spans="1:14" x14ac:dyDescent="0.25">
      <c r="A858" t="str">
        <f ca="1"/>
        <v>LOG00417</v>
      </c>
      <c r="B858" t="str">
        <f ca="1"/>
        <v>CUST0400</v>
      </c>
      <c r="C858" t="str">
        <f ca="1"/>
        <v>Sunita Pandey</v>
      </c>
      <c r="D858" t="str">
        <f ca="1"/>
        <v>Rewa</v>
      </c>
      <c r="E858">
        <f ca="1"/>
        <v>46149</v>
      </c>
      <c r="F858" t="str">
        <f ca="1"/>
        <v>WhatsApp Message</v>
      </c>
      <c r="G858" t="str">
        <f ca="1"/>
        <v>AG004</v>
      </c>
      <c r="H858" t="str">
        <f ca="1"/>
        <v>Pankaj Verma</v>
      </c>
      <c r="I858" t="str">
        <f ca="1"/>
        <v>Will Pay Next Week</v>
      </c>
      <c r="J858" t="str">
        <f ca="1"/>
        <v>Yes</v>
      </c>
      <c r="K858">
        <f ca="1"/>
        <v>46154</v>
      </c>
      <c r="L858">
        <f ca="1"/>
        <v>12244</v>
      </c>
      <c r="M858">
        <f ca="1"/>
        <v>0</v>
      </c>
      <c r="N858" t="str">
        <f ca="1"/>
        <v>Will Pay Next Week</v>
      </c>
    </row>
    <row r="859" spans="1:14" x14ac:dyDescent="0.25">
      <c r="A859" t="str">
        <f ca="1"/>
        <v>LOG00420</v>
      </c>
      <c r="B859" t="str">
        <f ca="1"/>
        <v>CUST0401</v>
      </c>
      <c r="C859" t="str">
        <f ca="1"/>
        <v>Pankaj Chauhan</v>
      </c>
      <c r="D859" t="str">
        <f ca="1"/>
        <v>Rewa</v>
      </c>
      <c r="E859">
        <f ca="1"/>
        <v>46149</v>
      </c>
      <c r="F859" t="str">
        <f ca="1"/>
        <v>Tele-Call</v>
      </c>
      <c r="G859" t="str">
        <f ca="1"/>
        <v>AG011</v>
      </c>
      <c r="H859" t="str">
        <f ca="1"/>
        <v>Umesh Gupta</v>
      </c>
      <c r="I859" t="str">
        <f ca="1"/>
        <v>Payment Reminder</v>
      </c>
      <c r="J859" t="str">
        <f ca="1"/>
        <v/>
      </c>
      <c r="K859">
        <f ca="1"/>
        <v>0</v>
      </c>
      <c r="L859">
        <f ca="1"/>
        <v>0</v>
      </c>
      <c r="M859">
        <f ca="1"/>
        <v>0</v>
      </c>
      <c r="N859" t="str">
        <f ca="1"/>
        <v>Customer paid after follow-up</v>
      </c>
    </row>
    <row r="860" spans="1:14" x14ac:dyDescent="0.25">
      <c r="A860" t="str">
        <f ca="1"/>
        <v>LOG00429</v>
      </c>
      <c r="B860" t="str">
        <f ca="1"/>
        <v>CUST0405</v>
      </c>
      <c r="C860" t="str">
        <f ca="1"/>
        <v>Santosh Agarwal</v>
      </c>
      <c r="D860" t="str">
        <f ca="1"/>
        <v>Indore</v>
      </c>
      <c r="E860">
        <f ca="1"/>
        <v>46149</v>
      </c>
      <c r="F860" t="str">
        <f ca="1"/>
        <v>Tele-Call</v>
      </c>
      <c r="G860" t="str">
        <f ca="1"/>
        <v>AG003</v>
      </c>
      <c r="H860" t="str">
        <f ca="1"/>
        <v>Pushpa Gupta</v>
      </c>
      <c r="I860" t="str">
        <f ca="1"/>
        <v>Not Reachable</v>
      </c>
      <c r="J860" t="str">
        <f ca="1"/>
        <v/>
      </c>
      <c r="K860">
        <f ca="1"/>
        <v>0</v>
      </c>
      <c r="L860">
        <f ca="1"/>
        <v>0</v>
      </c>
      <c r="M860">
        <f ca="1"/>
        <v>0</v>
      </c>
      <c r="N860" t="str">
        <f ca="1"/>
        <v>Not Reachable</v>
      </c>
    </row>
    <row r="861" spans="1:14" x14ac:dyDescent="0.25">
      <c r="A861" t="str">
        <f ca="1"/>
        <v>LOG00432</v>
      </c>
      <c r="B861" t="str">
        <f ca="1"/>
        <v>CUST0405</v>
      </c>
      <c r="C861" t="str">
        <f ca="1"/>
        <v>Santosh Agarwal</v>
      </c>
      <c r="D861" t="str">
        <f ca="1"/>
        <v>Indore</v>
      </c>
      <c r="E861">
        <f ca="1"/>
        <v>46149</v>
      </c>
      <c r="F861" t="str">
        <f ca="1"/>
        <v>Field Visit</v>
      </c>
      <c r="G861" t="str">
        <f ca="1"/>
        <v>AG010</v>
      </c>
      <c r="H861" t="str">
        <f ca="1"/>
        <v>Kavita Tiwari</v>
      </c>
      <c r="I861" t="str">
        <f ca="1"/>
        <v>Part Payment Done</v>
      </c>
      <c r="J861" t="str">
        <f ca="1"/>
        <v/>
      </c>
      <c r="K861">
        <f ca="1"/>
        <v>0</v>
      </c>
      <c r="L861">
        <f ca="1"/>
        <v>0</v>
      </c>
      <c r="M861">
        <f ca="1"/>
        <v>13698</v>
      </c>
      <c r="N861" t="str">
        <f ca="1"/>
        <v>Part Payment Done</v>
      </c>
    </row>
    <row r="862" spans="1:14" x14ac:dyDescent="0.25">
      <c r="A862" t="str">
        <f ca="1"/>
        <v>LOG00452</v>
      </c>
      <c r="B862" t="str">
        <f ca="1"/>
        <v>CUST0420</v>
      </c>
      <c r="C862" t="str">
        <f ca="1"/>
        <v>Naresh Verma</v>
      </c>
      <c r="D862" t="str">
        <f ca="1"/>
        <v>Jabalpur</v>
      </c>
      <c r="E862">
        <f ca="1"/>
        <v>46149</v>
      </c>
      <c r="F862" t="str">
        <f ca="1"/>
        <v>Field Visit</v>
      </c>
      <c r="G862" t="str">
        <f ca="1"/>
        <v>AG009</v>
      </c>
      <c r="H862" t="str">
        <f ca="1"/>
        <v>Pankaj Joshi</v>
      </c>
      <c r="I862" t="str">
        <f ca="1"/>
        <v>Part Payment Done</v>
      </c>
      <c r="J862" t="str">
        <f ca="1"/>
        <v/>
      </c>
      <c r="K862">
        <f ca="1"/>
        <v>0</v>
      </c>
      <c r="L862">
        <f ca="1"/>
        <v>0</v>
      </c>
      <c r="M862">
        <f ca="1"/>
        <v>3424</v>
      </c>
      <c r="N862" t="str">
        <f ca="1"/>
        <v>Part Payment Done</v>
      </c>
    </row>
    <row r="863" spans="1:14" x14ac:dyDescent="0.25">
      <c r="A863" t="str">
        <f ca="1"/>
        <v>LOG00461</v>
      </c>
      <c r="B863" t="str">
        <f ca="1"/>
        <v>CUST0430</v>
      </c>
      <c r="C863" t="str">
        <f ca="1"/>
        <v>Pushpa Yadav</v>
      </c>
      <c r="D863" t="str">
        <f ca="1"/>
        <v>Rewa</v>
      </c>
      <c r="E863">
        <f ca="1"/>
        <v>46149</v>
      </c>
      <c r="F863" t="str">
        <f ca="1"/>
        <v>Tele-Call</v>
      </c>
      <c r="G863" t="str">
        <f ca="1"/>
        <v>AG015</v>
      </c>
      <c r="H863" t="str">
        <f ca="1"/>
        <v>Lalit Dwivedi</v>
      </c>
      <c r="I863" t="str">
        <f ca="1"/>
        <v>Payment Reminder</v>
      </c>
      <c r="J863" t="str">
        <f ca="1"/>
        <v/>
      </c>
      <c r="K863">
        <f ca="1"/>
        <v>0</v>
      </c>
      <c r="L863">
        <f ca="1"/>
        <v>0</v>
      </c>
      <c r="M863">
        <f ca="1"/>
        <v>0</v>
      </c>
      <c r="N863" t="str">
        <f ca="1"/>
        <v>Customer paid after follow-up</v>
      </c>
    </row>
    <row r="864" spans="1:14" x14ac:dyDescent="0.25">
      <c r="A864" t="str">
        <f ca="1"/>
        <v>LOG00483</v>
      </c>
      <c r="B864" t="str">
        <f ca="1"/>
        <v>CUST0450</v>
      </c>
      <c r="C864" t="str">
        <f ca="1"/>
        <v>Manoj Singh</v>
      </c>
      <c r="D864" t="str">
        <f ca="1"/>
        <v>Rewa</v>
      </c>
      <c r="E864">
        <f ca="1"/>
        <v>46149</v>
      </c>
      <c r="F864" t="str">
        <f ca="1"/>
        <v>Tele-Call</v>
      </c>
      <c r="G864" t="str">
        <f ca="1"/>
        <v>AG006</v>
      </c>
      <c r="H864" t="str">
        <f ca="1"/>
        <v>Suresh Malviya</v>
      </c>
      <c r="I864" t="str">
        <f ca="1"/>
        <v>Commitment Received</v>
      </c>
      <c r="J864" t="str">
        <f ca="1"/>
        <v>Yes</v>
      </c>
      <c r="K864">
        <f ca="1"/>
        <v>46154</v>
      </c>
      <c r="L864">
        <f ca="1"/>
        <v>2239</v>
      </c>
      <c r="M864">
        <f ca="1"/>
        <v>0</v>
      </c>
      <c r="N864" t="str">
        <f ca="1"/>
        <v>Commitment Received</v>
      </c>
    </row>
    <row r="865" spans="1:14" x14ac:dyDescent="0.25">
      <c r="A865" t="str">
        <f ca="1"/>
        <v>LOG00535</v>
      </c>
      <c r="B865" t="str">
        <f ca="1"/>
        <v>CUST0489</v>
      </c>
      <c r="C865" t="str">
        <f ca="1"/>
        <v>Ramesh Mishra</v>
      </c>
      <c r="D865" t="str">
        <f ca="1"/>
        <v>Indore</v>
      </c>
      <c r="E865">
        <f ca="1"/>
        <v>46149</v>
      </c>
      <c r="F865" t="str">
        <f ca="1"/>
        <v>WhatsApp Message</v>
      </c>
      <c r="G865" t="str">
        <f ca="1"/>
        <v>AG016</v>
      </c>
      <c r="H865" t="str">
        <f ca="1"/>
        <v>Rekha Gupta</v>
      </c>
      <c r="I865" t="str">
        <f ca="1"/>
        <v>Will Pay Next Week</v>
      </c>
      <c r="J865" t="str">
        <f ca="1"/>
        <v>Yes</v>
      </c>
      <c r="K865">
        <f ca="1"/>
        <v>46154</v>
      </c>
      <c r="L865">
        <f ca="1"/>
        <v>5636</v>
      </c>
      <c r="M865">
        <f ca="1"/>
        <v>0</v>
      </c>
      <c r="N865" t="str">
        <f ca="1"/>
        <v>Will Pay Next Week</v>
      </c>
    </row>
    <row r="866" spans="1:14" x14ac:dyDescent="0.25">
      <c r="A866" t="str">
        <f ca="1"/>
        <v>LOG00541</v>
      </c>
      <c r="B866" t="str">
        <f ca="1"/>
        <v>CUST0496</v>
      </c>
      <c r="C866" t="str">
        <f ca="1"/>
        <v>Umesh Dwivedi</v>
      </c>
      <c r="D866" t="str">
        <f ca="1"/>
        <v>Indore</v>
      </c>
      <c r="E866">
        <f ca="1"/>
        <v>46149</v>
      </c>
      <c r="F866" t="str">
        <f ca="1"/>
        <v>Tele-Call</v>
      </c>
      <c r="G866" t="str">
        <f ca="1"/>
        <v>AG020</v>
      </c>
      <c r="H866" t="str">
        <f ca="1"/>
        <v>Vijay Tiwari</v>
      </c>
      <c r="I866" t="str">
        <f ca="1"/>
        <v>Payment Reminder</v>
      </c>
      <c r="J866" t="str">
        <f ca="1"/>
        <v/>
      </c>
      <c r="K866">
        <f ca="1"/>
        <v>0</v>
      </c>
      <c r="L866">
        <f ca="1"/>
        <v>0</v>
      </c>
      <c r="M866">
        <f ca="1"/>
        <v>0</v>
      </c>
      <c r="N866" t="str">
        <f ca="1"/>
        <v>Customer paid after follow-up</v>
      </c>
    </row>
    <row r="867" spans="1:14" x14ac:dyDescent="0.25">
      <c r="A867" t="str">
        <f ca="1"/>
        <v>LOG00545</v>
      </c>
      <c r="B867" t="str">
        <f ca="1"/>
        <v>CUST0497</v>
      </c>
      <c r="C867" t="str">
        <f ca="1"/>
        <v>Ajay Thakur</v>
      </c>
      <c r="D867" t="str">
        <f ca="1"/>
        <v>Indore</v>
      </c>
      <c r="E867">
        <f ca="1"/>
        <v>46149</v>
      </c>
      <c r="F867" t="str">
        <f ca="1"/>
        <v>Tele-Call</v>
      </c>
      <c r="G867" t="str">
        <f ca="1"/>
        <v>AG002</v>
      </c>
      <c r="H867" t="str">
        <f ca="1"/>
        <v>Sunita Patel</v>
      </c>
      <c r="I867" t="str">
        <f ca="1"/>
        <v>Commitment Received</v>
      </c>
      <c r="J867" t="str">
        <f ca="1"/>
        <v>Yes</v>
      </c>
      <c r="K867">
        <f ca="1"/>
        <v>46154</v>
      </c>
      <c r="L867">
        <f ca="1"/>
        <v>9601</v>
      </c>
      <c r="M867">
        <f ca="1"/>
        <v>0</v>
      </c>
      <c r="N867" t="str">
        <f ca="1"/>
        <v>Commitment Received</v>
      </c>
    </row>
    <row r="868" spans="1:14" x14ac:dyDescent="0.25">
      <c r="A868" t="str">
        <f ca="1"/>
        <v>LOG00024</v>
      </c>
      <c r="B868" t="str">
        <f ca="1"/>
        <v>CUST0017</v>
      </c>
      <c r="C868" t="str">
        <f ca="1"/>
        <v>Lata Gupta</v>
      </c>
      <c r="D868" t="str">
        <f ca="1"/>
        <v>Gwalior</v>
      </c>
      <c r="E868">
        <f ca="1"/>
        <v>46148</v>
      </c>
      <c r="F868" t="str">
        <f ca="1"/>
        <v>WhatsApp Message</v>
      </c>
      <c r="G868" t="str">
        <f ca="1"/>
        <v>AG011</v>
      </c>
      <c r="H868" t="str">
        <f ca="1"/>
        <v>Umesh Gupta</v>
      </c>
      <c r="I868" t="str">
        <f ca="1"/>
        <v>Will Pay Next Week</v>
      </c>
      <c r="J868" t="str">
        <f ca="1"/>
        <v>Yes</v>
      </c>
      <c r="K868">
        <f ca="1"/>
        <v>46153</v>
      </c>
      <c r="L868">
        <f ca="1"/>
        <v>406</v>
      </c>
      <c r="M868">
        <f ca="1"/>
        <v>0</v>
      </c>
      <c r="N868" t="str">
        <f ca="1"/>
        <v>Will Pay Next Week</v>
      </c>
    </row>
    <row r="869" spans="1:14" x14ac:dyDescent="0.25">
      <c r="A869" t="str">
        <f ca="1"/>
        <v>LOG00033</v>
      </c>
      <c r="B869" t="str">
        <f ca="1"/>
        <v>CUST0025</v>
      </c>
      <c r="C869" t="str">
        <f ca="1"/>
        <v>Pushpa Yadav</v>
      </c>
      <c r="D869" t="str">
        <f ca="1"/>
        <v>Bhopal</v>
      </c>
      <c r="E869">
        <f ca="1"/>
        <v>46148</v>
      </c>
      <c r="F869" t="str">
        <f ca="1"/>
        <v>Tele-Call</v>
      </c>
      <c r="G869" t="str">
        <f ca="1"/>
        <v>AG020</v>
      </c>
      <c r="H869" t="str">
        <f ca="1"/>
        <v>Vijay Tiwari</v>
      </c>
      <c r="I869" t="str">
        <f ca="1"/>
        <v>Commitment Received</v>
      </c>
      <c r="J869" t="str">
        <f ca="1"/>
        <v>Yes</v>
      </c>
      <c r="K869">
        <f ca="1"/>
        <v>46153</v>
      </c>
      <c r="L869">
        <f ca="1"/>
        <v>4530</v>
      </c>
      <c r="M869">
        <f ca="1"/>
        <v>0</v>
      </c>
      <c r="N869" t="str">
        <f ca="1"/>
        <v>Commitment Received</v>
      </c>
    </row>
    <row r="870" spans="1:14" x14ac:dyDescent="0.25">
      <c r="A870" t="str">
        <f ca="1"/>
        <v>LOG00037</v>
      </c>
      <c r="B870" t="str">
        <f ca="1"/>
        <v>CUST0027</v>
      </c>
      <c r="C870" t="str">
        <f ca="1"/>
        <v>Amit Chauhan</v>
      </c>
      <c r="D870" t="str">
        <f ca="1"/>
        <v>Indore</v>
      </c>
      <c r="E870">
        <f ca="1"/>
        <v>46148</v>
      </c>
      <c r="F870" t="str">
        <f ca="1"/>
        <v>Tele-Call</v>
      </c>
      <c r="G870" t="str">
        <f ca="1"/>
        <v>AG015</v>
      </c>
      <c r="H870" t="str">
        <f ca="1"/>
        <v>Lalit Dwivedi</v>
      </c>
      <c r="I870" t="str">
        <f ca="1"/>
        <v>Commitment Received</v>
      </c>
      <c r="J870" t="str">
        <f ca="1"/>
        <v>Yes</v>
      </c>
      <c r="K870">
        <f ca="1"/>
        <v>46153</v>
      </c>
      <c r="L870">
        <f ca="1"/>
        <v>47605</v>
      </c>
      <c r="M870">
        <f ca="1"/>
        <v>0</v>
      </c>
      <c r="N870" t="str">
        <f ca="1"/>
        <v>Commitment Received</v>
      </c>
    </row>
    <row r="871" spans="1:14" x14ac:dyDescent="0.25">
      <c r="A871" t="str">
        <f ca="1"/>
        <v>LOG00060</v>
      </c>
      <c r="B871" t="str">
        <f ca="1"/>
        <v>CUST0048</v>
      </c>
      <c r="C871" t="str">
        <f ca="1"/>
        <v>Anil Chauhan</v>
      </c>
      <c r="D871" t="str">
        <f ca="1"/>
        <v>Rewa</v>
      </c>
      <c r="E871">
        <f ca="1"/>
        <v>46148</v>
      </c>
      <c r="F871" t="str">
        <f ca="1"/>
        <v>Tele-Call</v>
      </c>
      <c r="G871" t="str">
        <f ca="1"/>
        <v>AG017</v>
      </c>
      <c r="H871" t="str">
        <f ca="1"/>
        <v>Naresh Mishra</v>
      </c>
      <c r="I871" t="str">
        <f ca="1"/>
        <v>Not Reachable</v>
      </c>
      <c r="J871" t="str">
        <f ca="1"/>
        <v/>
      </c>
      <c r="K871">
        <f ca="1"/>
        <v>0</v>
      </c>
      <c r="L871">
        <f ca="1"/>
        <v>0</v>
      </c>
      <c r="M871">
        <f ca="1"/>
        <v>0</v>
      </c>
      <c r="N871" t="str">
        <f ca="1"/>
        <v>Not Reachable</v>
      </c>
    </row>
    <row r="872" spans="1:14" x14ac:dyDescent="0.25">
      <c r="A872" t="str">
        <f ca="1"/>
        <v>LOG00082</v>
      </c>
      <c r="B872" t="str">
        <f ca="1"/>
        <v>CUST0062</v>
      </c>
      <c r="C872" t="str">
        <f ca="1"/>
        <v>Mohit Joshi</v>
      </c>
      <c r="D872" t="str">
        <f ca="1"/>
        <v>Rewa</v>
      </c>
      <c r="E872">
        <f ca="1"/>
        <v>46148</v>
      </c>
      <c r="F872" t="str">
        <f ca="1"/>
        <v>Tele-Call</v>
      </c>
      <c r="G872" t="str">
        <f ca="1"/>
        <v>AG005</v>
      </c>
      <c r="H872" t="str">
        <f ca="1"/>
        <v>Amit Thakur</v>
      </c>
      <c r="I872" t="str">
        <f ca="1"/>
        <v>Commitment Received</v>
      </c>
      <c r="J872" t="str">
        <f ca="1"/>
        <v>Yes</v>
      </c>
      <c r="K872">
        <f ca="1"/>
        <v>46153</v>
      </c>
      <c r="L872">
        <f ca="1"/>
        <v>2247</v>
      </c>
      <c r="M872">
        <f ca="1"/>
        <v>0</v>
      </c>
      <c r="N872" t="str">
        <f ca="1"/>
        <v>Commitment Received</v>
      </c>
    </row>
    <row r="873" spans="1:14" x14ac:dyDescent="0.25">
      <c r="A873" t="str">
        <f ca="1"/>
        <v>LOG00121</v>
      </c>
      <c r="B873" t="str">
        <f ca="1"/>
        <v>CUST0116</v>
      </c>
      <c r="C873" t="str">
        <f ca="1"/>
        <v>Ramesh Singh</v>
      </c>
      <c r="D873" t="str">
        <f ca="1"/>
        <v>Gwalior</v>
      </c>
      <c r="E873">
        <f ca="1"/>
        <v>46148</v>
      </c>
      <c r="F873" t="str">
        <f ca="1"/>
        <v>Tele-Call</v>
      </c>
      <c r="G873" t="str">
        <f ca="1"/>
        <v>AG014</v>
      </c>
      <c r="H873" t="str">
        <f ca="1"/>
        <v>Manoj Gupta</v>
      </c>
      <c r="I873" t="str">
        <f ca="1"/>
        <v>Not Reachable</v>
      </c>
      <c r="J873" t="str">
        <f ca="1"/>
        <v/>
      </c>
      <c r="K873">
        <f ca="1"/>
        <v>0</v>
      </c>
      <c r="L873">
        <f ca="1"/>
        <v>0</v>
      </c>
      <c r="M873">
        <f ca="1"/>
        <v>0</v>
      </c>
      <c r="N873" t="str">
        <f ca="1"/>
        <v>Not Reachable</v>
      </c>
    </row>
    <row r="874" spans="1:14" x14ac:dyDescent="0.25">
      <c r="A874" t="str">
        <f ca="1"/>
        <v>LOG00207</v>
      </c>
      <c r="B874" t="str">
        <f ca="1"/>
        <v>CUST0199</v>
      </c>
      <c r="C874" t="str">
        <f ca="1"/>
        <v>Sanjay Chauhan</v>
      </c>
      <c r="D874" t="str">
        <f ca="1"/>
        <v>Jabalpur</v>
      </c>
      <c r="E874">
        <f ca="1"/>
        <v>46148</v>
      </c>
      <c r="F874" t="str">
        <f ca="1"/>
        <v>Tele-Call</v>
      </c>
      <c r="G874" t="str">
        <f ca="1"/>
        <v>AG007</v>
      </c>
      <c r="H874" t="str">
        <f ca="1"/>
        <v>Pushpa Jain</v>
      </c>
      <c r="I874" t="str">
        <f ca="1"/>
        <v>Payment Reminder</v>
      </c>
      <c r="J874" t="str">
        <f ca="1"/>
        <v/>
      </c>
      <c r="K874">
        <f ca="1"/>
        <v>0</v>
      </c>
      <c r="L874">
        <f ca="1"/>
        <v>0</v>
      </c>
      <c r="M874">
        <f ca="1"/>
        <v>0</v>
      </c>
      <c r="N874" t="str">
        <f ca="1"/>
        <v>Customer paid after follow-up</v>
      </c>
    </row>
    <row r="875" spans="1:14" x14ac:dyDescent="0.25">
      <c r="A875" t="str">
        <f ca="1"/>
        <v>LOG00327</v>
      </c>
      <c r="B875" t="str">
        <f ca="1"/>
        <v>CUST0306</v>
      </c>
      <c r="C875" t="str">
        <f ca="1"/>
        <v>Vijay Gupta</v>
      </c>
      <c r="D875" t="str">
        <f ca="1"/>
        <v>Bhopal</v>
      </c>
      <c r="E875">
        <f ca="1"/>
        <v>46148</v>
      </c>
      <c r="F875" t="str">
        <f ca="1"/>
        <v>WhatsApp Message</v>
      </c>
      <c r="G875" t="str">
        <f ca="1"/>
        <v>AG003</v>
      </c>
      <c r="H875" t="str">
        <f ca="1"/>
        <v>Pushpa Gupta</v>
      </c>
      <c r="I875" t="str">
        <f ca="1"/>
        <v>Will Pay Next Week</v>
      </c>
      <c r="J875" t="str">
        <f ca="1"/>
        <v>Yes</v>
      </c>
      <c r="K875">
        <f ca="1"/>
        <v>46153</v>
      </c>
      <c r="L875">
        <f ca="1"/>
        <v>53966</v>
      </c>
      <c r="M875">
        <f ca="1"/>
        <v>0</v>
      </c>
      <c r="N875" t="str">
        <f ca="1"/>
        <v>Will Pay Next Week</v>
      </c>
    </row>
    <row r="876" spans="1:14" x14ac:dyDescent="0.25">
      <c r="A876" t="str">
        <f ca="1"/>
        <v>LOG00357</v>
      </c>
      <c r="B876" t="str">
        <f ca="1"/>
        <v>CUST0350</v>
      </c>
      <c r="C876" t="str">
        <f ca="1"/>
        <v>Sanjay Chauhan</v>
      </c>
      <c r="D876" t="str">
        <f ca="1"/>
        <v>Rewa</v>
      </c>
      <c r="E876">
        <f ca="1"/>
        <v>46148</v>
      </c>
      <c r="F876" t="str">
        <f ca="1"/>
        <v>WhatsApp Message</v>
      </c>
      <c r="G876" t="str">
        <f ca="1"/>
        <v>AG013</v>
      </c>
      <c r="H876" t="str">
        <f ca="1"/>
        <v>Neha Malviya</v>
      </c>
      <c r="I876" t="str">
        <f ca="1"/>
        <v>Will Pay Next Week</v>
      </c>
      <c r="J876" t="str">
        <f ca="1"/>
        <v>Yes</v>
      </c>
      <c r="K876">
        <f ca="1"/>
        <v>46153</v>
      </c>
      <c r="L876">
        <f ca="1"/>
        <v>28221</v>
      </c>
      <c r="M876">
        <f ca="1"/>
        <v>0</v>
      </c>
      <c r="N876" t="str">
        <f ca="1"/>
        <v>Will Pay Next Week</v>
      </c>
    </row>
    <row r="877" spans="1:14" x14ac:dyDescent="0.25">
      <c r="A877" t="str">
        <f ca="1"/>
        <v>LOG00368</v>
      </c>
      <c r="B877" t="str">
        <f ca="1"/>
        <v>CUST0354</v>
      </c>
      <c r="C877" t="str">
        <f ca="1"/>
        <v>Seema Malviya</v>
      </c>
      <c r="D877" t="str">
        <f ca="1"/>
        <v>Indore</v>
      </c>
      <c r="E877">
        <f ca="1"/>
        <v>46148</v>
      </c>
      <c r="F877" t="str">
        <f ca="1"/>
        <v>Tele-Call</v>
      </c>
      <c r="G877" t="str">
        <f ca="1"/>
        <v>AG020</v>
      </c>
      <c r="H877" t="str">
        <f ca="1"/>
        <v>Vijay Tiwari</v>
      </c>
      <c r="I877" t="str">
        <f ca="1"/>
        <v>Not Reachable</v>
      </c>
      <c r="J877" t="str">
        <f ca="1"/>
        <v/>
      </c>
      <c r="K877">
        <f ca="1"/>
        <v>0</v>
      </c>
      <c r="L877">
        <f ca="1"/>
        <v>0</v>
      </c>
      <c r="M877">
        <f ca="1"/>
        <v>0</v>
      </c>
      <c r="N877" t="str">
        <f ca="1"/>
        <v>Not Reachable</v>
      </c>
    </row>
    <row r="878" spans="1:14" x14ac:dyDescent="0.25">
      <c r="A878" t="str">
        <f ca="1"/>
        <v>LOG00390</v>
      </c>
      <c r="B878" t="str">
        <f ca="1"/>
        <v>CUST0380</v>
      </c>
      <c r="C878" t="str">
        <f ca="1"/>
        <v>Umesh Shukla</v>
      </c>
      <c r="D878" t="str">
        <f ca="1"/>
        <v>Bhopal</v>
      </c>
      <c r="E878">
        <f ca="1"/>
        <v>46148</v>
      </c>
      <c r="F878" t="str">
        <f ca="1"/>
        <v>WhatsApp Message</v>
      </c>
      <c r="G878" t="str">
        <f ca="1"/>
        <v>AG017</v>
      </c>
      <c r="H878" t="str">
        <f ca="1"/>
        <v>Naresh Mishra</v>
      </c>
      <c r="I878" t="str">
        <f ca="1"/>
        <v>Will Pay Next Week</v>
      </c>
      <c r="J878" t="str">
        <f ca="1"/>
        <v>Yes</v>
      </c>
      <c r="K878">
        <f ca="1"/>
        <v>46153</v>
      </c>
      <c r="L878">
        <f ca="1"/>
        <v>17525</v>
      </c>
      <c r="M878">
        <f ca="1"/>
        <v>0</v>
      </c>
      <c r="N878" t="str">
        <f ca="1"/>
        <v>Will Pay Next Week</v>
      </c>
    </row>
    <row r="879" spans="1:14" x14ac:dyDescent="0.25">
      <c r="A879" t="str">
        <f ca="1"/>
        <v>LOG00400</v>
      </c>
      <c r="B879" t="str">
        <f ca="1"/>
        <v>CUST0387</v>
      </c>
      <c r="C879" t="str">
        <f ca="1"/>
        <v>Neha Malviya</v>
      </c>
      <c r="D879" t="str">
        <f ca="1"/>
        <v>Bhopal</v>
      </c>
      <c r="E879">
        <f ca="1"/>
        <v>46148</v>
      </c>
      <c r="F879" t="str">
        <f ca="1"/>
        <v>Tele-Call</v>
      </c>
      <c r="G879" t="str">
        <f ca="1"/>
        <v>AG009</v>
      </c>
      <c r="H879" t="str">
        <f ca="1"/>
        <v>Pankaj Joshi</v>
      </c>
      <c r="I879" t="str">
        <f ca="1"/>
        <v>Commitment Received</v>
      </c>
      <c r="J879" t="str">
        <f ca="1"/>
        <v>Yes</v>
      </c>
      <c r="K879">
        <f ca="1"/>
        <v>46153</v>
      </c>
      <c r="L879">
        <f ca="1"/>
        <v>6013</v>
      </c>
      <c r="M879">
        <f ca="1"/>
        <v>0</v>
      </c>
      <c r="N879" t="str">
        <f ca="1"/>
        <v>Commitment Received</v>
      </c>
    </row>
    <row r="880" spans="1:14" x14ac:dyDescent="0.25">
      <c r="A880" t="str">
        <f ca="1"/>
        <v>LOG00410</v>
      </c>
      <c r="B880" t="str">
        <f ca="1"/>
        <v>CUST0394</v>
      </c>
      <c r="C880" t="str">
        <f ca="1"/>
        <v>Geeta Singh</v>
      </c>
      <c r="D880" t="str">
        <f ca="1"/>
        <v>Bhopal</v>
      </c>
      <c r="E880">
        <f ca="1"/>
        <v>46148</v>
      </c>
      <c r="F880" t="str">
        <f ca="1"/>
        <v>Tele-Call</v>
      </c>
      <c r="G880" t="str">
        <f ca="1"/>
        <v>AG005</v>
      </c>
      <c r="H880" t="str">
        <f ca="1"/>
        <v>Amit Thakur</v>
      </c>
      <c r="I880" t="str">
        <f ca="1"/>
        <v>Payment Reminder</v>
      </c>
      <c r="J880" t="str">
        <f ca="1"/>
        <v/>
      </c>
      <c r="K880">
        <f ca="1"/>
        <v>0</v>
      </c>
      <c r="L880">
        <f ca="1"/>
        <v>0</v>
      </c>
      <c r="M880">
        <f ca="1"/>
        <v>0</v>
      </c>
      <c r="N880" t="str">
        <f ca="1"/>
        <v>Customer paid after follow-up</v>
      </c>
    </row>
    <row r="881" spans="1:14" x14ac:dyDescent="0.25">
      <c r="A881" t="str">
        <f ca="1"/>
        <v>LOG00491</v>
      </c>
      <c r="B881" t="str">
        <f ca="1"/>
        <v>CUST0457</v>
      </c>
      <c r="C881" t="str">
        <f ca="1"/>
        <v>Dinesh Mishra</v>
      </c>
      <c r="D881" t="str">
        <f ca="1"/>
        <v>Gwalior</v>
      </c>
      <c r="E881">
        <f ca="1"/>
        <v>46148</v>
      </c>
      <c r="F881" t="str">
        <f ca="1"/>
        <v>Tele-Call</v>
      </c>
      <c r="G881" t="str">
        <f ca="1"/>
        <v>AG005</v>
      </c>
      <c r="H881" t="str">
        <f ca="1"/>
        <v>Amit Thakur</v>
      </c>
      <c r="I881" t="str">
        <f ca="1"/>
        <v>Not Reachable</v>
      </c>
      <c r="J881" t="str">
        <f ca="1"/>
        <v/>
      </c>
      <c r="K881">
        <f ca="1"/>
        <v>0</v>
      </c>
      <c r="L881">
        <f ca="1"/>
        <v>0</v>
      </c>
      <c r="M881">
        <f ca="1"/>
        <v>0</v>
      </c>
      <c r="N881" t="str">
        <f ca="1"/>
        <v>Not Reachable</v>
      </c>
    </row>
    <row r="882" spans="1:14" x14ac:dyDescent="0.25">
      <c r="A882" t="str">
        <f ca="1"/>
        <v>LOG00510</v>
      </c>
      <c r="B882" t="str">
        <f ca="1"/>
        <v>CUST0469</v>
      </c>
      <c r="C882" t="str">
        <f ca="1"/>
        <v>Ramesh Thakur</v>
      </c>
      <c r="D882" t="str">
        <f ca="1"/>
        <v>Gwalior</v>
      </c>
      <c r="E882">
        <f ca="1"/>
        <v>46148</v>
      </c>
      <c r="F882" t="str">
        <f ca="1"/>
        <v>Tele-Call</v>
      </c>
      <c r="G882" t="str">
        <f ca="1"/>
        <v>AG020</v>
      </c>
      <c r="H882" t="str">
        <f ca="1"/>
        <v>Vijay Tiwari</v>
      </c>
      <c r="I882" t="str">
        <f ca="1"/>
        <v>Commitment Received</v>
      </c>
      <c r="J882" t="str">
        <f ca="1"/>
        <v>Yes</v>
      </c>
      <c r="K882">
        <f ca="1"/>
        <v>46153</v>
      </c>
      <c r="L882">
        <f ca="1"/>
        <v>5059</v>
      </c>
      <c r="M882">
        <f ca="1"/>
        <v>0</v>
      </c>
      <c r="N882" t="str">
        <f ca="1"/>
        <v>Commitment Received</v>
      </c>
    </row>
    <row r="883" spans="1:14" x14ac:dyDescent="0.25">
      <c r="A883" t="str">
        <f ca="1"/>
        <v>LOG00054</v>
      </c>
      <c r="B883" t="str">
        <f ca="1"/>
        <v>CUST0038</v>
      </c>
      <c r="C883" t="str">
        <f ca="1"/>
        <v>Kavita Thakur</v>
      </c>
      <c r="D883" t="str">
        <f ca="1"/>
        <v>Bhopal</v>
      </c>
      <c r="E883">
        <f ca="1"/>
        <v>46147</v>
      </c>
      <c r="F883" t="str">
        <f ca="1"/>
        <v>Tele-Call</v>
      </c>
      <c r="G883" t="str">
        <f ca="1"/>
        <v>AG004</v>
      </c>
      <c r="H883" t="str">
        <f ca="1"/>
        <v>Pankaj Verma</v>
      </c>
      <c r="I883" t="str">
        <f ca="1"/>
        <v>Payment Reminder</v>
      </c>
      <c r="J883" t="str">
        <f ca="1"/>
        <v/>
      </c>
      <c r="K883">
        <f ca="1"/>
        <v>0</v>
      </c>
      <c r="L883">
        <f ca="1"/>
        <v>0</v>
      </c>
      <c r="M883">
        <f ca="1"/>
        <v>0</v>
      </c>
      <c r="N883" t="str">
        <f ca="1"/>
        <v>Customer paid after follow-up</v>
      </c>
    </row>
    <row r="884" spans="1:14" x14ac:dyDescent="0.25">
      <c r="A884" t="str">
        <f ca="1"/>
        <v>LOG00062</v>
      </c>
      <c r="B884" t="str">
        <f ca="1"/>
        <v>CUST0048</v>
      </c>
      <c r="C884" t="str">
        <f ca="1"/>
        <v>Anil Chauhan</v>
      </c>
      <c r="D884" t="str">
        <f ca="1"/>
        <v>Rewa</v>
      </c>
      <c r="E884">
        <f ca="1"/>
        <v>46147</v>
      </c>
      <c r="F884" t="str">
        <f ca="1"/>
        <v>Tele-Call</v>
      </c>
      <c r="G884" t="str">
        <f ca="1"/>
        <v>AG018</v>
      </c>
      <c r="H884" t="str">
        <f ca="1"/>
        <v>Manoj Dubey</v>
      </c>
      <c r="I884" t="str">
        <f ca="1"/>
        <v>Commitment Received</v>
      </c>
      <c r="J884" t="str">
        <f ca="1"/>
        <v>Yes</v>
      </c>
      <c r="K884">
        <f ca="1"/>
        <v>46152</v>
      </c>
      <c r="L884">
        <f ca="1"/>
        <v>2689</v>
      </c>
      <c r="M884">
        <f ca="1"/>
        <v>0</v>
      </c>
      <c r="N884" t="str">
        <f ca="1"/>
        <v>Commitment Received</v>
      </c>
    </row>
    <row r="885" spans="1:14" x14ac:dyDescent="0.25">
      <c r="A885" t="str">
        <f ca="1"/>
        <v>LOG00083</v>
      </c>
      <c r="B885" t="str">
        <f ca="1"/>
        <v>CUST0062</v>
      </c>
      <c r="C885" t="str">
        <f ca="1"/>
        <v>Mohit Joshi</v>
      </c>
      <c r="D885" t="str">
        <f ca="1"/>
        <v>Rewa</v>
      </c>
      <c r="E885">
        <f ca="1"/>
        <v>46147</v>
      </c>
      <c r="F885" t="str">
        <f ca="1"/>
        <v>Field Visit</v>
      </c>
      <c r="G885" t="str">
        <f ca="1"/>
        <v>AG019</v>
      </c>
      <c r="H885" t="str">
        <f ca="1"/>
        <v>Ajay Yadav</v>
      </c>
      <c r="I885" t="str">
        <f ca="1"/>
        <v>Part Payment Done</v>
      </c>
      <c r="J885" t="str">
        <f ca="1"/>
        <v/>
      </c>
      <c r="K885">
        <f ca="1"/>
        <v>0</v>
      </c>
      <c r="L885">
        <f ca="1"/>
        <v>0</v>
      </c>
      <c r="M885">
        <f ca="1"/>
        <v>1721</v>
      </c>
      <c r="N885" t="str">
        <f ca="1"/>
        <v>Part Payment Done</v>
      </c>
    </row>
    <row r="886" spans="1:14" x14ac:dyDescent="0.25">
      <c r="A886" t="str">
        <f ca="1"/>
        <v>LOG00084</v>
      </c>
      <c r="B886" t="str">
        <f ca="1"/>
        <v>CUST0063</v>
      </c>
      <c r="C886" t="str">
        <f ca="1"/>
        <v>Sanjay Soni</v>
      </c>
      <c r="D886" t="str">
        <f ca="1"/>
        <v>Rewa</v>
      </c>
      <c r="E886">
        <f ca="1"/>
        <v>46147</v>
      </c>
      <c r="F886" t="str">
        <f ca="1"/>
        <v>Tele-Call</v>
      </c>
      <c r="G886" t="str">
        <f ca="1"/>
        <v>AG020</v>
      </c>
      <c r="H886" t="str">
        <f ca="1"/>
        <v>Vijay Tiwari</v>
      </c>
      <c r="I886" t="str">
        <f ca="1"/>
        <v>Not Reachable</v>
      </c>
      <c r="J886" t="str">
        <f ca="1"/>
        <v/>
      </c>
      <c r="K886">
        <f ca="1"/>
        <v>0</v>
      </c>
      <c r="L886">
        <f ca="1"/>
        <v>0</v>
      </c>
      <c r="M886">
        <f ca="1"/>
        <v>0</v>
      </c>
      <c r="N886" t="str">
        <f ca="1"/>
        <v>Not Reachable</v>
      </c>
    </row>
    <row r="887" spans="1:14" x14ac:dyDescent="0.25">
      <c r="A887" t="str">
        <f ca="1"/>
        <v>LOG00094</v>
      </c>
      <c r="B887" t="str">
        <f ca="1"/>
        <v>CUST0082</v>
      </c>
      <c r="C887" t="str">
        <f ca="1"/>
        <v>Geeta Gupta</v>
      </c>
      <c r="D887" t="str">
        <f ca="1"/>
        <v>Gwalior</v>
      </c>
      <c r="E887">
        <f ca="1"/>
        <v>46147</v>
      </c>
      <c r="F887" t="str">
        <f ca="1"/>
        <v>Tele-Call</v>
      </c>
      <c r="G887" t="str">
        <f ca="1"/>
        <v>AG016</v>
      </c>
      <c r="H887" t="str">
        <f ca="1"/>
        <v>Rekha Gupta</v>
      </c>
      <c r="I887" t="str">
        <f ca="1"/>
        <v>Commitment Received</v>
      </c>
      <c r="J887" t="str">
        <f ca="1"/>
        <v>Yes</v>
      </c>
      <c r="K887">
        <f ca="1"/>
        <v>46152</v>
      </c>
      <c r="L887">
        <f ca="1"/>
        <v>3710</v>
      </c>
      <c r="M887">
        <f ca="1"/>
        <v>0</v>
      </c>
      <c r="N887" t="str">
        <f ca="1"/>
        <v>Commitment Received</v>
      </c>
    </row>
    <row r="888" spans="1:14" x14ac:dyDescent="0.25">
      <c r="A888" t="str">
        <f ca="1"/>
        <v>LOG00104</v>
      </c>
      <c r="B888" t="str">
        <f ca="1"/>
        <v>CUST0093</v>
      </c>
      <c r="C888" t="str">
        <f ca="1"/>
        <v>Vijay Dubey</v>
      </c>
      <c r="D888" t="str">
        <f ca="1"/>
        <v>Jabalpur</v>
      </c>
      <c r="E888">
        <f ca="1"/>
        <v>46147</v>
      </c>
      <c r="F888" t="str">
        <f ca="1"/>
        <v>Field Visit</v>
      </c>
      <c r="G888" t="str">
        <f ca="1"/>
        <v>AG014</v>
      </c>
      <c r="H888" t="str">
        <f ca="1"/>
        <v>Manoj Gupta</v>
      </c>
      <c r="I888" t="str">
        <f ca="1"/>
        <v>Part Payment Done</v>
      </c>
      <c r="J888" t="str">
        <f ca="1"/>
        <v/>
      </c>
      <c r="K888">
        <f ca="1"/>
        <v>0</v>
      </c>
      <c r="L888">
        <f ca="1"/>
        <v>0</v>
      </c>
      <c r="M888">
        <f ca="1"/>
        <v>2347</v>
      </c>
      <c r="N888" t="str">
        <f ca="1"/>
        <v>Part Payment Done</v>
      </c>
    </row>
    <row r="889" spans="1:14" x14ac:dyDescent="0.25">
      <c r="A889" t="str">
        <f ca="1"/>
        <v>LOG00118</v>
      </c>
      <c r="B889" t="str">
        <f ca="1"/>
        <v>CUST0115</v>
      </c>
      <c r="C889" t="str">
        <f ca="1"/>
        <v>Ajay Chauhan</v>
      </c>
      <c r="D889" t="str">
        <f ca="1"/>
        <v>Rewa</v>
      </c>
      <c r="E889">
        <f ca="1"/>
        <v>46147</v>
      </c>
      <c r="F889" t="str">
        <f ca="1"/>
        <v>WhatsApp Message</v>
      </c>
      <c r="G889" t="str">
        <f ca="1"/>
        <v>AG018</v>
      </c>
      <c r="H889" t="str">
        <f ca="1"/>
        <v>Manoj Dubey</v>
      </c>
      <c r="I889" t="str">
        <f ca="1"/>
        <v>Will Pay Next Week</v>
      </c>
      <c r="J889" t="str">
        <f ca="1"/>
        <v>Yes</v>
      </c>
      <c r="K889">
        <f ca="1"/>
        <v>46152</v>
      </c>
      <c r="L889">
        <f ca="1"/>
        <v>39567</v>
      </c>
      <c r="M889">
        <f ca="1"/>
        <v>0</v>
      </c>
      <c r="N889" t="str">
        <f ca="1"/>
        <v>Will Pay Next Week</v>
      </c>
    </row>
    <row r="890" spans="1:14" x14ac:dyDescent="0.25">
      <c r="A890" t="str">
        <f ca="1"/>
        <v>LOG00128</v>
      </c>
      <c r="B890" t="str">
        <f ca="1"/>
        <v>CUST0118</v>
      </c>
      <c r="C890" t="str">
        <f ca="1"/>
        <v>Mahesh Patel</v>
      </c>
      <c r="D890" t="str">
        <f ca="1"/>
        <v>Gwalior</v>
      </c>
      <c r="E890">
        <f ca="1"/>
        <v>46147</v>
      </c>
      <c r="F890" t="str">
        <f ca="1"/>
        <v>Field Visit</v>
      </c>
      <c r="G890" t="str">
        <f ca="1"/>
        <v>AG002</v>
      </c>
      <c r="H890" t="str">
        <f ca="1"/>
        <v>Sunita Patel</v>
      </c>
      <c r="I890" t="str">
        <f ca="1"/>
        <v>Part Payment Done</v>
      </c>
      <c r="J890" t="str">
        <f ca="1"/>
        <v/>
      </c>
      <c r="K890">
        <f ca="1"/>
        <v>0</v>
      </c>
      <c r="L890">
        <f ca="1"/>
        <v>0</v>
      </c>
      <c r="M890">
        <f ca="1"/>
        <v>1101</v>
      </c>
      <c r="N890" t="str">
        <f ca="1"/>
        <v>Part Payment Done</v>
      </c>
    </row>
    <row r="891" spans="1:14" x14ac:dyDescent="0.25">
      <c r="A891" t="str">
        <f ca="1"/>
        <v>LOG00155</v>
      </c>
      <c r="B891" t="str">
        <f ca="1"/>
        <v>CUST0147</v>
      </c>
      <c r="C891" t="str">
        <f ca="1"/>
        <v>Mahesh Dubey</v>
      </c>
      <c r="D891" t="str">
        <f ca="1"/>
        <v>Bhopal</v>
      </c>
      <c r="E891">
        <f ca="1"/>
        <v>46147</v>
      </c>
      <c r="F891" t="str">
        <f ca="1"/>
        <v>Tele-Call</v>
      </c>
      <c r="G891" t="str">
        <f ca="1"/>
        <v>AG010</v>
      </c>
      <c r="H891" t="str">
        <f ca="1"/>
        <v>Kavita Tiwari</v>
      </c>
      <c r="I891" t="str">
        <f ca="1"/>
        <v>Commitment Received</v>
      </c>
      <c r="J891" t="str">
        <f ca="1"/>
        <v>Yes</v>
      </c>
      <c r="K891">
        <f ca="1"/>
        <v>46152</v>
      </c>
      <c r="L891">
        <f ca="1"/>
        <v>10017</v>
      </c>
      <c r="M891">
        <f ca="1"/>
        <v>0</v>
      </c>
      <c r="N891" t="str">
        <f ca="1"/>
        <v>Commitment Received</v>
      </c>
    </row>
    <row r="892" spans="1:14" x14ac:dyDescent="0.25">
      <c r="A892" t="str">
        <f ca="1"/>
        <v>LOG00171</v>
      </c>
      <c r="B892" t="str">
        <f ca="1"/>
        <v>CUST0166</v>
      </c>
      <c r="C892" t="str">
        <f ca="1"/>
        <v>Pradeep Malviya</v>
      </c>
      <c r="D892" t="str">
        <f ca="1"/>
        <v>Indore</v>
      </c>
      <c r="E892">
        <f ca="1"/>
        <v>46147</v>
      </c>
      <c r="F892" t="str">
        <f ca="1"/>
        <v>Tele-Call</v>
      </c>
      <c r="G892" t="str">
        <f ca="1"/>
        <v>AG009</v>
      </c>
      <c r="H892" t="str">
        <f ca="1"/>
        <v>Pankaj Joshi</v>
      </c>
      <c r="I892" t="str">
        <f ca="1"/>
        <v>Payment Reminder</v>
      </c>
      <c r="J892" t="str">
        <f ca="1"/>
        <v/>
      </c>
      <c r="K892">
        <f ca="1"/>
        <v>0</v>
      </c>
      <c r="L892">
        <f ca="1"/>
        <v>0</v>
      </c>
      <c r="M892">
        <f ca="1"/>
        <v>0</v>
      </c>
      <c r="N892" t="str">
        <f ca="1"/>
        <v>Customer paid after follow-up</v>
      </c>
    </row>
    <row r="893" spans="1:14" x14ac:dyDescent="0.25">
      <c r="A893" t="str">
        <f ca="1"/>
        <v>LOG00203</v>
      </c>
      <c r="B893" t="str">
        <f ca="1"/>
        <v>CUST0194</v>
      </c>
      <c r="C893" t="str">
        <f ca="1"/>
        <v>Priya Chauhan</v>
      </c>
      <c r="D893" t="str">
        <f ca="1"/>
        <v>Rewa</v>
      </c>
      <c r="E893">
        <f ca="1"/>
        <v>46147</v>
      </c>
      <c r="F893" t="str">
        <f ca="1"/>
        <v>Tele-Call</v>
      </c>
      <c r="G893" t="str">
        <f ca="1"/>
        <v>AG006</v>
      </c>
      <c r="H893" t="str">
        <f ca="1"/>
        <v>Suresh Malviya</v>
      </c>
      <c r="I893" t="str">
        <f ca="1"/>
        <v>Not Reachable</v>
      </c>
      <c r="J893" t="str">
        <f ca="1"/>
        <v/>
      </c>
      <c r="K893">
        <f ca="1"/>
        <v>0</v>
      </c>
      <c r="L893">
        <f ca="1"/>
        <v>0</v>
      </c>
      <c r="M893">
        <f ca="1"/>
        <v>0</v>
      </c>
      <c r="N893" t="str">
        <f ca="1"/>
        <v>Not Reachable</v>
      </c>
    </row>
    <row r="894" spans="1:14" x14ac:dyDescent="0.25">
      <c r="A894" t="str">
        <f ca="1"/>
        <v>LOG00218</v>
      </c>
      <c r="B894" t="str">
        <f ca="1"/>
        <v>CUST0208</v>
      </c>
      <c r="C894" t="str">
        <f ca="1"/>
        <v>Rajesh Dwivedi</v>
      </c>
      <c r="D894" t="str">
        <f ca="1"/>
        <v>Jabalpur</v>
      </c>
      <c r="E894">
        <f ca="1"/>
        <v>46147</v>
      </c>
      <c r="F894" t="str">
        <f ca="1"/>
        <v>Tele-Call</v>
      </c>
      <c r="G894" t="str">
        <f ca="1"/>
        <v>AG017</v>
      </c>
      <c r="H894" t="str">
        <f ca="1"/>
        <v>Naresh Mishra</v>
      </c>
      <c r="I894" t="str">
        <f ca="1"/>
        <v>Commitment Received</v>
      </c>
      <c r="J894" t="str">
        <f ca="1"/>
        <v>Yes</v>
      </c>
      <c r="K894">
        <f ca="1"/>
        <v>46152</v>
      </c>
      <c r="L894">
        <f ca="1"/>
        <v>15833</v>
      </c>
      <c r="M894">
        <f ca="1"/>
        <v>0</v>
      </c>
      <c r="N894" t="str">
        <f ca="1"/>
        <v>Commitment Received</v>
      </c>
    </row>
    <row r="895" spans="1:14" x14ac:dyDescent="0.25">
      <c r="A895" t="str">
        <f ca="1"/>
        <v>LOG00223</v>
      </c>
      <c r="B895" t="str">
        <f ca="1"/>
        <v>CUST0209</v>
      </c>
      <c r="C895" t="str">
        <f ca="1"/>
        <v>Santosh Soni</v>
      </c>
      <c r="D895" t="str">
        <f ca="1"/>
        <v>Bhopal</v>
      </c>
      <c r="E895">
        <f ca="1"/>
        <v>46147</v>
      </c>
      <c r="F895" t="str">
        <f ca="1"/>
        <v>Field Visit</v>
      </c>
      <c r="G895" t="str">
        <f ca="1"/>
        <v>AG002</v>
      </c>
      <c r="H895" t="str">
        <f ca="1"/>
        <v>Sunita Patel</v>
      </c>
      <c r="I895" t="str">
        <f ca="1"/>
        <v>Part Payment Done</v>
      </c>
      <c r="J895" t="str">
        <f ca="1"/>
        <v/>
      </c>
      <c r="K895">
        <f ca="1"/>
        <v>0</v>
      </c>
      <c r="L895">
        <f ca="1"/>
        <v>0</v>
      </c>
      <c r="M895">
        <f ca="1"/>
        <v>10377</v>
      </c>
      <c r="N895" t="str">
        <f ca="1"/>
        <v>Part Payment Done</v>
      </c>
    </row>
    <row r="896" spans="1:14" x14ac:dyDescent="0.25">
      <c r="A896" t="str">
        <f ca="1"/>
        <v>LOG00228</v>
      </c>
      <c r="B896" t="str">
        <f ca="1"/>
        <v>CUST0211</v>
      </c>
      <c r="C896" t="str">
        <f ca="1"/>
        <v>Sanjay Rajput</v>
      </c>
      <c r="D896" t="str">
        <f ca="1"/>
        <v>Jabalpur</v>
      </c>
      <c r="E896">
        <f ca="1"/>
        <v>46147</v>
      </c>
      <c r="F896" t="str">
        <f ca="1"/>
        <v>Tele-Call</v>
      </c>
      <c r="G896" t="str">
        <f ca="1"/>
        <v>AG005</v>
      </c>
      <c r="H896" t="str">
        <f ca="1"/>
        <v>Amit Thakur</v>
      </c>
      <c r="I896" t="str">
        <f ca="1"/>
        <v>Not Reachable</v>
      </c>
      <c r="J896" t="str">
        <f ca="1"/>
        <v/>
      </c>
      <c r="K896">
        <f ca="1"/>
        <v>0</v>
      </c>
      <c r="L896">
        <f ca="1"/>
        <v>0</v>
      </c>
      <c r="M896">
        <f ca="1"/>
        <v>0</v>
      </c>
      <c r="N896" t="str">
        <f ca="1"/>
        <v>Not Reachable</v>
      </c>
    </row>
    <row r="897" spans="1:14" x14ac:dyDescent="0.25">
      <c r="A897" t="str">
        <f ca="1"/>
        <v>LOG00231</v>
      </c>
      <c r="B897" t="str">
        <f ca="1"/>
        <v>CUST0212</v>
      </c>
      <c r="C897" t="str">
        <f ca="1"/>
        <v>Mahesh Chauhan</v>
      </c>
      <c r="D897" t="str">
        <f ca="1"/>
        <v>Indore</v>
      </c>
      <c r="E897">
        <f ca="1"/>
        <v>46147</v>
      </c>
      <c r="F897" t="str">
        <f ca="1"/>
        <v>Tele-Call</v>
      </c>
      <c r="G897" t="str">
        <f ca="1"/>
        <v>AG019</v>
      </c>
      <c r="H897" t="str">
        <f ca="1"/>
        <v>Ajay Yadav</v>
      </c>
      <c r="I897" t="str">
        <f ca="1"/>
        <v>Payment Reminder</v>
      </c>
      <c r="J897" t="str">
        <f ca="1"/>
        <v/>
      </c>
      <c r="K897">
        <f ca="1"/>
        <v>0</v>
      </c>
      <c r="L897">
        <f ca="1"/>
        <v>0</v>
      </c>
      <c r="M897">
        <f ca="1"/>
        <v>0</v>
      </c>
      <c r="N897" t="str">
        <f ca="1"/>
        <v>Customer paid after follow-up</v>
      </c>
    </row>
    <row r="898" spans="1:14" x14ac:dyDescent="0.25">
      <c r="A898" t="str">
        <f ca="1"/>
        <v>LOG00255</v>
      </c>
      <c r="B898" t="str">
        <f ca="1"/>
        <v>CUST0229</v>
      </c>
      <c r="C898" t="str">
        <f ca="1"/>
        <v>Vikas Malviya</v>
      </c>
      <c r="D898" t="str">
        <f ca="1"/>
        <v>Indore</v>
      </c>
      <c r="E898">
        <f ca="1"/>
        <v>46147</v>
      </c>
      <c r="F898" t="str">
        <f ca="1"/>
        <v>Field Visit</v>
      </c>
      <c r="G898" t="str">
        <f ca="1"/>
        <v>AG014</v>
      </c>
      <c r="H898" t="str">
        <f ca="1"/>
        <v>Manoj Gupta</v>
      </c>
      <c r="I898" t="str">
        <f ca="1"/>
        <v>Part Payment Done</v>
      </c>
      <c r="J898" t="str">
        <f ca="1"/>
        <v/>
      </c>
      <c r="K898">
        <f ca="1"/>
        <v>0</v>
      </c>
      <c r="L898">
        <f ca="1"/>
        <v>0</v>
      </c>
      <c r="M898">
        <f ca="1"/>
        <v>5927</v>
      </c>
      <c r="N898" t="str">
        <f ca="1"/>
        <v>Part Payment Done</v>
      </c>
    </row>
    <row r="899" spans="1:14" x14ac:dyDescent="0.25">
      <c r="A899" t="str">
        <f ca="1"/>
        <v>LOG00324</v>
      </c>
      <c r="B899" t="str">
        <f ca="1"/>
        <v>CUST0302</v>
      </c>
      <c r="C899" t="str">
        <f ca="1"/>
        <v>Neha Malviya</v>
      </c>
      <c r="D899" t="str">
        <f ca="1"/>
        <v>Gwalior</v>
      </c>
      <c r="E899">
        <f ca="1"/>
        <v>46147</v>
      </c>
      <c r="F899" t="str">
        <f ca="1"/>
        <v>Tele-Call</v>
      </c>
      <c r="G899" t="str">
        <f ca="1"/>
        <v>AG013</v>
      </c>
      <c r="H899" t="str">
        <f ca="1"/>
        <v>Neha Malviya</v>
      </c>
      <c r="I899" t="str">
        <f ca="1"/>
        <v>Payment Reminder</v>
      </c>
      <c r="J899" t="str">
        <f ca="1"/>
        <v/>
      </c>
      <c r="K899">
        <f ca="1"/>
        <v>0</v>
      </c>
      <c r="L899">
        <f ca="1"/>
        <v>0</v>
      </c>
      <c r="M899">
        <f ca="1"/>
        <v>0</v>
      </c>
      <c r="N899" t="str">
        <f ca="1"/>
        <v>Customer paid after follow-up</v>
      </c>
    </row>
    <row r="900" spans="1:14" x14ac:dyDescent="0.25">
      <c r="A900" t="str">
        <f ca="1"/>
        <v>LOG00344</v>
      </c>
      <c r="B900" t="str">
        <f ca="1"/>
        <v>CUST0337</v>
      </c>
      <c r="C900" t="str">
        <f ca="1"/>
        <v>Shanta Verma</v>
      </c>
      <c r="D900" t="str">
        <f ca="1"/>
        <v>Indore</v>
      </c>
      <c r="E900">
        <f ca="1"/>
        <v>46147</v>
      </c>
      <c r="F900" t="str">
        <f ca="1"/>
        <v>Tele-Call</v>
      </c>
      <c r="G900" t="str">
        <f ca="1"/>
        <v>AG011</v>
      </c>
      <c r="H900" t="str">
        <f ca="1"/>
        <v>Umesh Gupta</v>
      </c>
      <c r="I900" t="str">
        <f ca="1"/>
        <v>Payment Reminder</v>
      </c>
      <c r="J900" t="str">
        <f ca="1"/>
        <v/>
      </c>
      <c r="K900">
        <f ca="1"/>
        <v>0</v>
      </c>
      <c r="L900">
        <f ca="1"/>
        <v>0</v>
      </c>
      <c r="M900">
        <f ca="1"/>
        <v>0</v>
      </c>
      <c r="N900" t="str">
        <f ca="1"/>
        <v>Customer paid after follow-up</v>
      </c>
    </row>
    <row r="901" spans="1:14" x14ac:dyDescent="0.25">
      <c r="A901" t="str">
        <f ca="1"/>
        <v>LOG00348</v>
      </c>
      <c r="B901" t="str">
        <f ca="1"/>
        <v>CUST0342</v>
      </c>
      <c r="C901" t="str">
        <f ca="1"/>
        <v>Sumit Jain</v>
      </c>
      <c r="D901" t="str">
        <f ca="1"/>
        <v>Bhopal</v>
      </c>
      <c r="E901">
        <f ca="1"/>
        <v>46147</v>
      </c>
      <c r="F901" t="str">
        <f ca="1"/>
        <v>Tele-Call</v>
      </c>
      <c r="G901" t="str">
        <f ca="1"/>
        <v>AG016</v>
      </c>
      <c r="H901" t="str">
        <f ca="1"/>
        <v>Rekha Gupta</v>
      </c>
      <c r="I901" t="str">
        <f ca="1"/>
        <v>Commitment Received</v>
      </c>
      <c r="J901" t="str">
        <f ca="1"/>
        <v>Yes</v>
      </c>
      <c r="K901">
        <f ca="1"/>
        <v>46152</v>
      </c>
      <c r="L901">
        <f ca="1"/>
        <v>16208</v>
      </c>
      <c r="M901">
        <f ca="1"/>
        <v>0</v>
      </c>
      <c r="N901" t="str">
        <f ca="1"/>
        <v>Commitment Received</v>
      </c>
    </row>
    <row r="902" spans="1:14" x14ac:dyDescent="0.25">
      <c r="A902" t="str">
        <f ca="1"/>
        <v>LOG00409</v>
      </c>
      <c r="B902" t="str">
        <f ca="1"/>
        <v>CUST0393</v>
      </c>
      <c r="C902" t="str">
        <f ca="1"/>
        <v>Rajesh Malviya</v>
      </c>
      <c r="D902" t="str">
        <f ca="1"/>
        <v>Bhopal</v>
      </c>
      <c r="E902">
        <f ca="1"/>
        <v>46147</v>
      </c>
      <c r="F902" t="str">
        <f ca="1"/>
        <v>Field Visit</v>
      </c>
      <c r="G902" t="str">
        <f ca="1"/>
        <v>AG002</v>
      </c>
      <c r="H902" t="str">
        <f ca="1"/>
        <v>Sunita Patel</v>
      </c>
      <c r="I902" t="str">
        <f ca="1"/>
        <v>Part Payment Done</v>
      </c>
      <c r="J902" t="str">
        <f ca="1"/>
        <v/>
      </c>
      <c r="K902">
        <f ca="1"/>
        <v>0</v>
      </c>
      <c r="L902">
        <f ca="1"/>
        <v>0</v>
      </c>
      <c r="M902">
        <f ca="1"/>
        <v>4940</v>
      </c>
      <c r="N902" t="str">
        <f ca="1"/>
        <v>Part Payment Done</v>
      </c>
    </row>
    <row r="903" spans="1:14" x14ac:dyDescent="0.25">
      <c r="A903" t="str">
        <f ca="1"/>
        <v>LOG00008</v>
      </c>
      <c r="B903" t="str">
        <f ca="1"/>
        <v>CUST0005</v>
      </c>
      <c r="C903" t="str">
        <f ca="1"/>
        <v>Santosh Mishra</v>
      </c>
      <c r="D903" t="str">
        <f ca="1"/>
        <v>Rewa</v>
      </c>
      <c r="E903">
        <f ca="1"/>
        <v>46146</v>
      </c>
      <c r="F903" t="str">
        <f ca="1"/>
        <v>Tele-Call</v>
      </c>
      <c r="G903" t="str">
        <f ca="1"/>
        <v>AG009</v>
      </c>
      <c r="H903" t="str">
        <f ca="1"/>
        <v>Pankaj Joshi</v>
      </c>
      <c r="I903" t="str">
        <f ca="1"/>
        <v>Payment Reminder</v>
      </c>
      <c r="J903" t="str">
        <f ca="1"/>
        <v/>
      </c>
      <c r="K903">
        <f ca="1"/>
        <v>0</v>
      </c>
      <c r="L903">
        <f ca="1"/>
        <v>0</v>
      </c>
      <c r="M903">
        <f ca="1"/>
        <v>0</v>
      </c>
      <c r="N903" t="str">
        <f ca="1"/>
        <v>Customer paid after follow-up</v>
      </c>
    </row>
    <row r="904" spans="1:14" x14ac:dyDescent="0.25">
      <c r="A904" t="str">
        <f ca="1"/>
        <v>LOG00023</v>
      </c>
      <c r="B904" t="str">
        <f ca="1"/>
        <v>CUST0017</v>
      </c>
      <c r="C904" t="str">
        <f ca="1"/>
        <v>Lata Gupta</v>
      </c>
      <c r="D904" t="str">
        <f ca="1"/>
        <v>Gwalior</v>
      </c>
      <c r="E904">
        <f ca="1"/>
        <v>46146</v>
      </c>
      <c r="F904" t="str">
        <f ca="1"/>
        <v>Tele-Call</v>
      </c>
      <c r="G904" t="str">
        <f ca="1"/>
        <v>AG017</v>
      </c>
      <c r="H904" t="str">
        <f ca="1"/>
        <v>Naresh Mishra</v>
      </c>
      <c r="I904" t="str">
        <f ca="1"/>
        <v>Not Reachable</v>
      </c>
      <c r="J904" t="str">
        <f ca="1"/>
        <v/>
      </c>
      <c r="K904">
        <f ca="1"/>
        <v>0</v>
      </c>
      <c r="L904">
        <f ca="1"/>
        <v>0</v>
      </c>
      <c r="M904">
        <f ca="1"/>
        <v>0</v>
      </c>
      <c r="N904" t="str">
        <f ca="1"/>
        <v>Not Reachable</v>
      </c>
    </row>
    <row r="905" spans="1:14" x14ac:dyDescent="0.25">
      <c r="A905" t="str">
        <f ca="1"/>
        <v>LOG00050</v>
      </c>
      <c r="B905" t="str">
        <f ca="1"/>
        <v>CUST0036</v>
      </c>
      <c r="C905" t="str">
        <f ca="1"/>
        <v>Savita Chauhan</v>
      </c>
      <c r="D905" t="str">
        <f ca="1"/>
        <v>Jabalpur</v>
      </c>
      <c r="E905">
        <f ca="1"/>
        <v>46146</v>
      </c>
      <c r="F905" t="str">
        <f ca="1"/>
        <v>Field Visit</v>
      </c>
      <c r="G905" t="str">
        <f ca="1"/>
        <v>AG016</v>
      </c>
      <c r="H905" t="str">
        <f ca="1"/>
        <v>Rekha Gupta</v>
      </c>
      <c r="I905" t="str">
        <f ca="1"/>
        <v>Part Payment Done</v>
      </c>
      <c r="J905" t="str">
        <f ca="1"/>
        <v/>
      </c>
      <c r="K905">
        <f ca="1"/>
        <v>0</v>
      </c>
      <c r="L905">
        <f ca="1"/>
        <v>0</v>
      </c>
      <c r="M905">
        <f ca="1"/>
        <v>2579</v>
      </c>
      <c r="N905" t="str">
        <f ca="1"/>
        <v>Part Payment Done</v>
      </c>
    </row>
    <row r="906" spans="1:14" x14ac:dyDescent="0.25">
      <c r="A906" t="str">
        <f ca="1"/>
        <v>LOG00135</v>
      </c>
      <c r="B906" t="str">
        <f ca="1"/>
        <v>CUST0128</v>
      </c>
      <c r="C906" t="str">
        <f ca="1"/>
        <v>Amit Tiwari</v>
      </c>
      <c r="D906" t="str">
        <f ca="1"/>
        <v>Rewa</v>
      </c>
      <c r="E906">
        <f ca="1"/>
        <v>46146</v>
      </c>
      <c r="F906" t="str">
        <f ca="1"/>
        <v>Tele-Call</v>
      </c>
      <c r="G906" t="str">
        <f ca="1"/>
        <v>AG014</v>
      </c>
      <c r="H906" t="str">
        <f ca="1"/>
        <v>Manoj Gupta</v>
      </c>
      <c r="I906" t="str">
        <f ca="1"/>
        <v>Not Reachable</v>
      </c>
      <c r="J906" t="str">
        <f ca="1"/>
        <v/>
      </c>
      <c r="K906">
        <f ca="1"/>
        <v>0</v>
      </c>
      <c r="L906">
        <f ca="1"/>
        <v>0</v>
      </c>
      <c r="M906">
        <f ca="1"/>
        <v>0</v>
      </c>
      <c r="N906" t="str">
        <f ca="1"/>
        <v>Not Reachable</v>
      </c>
    </row>
    <row r="907" spans="1:14" x14ac:dyDescent="0.25">
      <c r="A907" t="str">
        <f ca="1"/>
        <v>LOG00188</v>
      </c>
      <c r="B907" t="str">
        <f ca="1"/>
        <v>CUST0182</v>
      </c>
      <c r="C907" t="str">
        <f ca="1"/>
        <v>Dinesh Gupta</v>
      </c>
      <c r="D907" t="str">
        <f ca="1"/>
        <v>Jabalpur</v>
      </c>
      <c r="E907">
        <f ca="1"/>
        <v>46146</v>
      </c>
      <c r="F907" t="str">
        <f ca="1"/>
        <v>Field Visit</v>
      </c>
      <c r="G907" t="str">
        <f ca="1"/>
        <v>AG011</v>
      </c>
      <c r="H907" t="str">
        <f ca="1"/>
        <v>Umesh Gupta</v>
      </c>
      <c r="I907" t="str">
        <f ca="1"/>
        <v>Part Payment Done</v>
      </c>
      <c r="J907" t="str">
        <f ca="1"/>
        <v/>
      </c>
      <c r="K907">
        <f ca="1"/>
        <v>0</v>
      </c>
      <c r="L907">
        <f ca="1"/>
        <v>0</v>
      </c>
      <c r="M907">
        <f ca="1"/>
        <v>3796</v>
      </c>
      <c r="N907" t="str">
        <f ca="1"/>
        <v>Part Payment Done</v>
      </c>
    </row>
    <row r="908" spans="1:14" x14ac:dyDescent="0.25">
      <c r="A908" t="str">
        <f ca="1"/>
        <v>LOG00234</v>
      </c>
      <c r="B908" t="str">
        <f ca="1"/>
        <v>CUST0214</v>
      </c>
      <c r="C908" t="str">
        <f ca="1"/>
        <v>Usha Soni</v>
      </c>
      <c r="D908" t="str">
        <f ca="1"/>
        <v>Bhopal</v>
      </c>
      <c r="E908">
        <f ca="1"/>
        <v>46146</v>
      </c>
      <c r="F908" t="str">
        <f ca="1"/>
        <v>WhatsApp Message</v>
      </c>
      <c r="G908" t="str">
        <f ca="1"/>
        <v>AG003</v>
      </c>
      <c r="H908" t="str">
        <f ca="1"/>
        <v>Pushpa Gupta</v>
      </c>
      <c r="I908" t="str">
        <f ca="1"/>
        <v>Will Pay Next Week</v>
      </c>
      <c r="J908" t="str">
        <f ca="1"/>
        <v>Yes</v>
      </c>
      <c r="K908">
        <f ca="1"/>
        <v>46151</v>
      </c>
      <c r="L908">
        <f ca="1"/>
        <v>1737</v>
      </c>
      <c r="M908">
        <f ca="1"/>
        <v>0</v>
      </c>
      <c r="N908" t="str">
        <f ca="1"/>
        <v>Will Pay Next Week</v>
      </c>
    </row>
    <row r="909" spans="1:14" x14ac:dyDescent="0.25">
      <c r="A909" t="str">
        <f ca="1"/>
        <v>LOG00262</v>
      </c>
      <c r="B909" t="str">
        <f ca="1"/>
        <v>CUST0233</v>
      </c>
      <c r="C909" t="str">
        <f ca="1"/>
        <v>Deepak Tiwari</v>
      </c>
      <c r="D909" t="str">
        <f ca="1"/>
        <v>Rewa</v>
      </c>
      <c r="E909">
        <f ca="1"/>
        <v>46146</v>
      </c>
      <c r="F909" t="str">
        <f ca="1"/>
        <v>Tele-Call</v>
      </c>
      <c r="G909" t="str">
        <f ca="1"/>
        <v>AG001</v>
      </c>
      <c r="H909" t="str">
        <f ca="1"/>
        <v>Mohit Mishra</v>
      </c>
      <c r="I909" t="str">
        <f ca="1"/>
        <v>Commitment Received</v>
      </c>
      <c r="J909" t="str">
        <f ca="1"/>
        <v>Yes</v>
      </c>
      <c r="K909">
        <f ca="1"/>
        <v>46151</v>
      </c>
      <c r="L909">
        <f ca="1"/>
        <v>13861</v>
      </c>
      <c r="M909">
        <f ca="1"/>
        <v>0</v>
      </c>
      <c r="N909" t="str">
        <f ca="1"/>
        <v>Commitment Received</v>
      </c>
    </row>
    <row r="910" spans="1:14" x14ac:dyDescent="0.25">
      <c r="A910" t="str">
        <f ca="1"/>
        <v>LOG00301</v>
      </c>
      <c r="B910" t="str">
        <f ca="1"/>
        <v>CUST0279</v>
      </c>
      <c r="C910" t="str">
        <f ca="1"/>
        <v>Pradeep Agarwal</v>
      </c>
      <c r="D910" t="str">
        <f ca="1"/>
        <v>Bhopal</v>
      </c>
      <c r="E910">
        <f ca="1"/>
        <v>46146</v>
      </c>
      <c r="F910" t="str">
        <f ca="1"/>
        <v>WhatsApp Message</v>
      </c>
      <c r="G910" t="str">
        <f ca="1"/>
        <v>AG002</v>
      </c>
      <c r="H910" t="str">
        <f ca="1"/>
        <v>Sunita Patel</v>
      </c>
      <c r="I910" t="str">
        <f ca="1"/>
        <v>Will Pay Next Week</v>
      </c>
      <c r="J910" t="str">
        <f ca="1"/>
        <v>Yes</v>
      </c>
      <c r="K910">
        <f ca="1"/>
        <v>46151</v>
      </c>
      <c r="L910">
        <f ca="1"/>
        <v>25793</v>
      </c>
      <c r="M910">
        <f ca="1"/>
        <v>0</v>
      </c>
      <c r="N910" t="str">
        <f ca="1"/>
        <v>Will Pay Next Week</v>
      </c>
    </row>
    <row r="911" spans="1:14" x14ac:dyDescent="0.25">
      <c r="A911" t="str">
        <f ca="1"/>
        <v>LOG00313</v>
      </c>
      <c r="B911" t="str">
        <f ca="1"/>
        <v>CUST0288</v>
      </c>
      <c r="C911" t="str">
        <f ca="1"/>
        <v>Neha Sharma</v>
      </c>
      <c r="D911" t="str">
        <f ca="1"/>
        <v>Jabalpur</v>
      </c>
      <c r="E911">
        <f ca="1"/>
        <v>46146</v>
      </c>
      <c r="F911" t="str">
        <f ca="1"/>
        <v>Field Visit</v>
      </c>
      <c r="G911" t="str">
        <f ca="1"/>
        <v>AG013</v>
      </c>
      <c r="H911" t="str">
        <f ca="1"/>
        <v>Neha Malviya</v>
      </c>
      <c r="I911" t="str">
        <f ca="1"/>
        <v>Part Payment Done</v>
      </c>
      <c r="J911" t="str">
        <f ca="1"/>
        <v/>
      </c>
      <c r="K911">
        <f ca="1"/>
        <v>0</v>
      </c>
      <c r="L911">
        <f ca="1"/>
        <v>0</v>
      </c>
      <c r="M911">
        <f ca="1"/>
        <v>10674</v>
      </c>
      <c r="N911" t="str">
        <f ca="1"/>
        <v>Part Payment Done</v>
      </c>
    </row>
    <row r="912" spans="1:14" x14ac:dyDescent="0.25">
      <c r="A912" t="str">
        <f ca="1"/>
        <v>LOG00360</v>
      </c>
      <c r="B912" t="str">
        <f ca="1"/>
        <v>CUST0351</v>
      </c>
      <c r="C912" t="str">
        <f ca="1"/>
        <v>Pooja Chauhan</v>
      </c>
      <c r="D912" t="str">
        <f ca="1"/>
        <v>Jabalpur</v>
      </c>
      <c r="E912">
        <f ca="1"/>
        <v>46146</v>
      </c>
      <c r="F912" t="str">
        <f ca="1"/>
        <v>Tele-Call</v>
      </c>
      <c r="G912" t="str">
        <f ca="1"/>
        <v>AG017</v>
      </c>
      <c r="H912" t="str">
        <f ca="1"/>
        <v>Naresh Mishra</v>
      </c>
      <c r="I912" t="str">
        <f ca="1"/>
        <v>Not Reachable</v>
      </c>
      <c r="J912" t="str">
        <f ca="1"/>
        <v/>
      </c>
      <c r="K912">
        <f ca="1"/>
        <v>0</v>
      </c>
      <c r="L912">
        <f ca="1"/>
        <v>0</v>
      </c>
      <c r="M912">
        <f ca="1"/>
        <v>0</v>
      </c>
      <c r="N912" t="str">
        <f ca="1"/>
        <v>Not Reachable</v>
      </c>
    </row>
    <row r="913" spans="1:14" x14ac:dyDescent="0.25">
      <c r="A913" t="str">
        <f ca="1"/>
        <v>LOG00416</v>
      </c>
      <c r="B913" t="str">
        <f ca="1"/>
        <v>CUST0400</v>
      </c>
      <c r="C913" t="str">
        <f ca="1"/>
        <v>Sunita Pandey</v>
      </c>
      <c r="D913" t="str">
        <f ca="1"/>
        <v>Rewa</v>
      </c>
      <c r="E913">
        <f ca="1"/>
        <v>46146</v>
      </c>
      <c r="F913" t="str">
        <f ca="1"/>
        <v>Tele-Call</v>
      </c>
      <c r="G913" t="str">
        <f ca="1"/>
        <v>AG008</v>
      </c>
      <c r="H913" t="str">
        <f ca="1"/>
        <v>Pooja Shukla</v>
      </c>
      <c r="I913" t="str">
        <f ca="1"/>
        <v>Not Reachable</v>
      </c>
      <c r="J913" t="str">
        <f ca="1"/>
        <v/>
      </c>
      <c r="K913">
        <f ca="1"/>
        <v>0</v>
      </c>
      <c r="L913">
        <f ca="1"/>
        <v>0</v>
      </c>
      <c r="M913">
        <f ca="1"/>
        <v>0</v>
      </c>
      <c r="N913" t="str">
        <f ca="1"/>
        <v>Not Reachable</v>
      </c>
    </row>
    <row r="914" spans="1:14" x14ac:dyDescent="0.25">
      <c r="A914" t="str">
        <f ca="1"/>
        <v>LOG00442</v>
      </c>
      <c r="B914" t="str">
        <f ca="1"/>
        <v>CUST0408</v>
      </c>
      <c r="C914" t="str">
        <f ca="1"/>
        <v>Pradeep Patel</v>
      </c>
      <c r="D914" t="str">
        <f ca="1"/>
        <v>Gwalior</v>
      </c>
      <c r="E914">
        <f ca="1"/>
        <v>46146</v>
      </c>
      <c r="F914" t="str">
        <f ca="1"/>
        <v>Field Visit</v>
      </c>
      <c r="G914" t="str">
        <f ca="1"/>
        <v>AG013</v>
      </c>
      <c r="H914" t="str">
        <f ca="1"/>
        <v>Neha Malviya</v>
      </c>
      <c r="I914" t="str">
        <f ca="1"/>
        <v>Part Payment Done</v>
      </c>
      <c r="J914" t="str">
        <f ca="1"/>
        <v/>
      </c>
      <c r="K914">
        <f ca="1"/>
        <v>0</v>
      </c>
      <c r="L914">
        <f ca="1"/>
        <v>0</v>
      </c>
      <c r="M914">
        <f ca="1"/>
        <v>4916</v>
      </c>
      <c r="N914" t="str">
        <f ca="1"/>
        <v>Part Payment Done</v>
      </c>
    </row>
    <row r="915" spans="1:14" x14ac:dyDescent="0.25">
      <c r="A915" t="str">
        <f ca="1"/>
        <v>LOG00529</v>
      </c>
      <c r="B915" t="str">
        <f ca="1"/>
        <v>CUST0482</v>
      </c>
      <c r="C915" t="str">
        <f ca="1"/>
        <v>Nisha Singh</v>
      </c>
      <c r="D915" t="str">
        <f ca="1"/>
        <v>Rewa</v>
      </c>
      <c r="E915">
        <f ca="1"/>
        <v>46146</v>
      </c>
      <c r="F915" t="str">
        <f ca="1"/>
        <v>Tele-Call</v>
      </c>
      <c r="G915" t="str">
        <f ca="1"/>
        <v>AG012</v>
      </c>
      <c r="H915" t="str">
        <f ca="1"/>
        <v>Umesh Soni</v>
      </c>
      <c r="I915" t="str">
        <f ca="1"/>
        <v>Commitment Received</v>
      </c>
      <c r="J915" t="str">
        <f ca="1"/>
        <v>Yes</v>
      </c>
      <c r="K915">
        <f ca="1"/>
        <v>46151</v>
      </c>
      <c r="L915">
        <f ca="1"/>
        <v>6389</v>
      </c>
      <c r="M915">
        <f ca="1"/>
        <v>0</v>
      </c>
      <c r="N915" t="str">
        <f ca="1"/>
        <v>Commitment Received</v>
      </c>
    </row>
    <row r="916" spans="1:14" x14ac:dyDescent="0.25">
      <c r="A916" t="str">
        <f ca="1"/>
        <v>LOG00007</v>
      </c>
      <c r="B916" t="str">
        <f ca="1"/>
        <v>CUST0004</v>
      </c>
      <c r="C916" t="str">
        <f ca="1"/>
        <v>Mahesh Patel</v>
      </c>
      <c r="D916" t="str">
        <f ca="1"/>
        <v>Gwalior</v>
      </c>
      <c r="E916">
        <f ca="1"/>
        <v>46145</v>
      </c>
      <c r="F916" t="str">
        <f ca="1"/>
        <v>Tele-Call</v>
      </c>
      <c r="G916" t="str">
        <f ca="1"/>
        <v>AG018</v>
      </c>
      <c r="H916" t="str">
        <f ca="1"/>
        <v>Manoj Dubey</v>
      </c>
      <c r="I916" t="str">
        <f ca="1"/>
        <v>Commitment Received</v>
      </c>
      <c r="J916" t="str">
        <f ca="1"/>
        <v>Yes</v>
      </c>
      <c r="K916">
        <f ca="1"/>
        <v>46150</v>
      </c>
      <c r="L916">
        <f ca="1"/>
        <v>767</v>
      </c>
      <c r="M916">
        <f ca="1"/>
        <v>0</v>
      </c>
      <c r="N916" t="str">
        <f ca="1"/>
        <v>Commitment Received</v>
      </c>
    </row>
    <row r="917" spans="1:14" x14ac:dyDescent="0.25">
      <c r="A917" t="str">
        <f ca="1"/>
        <v>LOG00026</v>
      </c>
      <c r="B917" t="str">
        <f ca="1"/>
        <v>CUST0018</v>
      </c>
      <c r="C917" t="str">
        <f ca="1"/>
        <v>Kiran Sharma</v>
      </c>
      <c r="D917" t="str">
        <f ca="1"/>
        <v>Bhopal</v>
      </c>
      <c r="E917">
        <f ca="1"/>
        <v>46145</v>
      </c>
      <c r="F917" t="str">
        <f ca="1"/>
        <v>Tele-Call</v>
      </c>
      <c r="G917" t="str">
        <f ca="1"/>
        <v>AG019</v>
      </c>
      <c r="H917" t="str">
        <f ca="1"/>
        <v>Ajay Yadav</v>
      </c>
      <c r="I917" t="str">
        <f ca="1"/>
        <v>Payment Reminder</v>
      </c>
      <c r="J917" t="str">
        <f ca="1"/>
        <v/>
      </c>
      <c r="K917">
        <f ca="1"/>
        <v>0</v>
      </c>
      <c r="L917">
        <f ca="1"/>
        <v>0</v>
      </c>
      <c r="M917">
        <f ca="1"/>
        <v>0</v>
      </c>
      <c r="N917" t="str">
        <f ca="1"/>
        <v>Customer paid after follow-up</v>
      </c>
    </row>
    <row r="918" spans="1:14" x14ac:dyDescent="0.25">
      <c r="A918" t="str">
        <f ca="1"/>
        <v>LOG00042</v>
      </c>
      <c r="B918" t="str">
        <f ca="1"/>
        <v>CUST0029</v>
      </c>
      <c r="C918" t="str">
        <f ca="1"/>
        <v>Nisha Rajput</v>
      </c>
      <c r="D918" t="str">
        <f ca="1"/>
        <v>Gwalior</v>
      </c>
      <c r="E918">
        <f ca="1"/>
        <v>46145</v>
      </c>
      <c r="F918" t="str">
        <f ca="1"/>
        <v>Tele-Call</v>
      </c>
      <c r="G918" t="str">
        <f ca="1"/>
        <v>AG006</v>
      </c>
      <c r="H918" t="str">
        <f ca="1"/>
        <v>Suresh Malviya</v>
      </c>
      <c r="I918" t="str">
        <f ca="1"/>
        <v>Not Reachable</v>
      </c>
      <c r="J918" t="str">
        <f ca="1"/>
        <v/>
      </c>
      <c r="K918">
        <f ca="1"/>
        <v>0</v>
      </c>
      <c r="L918">
        <f ca="1"/>
        <v>0</v>
      </c>
      <c r="M918">
        <f ca="1"/>
        <v>0</v>
      </c>
      <c r="N918" t="str">
        <f ca="1"/>
        <v>Not Reachable</v>
      </c>
    </row>
    <row r="919" spans="1:14" x14ac:dyDescent="0.25">
      <c r="A919" t="str">
        <f ca="1"/>
        <v>LOG00075</v>
      </c>
      <c r="B919" t="str">
        <f ca="1"/>
        <v>CUST0052</v>
      </c>
      <c r="C919" t="str">
        <f ca="1"/>
        <v>Vijay Patel</v>
      </c>
      <c r="D919" t="str">
        <f ca="1"/>
        <v>Indore</v>
      </c>
      <c r="E919">
        <f ca="1"/>
        <v>46145</v>
      </c>
      <c r="F919" t="str">
        <f ca="1"/>
        <v>Field Visit</v>
      </c>
      <c r="G919" t="str">
        <f ca="1"/>
        <v>AG008</v>
      </c>
      <c r="H919" t="str">
        <f ca="1"/>
        <v>Pooja Shukla</v>
      </c>
      <c r="I919" t="str">
        <f ca="1"/>
        <v>Part Payment Done</v>
      </c>
      <c r="J919" t="str">
        <f ca="1"/>
        <v/>
      </c>
      <c r="K919">
        <f ca="1"/>
        <v>0</v>
      </c>
      <c r="L919">
        <f ca="1"/>
        <v>0</v>
      </c>
      <c r="M919">
        <f ca="1"/>
        <v>2318</v>
      </c>
      <c r="N919" t="str">
        <f ca="1"/>
        <v>Part Payment Done</v>
      </c>
    </row>
    <row r="920" spans="1:14" x14ac:dyDescent="0.25">
      <c r="A920" t="str">
        <f ca="1"/>
        <v>LOG00080</v>
      </c>
      <c r="B920" t="str">
        <f ca="1"/>
        <v>CUST0062</v>
      </c>
      <c r="C920" t="str">
        <f ca="1"/>
        <v>Mohit Joshi</v>
      </c>
      <c r="D920" t="str">
        <f ca="1"/>
        <v>Rewa</v>
      </c>
      <c r="E920">
        <f ca="1"/>
        <v>46145</v>
      </c>
      <c r="F920" t="str">
        <f ca="1"/>
        <v>Tele-Call</v>
      </c>
      <c r="G920" t="str">
        <f ca="1"/>
        <v>AG013</v>
      </c>
      <c r="H920" t="str">
        <f ca="1"/>
        <v>Neha Malviya</v>
      </c>
      <c r="I920" t="str">
        <f ca="1"/>
        <v>Not Reachable</v>
      </c>
      <c r="J920" t="str">
        <f ca="1"/>
        <v/>
      </c>
      <c r="K920">
        <f ca="1"/>
        <v>0</v>
      </c>
      <c r="L920">
        <f ca="1"/>
        <v>0</v>
      </c>
      <c r="M920">
        <f ca="1"/>
        <v>0</v>
      </c>
      <c r="N920" t="str">
        <f ca="1"/>
        <v>Not Reachable</v>
      </c>
    </row>
    <row r="921" spans="1:14" x14ac:dyDescent="0.25">
      <c r="A921" t="str">
        <f ca="1"/>
        <v>LOG00105</v>
      </c>
      <c r="B921" t="str">
        <f ca="1"/>
        <v>CUST0097</v>
      </c>
      <c r="C921" t="str">
        <f ca="1"/>
        <v>Amit Verma</v>
      </c>
      <c r="D921" t="str">
        <f ca="1"/>
        <v>Gwalior</v>
      </c>
      <c r="E921">
        <f ca="1"/>
        <v>46145</v>
      </c>
      <c r="F921" t="str">
        <f ca="1"/>
        <v>Tele-Call</v>
      </c>
      <c r="G921" t="str">
        <f ca="1"/>
        <v>AG007</v>
      </c>
      <c r="H921" t="str">
        <f ca="1"/>
        <v>Pushpa Jain</v>
      </c>
      <c r="I921" t="str">
        <f ca="1"/>
        <v>Not Reachable</v>
      </c>
      <c r="J921" t="str">
        <f ca="1"/>
        <v/>
      </c>
      <c r="K921">
        <f ca="1"/>
        <v>0</v>
      </c>
      <c r="L921">
        <f ca="1"/>
        <v>0</v>
      </c>
      <c r="M921">
        <f ca="1"/>
        <v>0</v>
      </c>
      <c r="N921" t="str">
        <f ca="1"/>
        <v>Not Reachable</v>
      </c>
    </row>
    <row r="922" spans="1:14" x14ac:dyDescent="0.25">
      <c r="A922" t="str">
        <f ca="1"/>
        <v>LOG00115</v>
      </c>
      <c r="B922" t="str">
        <f ca="1"/>
        <v>CUST0112</v>
      </c>
      <c r="C922" t="str">
        <f ca="1"/>
        <v>Vijay Pandey</v>
      </c>
      <c r="D922" t="str">
        <f ca="1"/>
        <v>Bhopal</v>
      </c>
      <c r="E922">
        <f ca="1"/>
        <v>46145</v>
      </c>
      <c r="F922" t="str">
        <f ca="1"/>
        <v>Tele-Call</v>
      </c>
      <c r="G922" t="str">
        <f ca="1"/>
        <v>AG009</v>
      </c>
      <c r="H922" t="str">
        <f ca="1"/>
        <v>Pankaj Joshi</v>
      </c>
      <c r="I922" t="str">
        <f ca="1"/>
        <v>Commitment Received</v>
      </c>
      <c r="J922" t="str">
        <f ca="1"/>
        <v>Yes</v>
      </c>
      <c r="K922">
        <f ca="1"/>
        <v>46150</v>
      </c>
      <c r="L922">
        <f ca="1"/>
        <v>2726</v>
      </c>
      <c r="M922">
        <f ca="1"/>
        <v>0</v>
      </c>
      <c r="N922" t="str">
        <f ca="1"/>
        <v>Commitment Received</v>
      </c>
    </row>
    <row r="923" spans="1:14" x14ac:dyDescent="0.25">
      <c r="A923" t="str">
        <f ca="1"/>
        <v>LOG00120</v>
      </c>
      <c r="B923" t="str">
        <f ca="1"/>
        <v>CUST0115</v>
      </c>
      <c r="C923" t="str">
        <f ca="1"/>
        <v>Ajay Chauhan</v>
      </c>
      <c r="D923" t="str">
        <f ca="1"/>
        <v>Rewa</v>
      </c>
      <c r="E923">
        <f ca="1"/>
        <v>46145</v>
      </c>
      <c r="F923" t="str">
        <f ca="1"/>
        <v>Field Visit</v>
      </c>
      <c r="G923" t="str">
        <f ca="1"/>
        <v>AG009</v>
      </c>
      <c r="H923" t="str">
        <f ca="1"/>
        <v>Pankaj Joshi</v>
      </c>
      <c r="I923" t="str">
        <f ca="1"/>
        <v>Callback Requested</v>
      </c>
      <c r="J923" t="str">
        <f ca="1"/>
        <v/>
      </c>
      <c r="K923">
        <f ca="1"/>
        <v>46150</v>
      </c>
      <c r="L923">
        <f ca="1"/>
        <v>39567</v>
      </c>
      <c r="M923">
        <f ca="1"/>
        <v>0</v>
      </c>
      <c r="N923" t="str">
        <f ca="1"/>
        <v>Commitment Broken</v>
      </c>
    </row>
    <row r="924" spans="1:14" x14ac:dyDescent="0.25">
      <c r="A924" t="str">
        <f ca="1"/>
        <v>LOG00142</v>
      </c>
      <c r="B924" t="str">
        <f ca="1"/>
        <v>CUST0130</v>
      </c>
      <c r="C924" t="str">
        <f ca="1"/>
        <v>Naresh Sharma</v>
      </c>
      <c r="D924" t="str">
        <f ca="1"/>
        <v>Gwalior</v>
      </c>
      <c r="E924">
        <f ca="1"/>
        <v>46145</v>
      </c>
      <c r="F924" t="str">
        <f ca="1"/>
        <v>Field Visit</v>
      </c>
      <c r="G924" t="str">
        <f ca="1"/>
        <v>AG013</v>
      </c>
      <c r="H924" t="str">
        <f ca="1"/>
        <v>Neha Malviya</v>
      </c>
      <c r="I924" t="str">
        <f ca="1"/>
        <v>Part Payment Done</v>
      </c>
      <c r="J924" t="str">
        <f ca="1"/>
        <v/>
      </c>
      <c r="K924">
        <f ca="1"/>
        <v>0</v>
      </c>
      <c r="L924">
        <f ca="1"/>
        <v>0</v>
      </c>
      <c r="M924">
        <f ca="1"/>
        <v>382</v>
      </c>
      <c r="N924" t="str">
        <f ca="1"/>
        <v>Part Payment Done</v>
      </c>
    </row>
    <row r="925" spans="1:14" x14ac:dyDescent="0.25">
      <c r="A925" t="str">
        <f ca="1"/>
        <v>LOG00149</v>
      </c>
      <c r="B925" t="str">
        <f ca="1"/>
        <v>CUST0145</v>
      </c>
      <c r="C925" t="str">
        <f ca="1"/>
        <v>Priya Jain</v>
      </c>
      <c r="D925" t="str">
        <f ca="1"/>
        <v>Bhopal</v>
      </c>
      <c r="E925">
        <f ca="1"/>
        <v>46145</v>
      </c>
      <c r="F925" t="str">
        <f ca="1"/>
        <v>Tele-Call</v>
      </c>
      <c r="G925" t="str">
        <f ca="1"/>
        <v>AG013</v>
      </c>
      <c r="H925" t="str">
        <f ca="1"/>
        <v>Neha Malviya</v>
      </c>
      <c r="I925" t="str">
        <f ca="1"/>
        <v>Payment Reminder</v>
      </c>
      <c r="J925" t="str">
        <f ca="1"/>
        <v/>
      </c>
      <c r="K925">
        <f ca="1"/>
        <v>0</v>
      </c>
      <c r="L925">
        <f ca="1"/>
        <v>0</v>
      </c>
      <c r="M925">
        <f ca="1"/>
        <v>0</v>
      </c>
      <c r="N925" t="str">
        <f ca="1"/>
        <v>Customer paid after follow-up</v>
      </c>
    </row>
    <row r="926" spans="1:14" x14ac:dyDescent="0.25">
      <c r="A926" t="str">
        <f ca="1"/>
        <v>LOG00230</v>
      </c>
      <c r="B926" t="str">
        <f ca="1"/>
        <v>CUST0211</v>
      </c>
      <c r="C926" t="str">
        <f ca="1"/>
        <v>Sanjay Rajput</v>
      </c>
      <c r="D926" t="str">
        <f ca="1"/>
        <v>Jabalpur</v>
      </c>
      <c r="E926">
        <f ca="1"/>
        <v>46145</v>
      </c>
      <c r="F926" t="str">
        <f ca="1"/>
        <v>Tele-Call</v>
      </c>
      <c r="G926" t="str">
        <f ca="1"/>
        <v>AG018</v>
      </c>
      <c r="H926" t="str">
        <f ca="1"/>
        <v>Manoj Dubey</v>
      </c>
      <c r="I926" t="str">
        <f ca="1"/>
        <v>Commitment Received</v>
      </c>
      <c r="J926" t="str">
        <f ca="1"/>
        <v>Yes</v>
      </c>
      <c r="K926">
        <f ca="1"/>
        <v>46150</v>
      </c>
      <c r="L926">
        <f ca="1"/>
        <v>17625</v>
      </c>
      <c r="M926">
        <f ca="1"/>
        <v>0</v>
      </c>
      <c r="N926" t="str">
        <f ca="1"/>
        <v>Commitment Received</v>
      </c>
    </row>
    <row r="927" spans="1:14" x14ac:dyDescent="0.25">
      <c r="A927" t="str">
        <f ca="1"/>
        <v>LOG00257</v>
      </c>
      <c r="B927" t="str">
        <f ca="1"/>
        <v>CUST0232</v>
      </c>
      <c r="C927" t="str">
        <f ca="1"/>
        <v>Pankaj Joshi</v>
      </c>
      <c r="D927" t="str">
        <f ca="1"/>
        <v>Gwalior</v>
      </c>
      <c r="E927">
        <f ca="1"/>
        <v>46145</v>
      </c>
      <c r="F927" t="str">
        <f ca="1"/>
        <v>WhatsApp Message</v>
      </c>
      <c r="G927" t="str">
        <f ca="1"/>
        <v>AG006</v>
      </c>
      <c r="H927" t="str">
        <f ca="1"/>
        <v>Suresh Malviya</v>
      </c>
      <c r="I927" t="str">
        <f ca="1"/>
        <v>Will Pay Next Week</v>
      </c>
      <c r="J927" t="str">
        <f ca="1"/>
        <v>Yes</v>
      </c>
      <c r="K927">
        <f ca="1"/>
        <v>46150</v>
      </c>
      <c r="L927">
        <f ca="1"/>
        <v>2399</v>
      </c>
      <c r="M927">
        <f ca="1"/>
        <v>0</v>
      </c>
      <c r="N927" t="str">
        <f ca="1"/>
        <v>Will Pay Next Week</v>
      </c>
    </row>
    <row r="928" spans="1:14" x14ac:dyDescent="0.25">
      <c r="A928" t="str">
        <f ca="1"/>
        <v>LOG00269</v>
      </c>
      <c r="B928" t="str">
        <f ca="1"/>
        <v>CUST0250</v>
      </c>
      <c r="C928" t="str">
        <f ca="1"/>
        <v>Suresh Thakur</v>
      </c>
      <c r="D928" t="str">
        <f ca="1"/>
        <v>Bhopal</v>
      </c>
      <c r="E928">
        <f ca="1"/>
        <v>46145</v>
      </c>
      <c r="F928" t="str">
        <f ca="1"/>
        <v>Field Visit</v>
      </c>
      <c r="G928" t="str">
        <f ca="1"/>
        <v>AG002</v>
      </c>
      <c r="H928" t="str">
        <f ca="1"/>
        <v>Sunita Patel</v>
      </c>
      <c r="I928" t="str">
        <f ca="1"/>
        <v>Part Payment Done</v>
      </c>
      <c r="J928" t="str">
        <f ca="1"/>
        <v/>
      </c>
      <c r="K928">
        <f ca="1"/>
        <v>0</v>
      </c>
      <c r="L928">
        <f ca="1"/>
        <v>0</v>
      </c>
      <c r="M928">
        <f ca="1"/>
        <v>11787</v>
      </c>
      <c r="N928" t="str">
        <f ca="1"/>
        <v>Part Payment Done</v>
      </c>
    </row>
    <row r="929" spans="1:14" x14ac:dyDescent="0.25">
      <c r="A929" t="str">
        <f ca="1"/>
        <v>LOG00281</v>
      </c>
      <c r="B929" t="str">
        <f ca="1"/>
        <v>CUST0263</v>
      </c>
      <c r="C929" t="str">
        <f ca="1"/>
        <v>Manoj Thakur</v>
      </c>
      <c r="D929" t="str">
        <f ca="1"/>
        <v>Bhopal</v>
      </c>
      <c r="E929">
        <f ca="1"/>
        <v>46145</v>
      </c>
      <c r="F929" t="str">
        <f ca="1"/>
        <v>Tele-Call</v>
      </c>
      <c r="G929" t="str">
        <f ca="1"/>
        <v>AG017</v>
      </c>
      <c r="H929" t="str">
        <f ca="1"/>
        <v>Naresh Mishra</v>
      </c>
      <c r="I929" t="str">
        <f ca="1"/>
        <v>Not Reachable</v>
      </c>
      <c r="J929" t="str">
        <f ca="1"/>
        <v/>
      </c>
      <c r="K929">
        <f ca="1"/>
        <v>0</v>
      </c>
      <c r="L929">
        <f ca="1"/>
        <v>0</v>
      </c>
      <c r="M929">
        <f ca="1"/>
        <v>0</v>
      </c>
      <c r="N929" t="str">
        <f ca="1"/>
        <v>Not Reachable</v>
      </c>
    </row>
    <row r="930" spans="1:14" x14ac:dyDescent="0.25">
      <c r="A930" t="str">
        <f ca="1"/>
        <v>LOG00391</v>
      </c>
      <c r="B930" t="str">
        <f ca="1"/>
        <v>CUST0380</v>
      </c>
      <c r="C930" t="str">
        <f ca="1"/>
        <v>Umesh Shukla</v>
      </c>
      <c r="D930" t="str">
        <f ca="1"/>
        <v>Bhopal</v>
      </c>
      <c r="E930">
        <f ca="1"/>
        <v>46145</v>
      </c>
      <c r="F930" t="str">
        <f ca="1"/>
        <v>Tele-Call</v>
      </c>
      <c r="G930" t="str">
        <f ca="1"/>
        <v>AG010</v>
      </c>
      <c r="H930" t="str">
        <f ca="1"/>
        <v>Kavita Tiwari</v>
      </c>
      <c r="I930" t="str">
        <f ca="1"/>
        <v>Commitment Received</v>
      </c>
      <c r="J930" t="str">
        <f ca="1"/>
        <v>Yes</v>
      </c>
      <c r="K930">
        <f ca="1"/>
        <v>46150</v>
      </c>
      <c r="L930">
        <f ca="1"/>
        <v>17525</v>
      </c>
      <c r="M930">
        <f ca="1"/>
        <v>0</v>
      </c>
      <c r="N930" t="str">
        <f ca="1"/>
        <v>Commitment Received</v>
      </c>
    </row>
    <row r="931" spans="1:14" x14ac:dyDescent="0.25">
      <c r="A931" t="str">
        <f ca="1"/>
        <v>LOG00394</v>
      </c>
      <c r="B931" t="str">
        <f ca="1"/>
        <v>CUST0381</v>
      </c>
      <c r="C931" t="str">
        <f ca="1"/>
        <v>Amit Joshi</v>
      </c>
      <c r="D931" t="str">
        <f ca="1"/>
        <v>Jabalpur</v>
      </c>
      <c r="E931">
        <f ca="1"/>
        <v>46145</v>
      </c>
      <c r="F931" t="str">
        <f ca="1"/>
        <v>WhatsApp Message</v>
      </c>
      <c r="G931" t="str">
        <f ca="1"/>
        <v>AG015</v>
      </c>
      <c r="H931" t="str">
        <f ca="1"/>
        <v>Lalit Dwivedi</v>
      </c>
      <c r="I931" t="str">
        <f ca="1"/>
        <v>Will Pay Next Week</v>
      </c>
      <c r="J931" t="str">
        <f ca="1"/>
        <v>Yes</v>
      </c>
      <c r="K931">
        <f ca="1"/>
        <v>46150</v>
      </c>
      <c r="L931">
        <f ca="1"/>
        <v>16372</v>
      </c>
      <c r="M931">
        <f ca="1"/>
        <v>0</v>
      </c>
      <c r="N931" t="str">
        <f ca="1"/>
        <v>Will Pay Next Week</v>
      </c>
    </row>
    <row r="932" spans="1:14" x14ac:dyDescent="0.25">
      <c r="A932" t="str">
        <f ca="1"/>
        <v>LOG00399</v>
      </c>
      <c r="B932" t="str">
        <f ca="1"/>
        <v>CUST0387</v>
      </c>
      <c r="C932" t="str">
        <f ca="1"/>
        <v>Neha Malviya</v>
      </c>
      <c r="D932" t="str">
        <f ca="1"/>
        <v>Bhopal</v>
      </c>
      <c r="E932">
        <f ca="1"/>
        <v>46145</v>
      </c>
      <c r="F932" t="str">
        <f ca="1"/>
        <v>WhatsApp Message</v>
      </c>
      <c r="G932" t="str">
        <f ca="1"/>
        <v>AG017</v>
      </c>
      <c r="H932" t="str">
        <f ca="1"/>
        <v>Naresh Mishra</v>
      </c>
      <c r="I932" t="str">
        <f ca="1"/>
        <v>Will Pay Next Week</v>
      </c>
      <c r="J932" t="str">
        <f ca="1"/>
        <v>Yes</v>
      </c>
      <c r="K932">
        <f ca="1"/>
        <v>46150</v>
      </c>
      <c r="L932">
        <f ca="1"/>
        <v>6013</v>
      </c>
      <c r="M932">
        <f ca="1"/>
        <v>0</v>
      </c>
      <c r="N932" t="str">
        <f ca="1"/>
        <v>Will Pay Next Week</v>
      </c>
    </row>
    <row r="933" spans="1:14" x14ac:dyDescent="0.25">
      <c r="A933" t="str">
        <f ca="1"/>
        <v>LOG00408</v>
      </c>
      <c r="B933" t="str">
        <f ca="1"/>
        <v>CUST0393</v>
      </c>
      <c r="C933" t="str">
        <f ca="1"/>
        <v>Rajesh Malviya</v>
      </c>
      <c r="D933" t="str">
        <f ca="1"/>
        <v>Bhopal</v>
      </c>
      <c r="E933">
        <f ca="1"/>
        <v>46145</v>
      </c>
      <c r="F933" t="str">
        <f ca="1"/>
        <v>Tele-Call</v>
      </c>
      <c r="G933" t="str">
        <f ca="1"/>
        <v>AG019</v>
      </c>
      <c r="H933" t="str">
        <f ca="1"/>
        <v>Ajay Yadav</v>
      </c>
      <c r="I933" t="str">
        <f ca="1"/>
        <v>Commitment Received</v>
      </c>
      <c r="J933" t="str">
        <f ca="1"/>
        <v>Yes</v>
      </c>
      <c r="K933">
        <f ca="1"/>
        <v>46150</v>
      </c>
      <c r="L933">
        <f ca="1"/>
        <v>13097</v>
      </c>
      <c r="M933">
        <f ca="1"/>
        <v>0</v>
      </c>
      <c r="N933" t="str">
        <f ca="1"/>
        <v>Commitment Received</v>
      </c>
    </row>
    <row r="934" spans="1:14" x14ac:dyDescent="0.25">
      <c r="A934" t="str">
        <f ca="1"/>
        <v>LOG00443</v>
      </c>
      <c r="B934" t="str">
        <f ca="1"/>
        <v>CUST0409</v>
      </c>
      <c r="C934" t="str">
        <f ca="1"/>
        <v>Anil Mishra</v>
      </c>
      <c r="D934" t="str">
        <f ca="1"/>
        <v>Rewa</v>
      </c>
      <c r="E934">
        <f ca="1"/>
        <v>46145</v>
      </c>
      <c r="F934" t="str">
        <f ca="1"/>
        <v>Tele-Call</v>
      </c>
      <c r="G934" t="str">
        <f ca="1"/>
        <v>AG014</v>
      </c>
      <c r="H934" t="str">
        <f ca="1"/>
        <v>Manoj Gupta</v>
      </c>
      <c r="I934" t="str">
        <f ca="1"/>
        <v>Not Reachable</v>
      </c>
      <c r="J934" t="str">
        <f ca="1"/>
        <v/>
      </c>
      <c r="K934">
        <f ca="1"/>
        <v>0</v>
      </c>
      <c r="L934">
        <f ca="1"/>
        <v>0</v>
      </c>
      <c r="M934">
        <f ca="1"/>
        <v>0</v>
      </c>
      <c r="N934" t="str">
        <f ca="1"/>
        <v>Not Reachable</v>
      </c>
    </row>
    <row r="935" spans="1:14" x14ac:dyDescent="0.25">
      <c r="A935" t="str">
        <f ca="1"/>
        <v>LOG00512</v>
      </c>
      <c r="B935" t="str">
        <f ca="1"/>
        <v>CUST0476</v>
      </c>
      <c r="C935" t="str">
        <f ca="1"/>
        <v>Kiran Singh</v>
      </c>
      <c r="D935" t="str">
        <f ca="1"/>
        <v>Gwalior</v>
      </c>
      <c r="E935">
        <f ca="1"/>
        <v>46145</v>
      </c>
      <c r="F935" t="str">
        <f ca="1"/>
        <v>Tele-Call</v>
      </c>
      <c r="G935" t="str">
        <f ca="1"/>
        <v>AG015</v>
      </c>
      <c r="H935" t="str">
        <f ca="1"/>
        <v>Lalit Dwivedi</v>
      </c>
      <c r="I935" t="str">
        <f ca="1"/>
        <v>Not Reachable</v>
      </c>
      <c r="J935" t="str">
        <f ca="1"/>
        <v/>
      </c>
      <c r="K935">
        <f ca="1"/>
        <v>0</v>
      </c>
      <c r="L935">
        <f ca="1"/>
        <v>0</v>
      </c>
      <c r="M935">
        <f ca="1"/>
        <v>0</v>
      </c>
      <c r="N935" t="str">
        <f ca="1"/>
        <v>Not Reachable</v>
      </c>
    </row>
    <row r="936" spans="1:14" x14ac:dyDescent="0.25">
      <c r="A936" t="str">
        <f ca="1"/>
        <v>LOG00523</v>
      </c>
      <c r="B936" t="str">
        <f ca="1"/>
        <v>CUST0480</v>
      </c>
      <c r="C936" t="str">
        <f ca="1"/>
        <v>Anil Joshi</v>
      </c>
      <c r="D936" t="str">
        <f ca="1"/>
        <v>Rewa</v>
      </c>
      <c r="E936">
        <f ca="1"/>
        <v>46145</v>
      </c>
      <c r="F936" t="str">
        <f ca="1"/>
        <v>Tele-Call</v>
      </c>
      <c r="G936" t="str">
        <f ca="1"/>
        <v>AG006</v>
      </c>
      <c r="H936" t="str">
        <f ca="1"/>
        <v>Suresh Malviya</v>
      </c>
      <c r="I936" t="str">
        <f ca="1"/>
        <v>Not Reachable</v>
      </c>
      <c r="J936" t="str">
        <f ca="1"/>
        <v/>
      </c>
      <c r="K936">
        <f ca="1"/>
        <v>0</v>
      </c>
      <c r="L936">
        <f ca="1"/>
        <v>0</v>
      </c>
      <c r="M936">
        <f ca="1"/>
        <v>0</v>
      </c>
      <c r="N936" t="str">
        <f ca="1"/>
        <v>Not Reachable</v>
      </c>
    </row>
    <row r="937" spans="1:14" x14ac:dyDescent="0.25">
      <c r="A937" t="str">
        <f ca="1"/>
        <v>LOG00005</v>
      </c>
      <c r="B937" t="str">
        <f ca="1"/>
        <v>CUST0004</v>
      </c>
      <c r="C937" t="str">
        <f ca="1"/>
        <v>Mahesh Patel</v>
      </c>
      <c r="D937" t="str">
        <f ca="1"/>
        <v>Gwalior</v>
      </c>
      <c r="E937">
        <f ca="1"/>
        <v>46144</v>
      </c>
      <c r="F937" t="str">
        <f ca="1"/>
        <v>Tele-Call</v>
      </c>
      <c r="G937" t="str">
        <f ca="1"/>
        <v>AG003</v>
      </c>
      <c r="H937" t="str">
        <f ca="1"/>
        <v>Pushpa Gupta</v>
      </c>
      <c r="I937" t="str">
        <f ca="1"/>
        <v>Not Reachable</v>
      </c>
      <c r="J937" t="str">
        <f ca="1"/>
        <v/>
      </c>
      <c r="K937">
        <f ca="1"/>
        <v>0</v>
      </c>
      <c r="L937">
        <f ca="1"/>
        <v>0</v>
      </c>
      <c r="M937">
        <f ca="1"/>
        <v>0</v>
      </c>
      <c r="N937" t="str">
        <f ca="1"/>
        <v>Not Reachable</v>
      </c>
    </row>
    <row r="938" spans="1:14" x14ac:dyDescent="0.25">
      <c r="A938" t="str">
        <f ca="1"/>
        <v>LOG00010</v>
      </c>
      <c r="B938" t="str">
        <f ca="1"/>
        <v>CUST0008</v>
      </c>
      <c r="C938" t="str">
        <f ca="1"/>
        <v>Dinesh Sharma</v>
      </c>
      <c r="D938" t="str">
        <f ca="1"/>
        <v>Bhopal</v>
      </c>
      <c r="E938">
        <f ca="1"/>
        <v>46144</v>
      </c>
      <c r="F938" t="str">
        <f ca="1"/>
        <v>Tele-Call</v>
      </c>
      <c r="G938" t="str">
        <f ca="1"/>
        <v>AG018</v>
      </c>
      <c r="H938" t="str">
        <f ca="1"/>
        <v>Manoj Dubey</v>
      </c>
      <c r="I938" t="str">
        <f ca="1"/>
        <v>Not Reachable</v>
      </c>
      <c r="J938" t="str">
        <f ca="1"/>
        <v/>
      </c>
      <c r="K938">
        <f ca="1"/>
        <v>0</v>
      </c>
      <c r="L938">
        <f ca="1"/>
        <v>0</v>
      </c>
      <c r="M938">
        <f ca="1"/>
        <v>0</v>
      </c>
      <c r="N938" t="str">
        <f ca="1"/>
        <v>Not Reachable</v>
      </c>
    </row>
    <row r="939" spans="1:14" x14ac:dyDescent="0.25">
      <c r="A939" t="str">
        <f ca="1"/>
        <v>LOG00116</v>
      </c>
      <c r="B939" t="str">
        <f ca="1"/>
        <v>CUST0112</v>
      </c>
      <c r="C939" t="str">
        <f ca="1"/>
        <v>Vijay Pandey</v>
      </c>
      <c r="D939" t="str">
        <f ca="1"/>
        <v>Bhopal</v>
      </c>
      <c r="E939">
        <f ca="1"/>
        <v>46144</v>
      </c>
      <c r="F939" t="str">
        <f ca="1"/>
        <v>Field Visit</v>
      </c>
      <c r="G939" t="str">
        <f ca="1"/>
        <v>AG006</v>
      </c>
      <c r="H939" t="str">
        <f ca="1"/>
        <v>Suresh Malviya</v>
      </c>
      <c r="I939" t="str">
        <f ca="1"/>
        <v>Part Payment Done</v>
      </c>
      <c r="J939" t="str">
        <f ca="1"/>
        <v/>
      </c>
      <c r="K939">
        <f ca="1"/>
        <v>0</v>
      </c>
      <c r="L939">
        <f ca="1"/>
        <v>0</v>
      </c>
      <c r="M939">
        <f ca="1"/>
        <v>845</v>
      </c>
      <c r="N939" t="str">
        <f ca="1"/>
        <v>Part Payment Done</v>
      </c>
    </row>
    <row r="940" spans="1:14" x14ac:dyDescent="0.25">
      <c r="A940" t="str">
        <f ca="1"/>
        <v>LOG00129</v>
      </c>
      <c r="B940" t="str">
        <f ca="1"/>
        <v>CUST0122</v>
      </c>
      <c r="C940" t="str">
        <f ca="1"/>
        <v>Santosh Malviya</v>
      </c>
      <c r="D940" t="str">
        <f ca="1"/>
        <v>Indore</v>
      </c>
      <c r="E940">
        <f ca="1"/>
        <v>46144</v>
      </c>
      <c r="F940" t="str">
        <f ca="1"/>
        <v>Tele-Call</v>
      </c>
      <c r="G940" t="str">
        <f ca="1"/>
        <v>AG006</v>
      </c>
      <c r="H940" t="str">
        <f ca="1"/>
        <v>Suresh Malviya</v>
      </c>
      <c r="I940" t="str">
        <f ca="1"/>
        <v>Not Reachable</v>
      </c>
      <c r="J940" t="str">
        <f ca="1"/>
        <v/>
      </c>
      <c r="K940">
        <f ca="1"/>
        <v>0</v>
      </c>
      <c r="L940">
        <f ca="1"/>
        <v>0</v>
      </c>
      <c r="M940">
        <f ca="1"/>
        <v>0</v>
      </c>
      <c r="N940" t="str">
        <f ca="1"/>
        <v>Not Reachable</v>
      </c>
    </row>
    <row r="941" spans="1:14" x14ac:dyDescent="0.25">
      <c r="A941" t="str">
        <f ca="1"/>
        <v>LOG00252</v>
      </c>
      <c r="B941" t="str">
        <f ca="1"/>
        <v>CUST0229</v>
      </c>
      <c r="C941" t="str">
        <f ca="1"/>
        <v>Vikas Malviya</v>
      </c>
      <c r="D941" t="str">
        <f ca="1"/>
        <v>Indore</v>
      </c>
      <c r="E941">
        <f ca="1"/>
        <v>46144</v>
      </c>
      <c r="F941" t="str">
        <f ca="1"/>
        <v>Tele-Call</v>
      </c>
      <c r="G941" t="str">
        <f ca="1"/>
        <v>AG020</v>
      </c>
      <c r="H941" t="str">
        <f ca="1"/>
        <v>Vijay Tiwari</v>
      </c>
      <c r="I941" t="str">
        <f ca="1"/>
        <v>Not Reachable</v>
      </c>
      <c r="J941" t="str">
        <f ca="1"/>
        <v/>
      </c>
      <c r="K941">
        <f ca="1"/>
        <v>0</v>
      </c>
      <c r="L941">
        <f ca="1"/>
        <v>0</v>
      </c>
      <c r="M941">
        <f ca="1"/>
        <v>0</v>
      </c>
      <c r="N941" t="str">
        <f ca="1"/>
        <v>Not Reachable</v>
      </c>
    </row>
    <row r="942" spans="1:14" x14ac:dyDescent="0.25">
      <c r="A942" t="str">
        <f ca="1"/>
        <v>LOG00298</v>
      </c>
      <c r="B942" t="str">
        <f ca="1"/>
        <v>CUST0276</v>
      </c>
      <c r="C942" t="str">
        <f ca="1"/>
        <v>Ajay Malviya</v>
      </c>
      <c r="D942" t="str">
        <f ca="1"/>
        <v>Gwalior</v>
      </c>
      <c r="E942">
        <f ca="1"/>
        <v>46144</v>
      </c>
      <c r="F942" t="str">
        <f ca="1"/>
        <v>Tele-Call</v>
      </c>
      <c r="G942" t="str">
        <f ca="1"/>
        <v>AG004</v>
      </c>
      <c r="H942" t="str">
        <f ca="1"/>
        <v>Pankaj Verma</v>
      </c>
      <c r="I942" t="str">
        <f ca="1"/>
        <v>Commitment Received</v>
      </c>
      <c r="J942" t="str">
        <f ca="1"/>
        <v>Yes</v>
      </c>
      <c r="K942">
        <f ca="1"/>
        <v>46149</v>
      </c>
      <c r="L942">
        <f ca="1"/>
        <v>336</v>
      </c>
      <c r="M942">
        <f ca="1"/>
        <v>0</v>
      </c>
      <c r="N942" t="str">
        <f ca="1"/>
        <v>Commitment Received</v>
      </c>
    </row>
    <row r="943" spans="1:14" x14ac:dyDescent="0.25">
      <c r="A943" t="str">
        <f ca="1"/>
        <v>LOG00311</v>
      </c>
      <c r="B943" t="str">
        <f ca="1"/>
        <v>CUST0288</v>
      </c>
      <c r="C943" t="str">
        <f ca="1"/>
        <v>Neha Sharma</v>
      </c>
      <c r="D943" t="str">
        <f ca="1"/>
        <v>Jabalpur</v>
      </c>
      <c r="E943">
        <f ca="1"/>
        <v>46144</v>
      </c>
      <c r="F943" t="str">
        <f ca="1"/>
        <v>WhatsApp Message</v>
      </c>
      <c r="G943" t="str">
        <f ca="1"/>
        <v>AG016</v>
      </c>
      <c r="H943" t="str">
        <f ca="1"/>
        <v>Rekha Gupta</v>
      </c>
      <c r="I943" t="str">
        <f ca="1"/>
        <v>Will Pay Next Week</v>
      </c>
      <c r="J943" t="str">
        <f ca="1"/>
        <v>Yes</v>
      </c>
      <c r="K943">
        <f ca="1"/>
        <v>46149</v>
      </c>
      <c r="L943">
        <f ca="1"/>
        <v>13394</v>
      </c>
      <c r="M943">
        <f ca="1"/>
        <v>0</v>
      </c>
      <c r="N943" t="str">
        <f ca="1"/>
        <v>Will Pay Next Week</v>
      </c>
    </row>
    <row r="944" spans="1:14" x14ac:dyDescent="0.25">
      <c r="A944" t="str">
        <f ca="1"/>
        <v>LOG00333</v>
      </c>
      <c r="B944" t="str">
        <f ca="1"/>
        <v>CUST0327</v>
      </c>
      <c r="C944" t="str">
        <f ca="1"/>
        <v>Pradeep Soni</v>
      </c>
      <c r="D944" t="str">
        <f ca="1"/>
        <v>Gwalior</v>
      </c>
      <c r="E944">
        <f ca="1"/>
        <v>46144</v>
      </c>
      <c r="F944" t="str">
        <f ca="1"/>
        <v>Tele-Call</v>
      </c>
      <c r="G944" t="str">
        <f ca="1"/>
        <v>AG011</v>
      </c>
      <c r="H944" t="str">
        <f ca="1"/>
        <v>Umesh Gupta</v>
      </c>
      <c r="I944" t="str">
        <f ca="1"/>
        <v>Payment Reminder</v>
      </c>
      <c r="J944" t="str">
        <f ca="1"/>
        <v/>
      </c>
      <c r="K944">
        <f ca="1"/>
        <v>0</v>
      </c>
      <c r="L944">
        <f ca="1"/>
        <v>0</v>
      </c>
      <c r="M944">
        <f ca="1"/>
        <v>0</v>
      </c>
      <c r="N944" t="str">
        <f ca="1"/>
        <v>Customer paid after follow-up</v>
      </c>
    </row>
    <row r="945" spans="1:14" x14ac:dyDescent="0.25">
      <c r="A945" t="str">
        <f ca="1"/>
        <v>LOG00371</v>
      </c>
      <c r="B945" t="str">
        <f ca="1"/>
        <v>CUST0356</v>
      </c>
      <c r="C945" t="str">
        <f ca="1"/>
        <v>Vikas Malviya</v>
      </c>
      <c r="D945" t="str">
        <f ca="1"/>
        <v>Indore</v>
      </c>
      <c r="E945">
        <f ca="1"/>
        <v>46144</v>
      </c>
      <c r="F945" t="str">
        <f ca="1"/>
        <v>Tele-Call</v>
      </c>
      <c r="G945" t="str">
        <f ca="1"/>
        <v>AG008</v>
      </c>
      <c r="H945" t="str">
        <f ca="1"/>
        <v>Pooja Shukla</v>
      </c>
      <c r="I945" t="str">
        <f ca="1"/>
        <v>Not Reachable</v>
      </c>
      <c r="J945" t="str">
        <f ca="1"/>
        <v/>
      </c>
      <c r="K945">
        <f ca="1"/>
        <v>0</v>
      </c>
      <c r="L945">
        <f ca="1"/>
        <v>0</v>
      </c>
      <c r="M945">
        <f ca="1"/>
        <v>0</v>
      </c>
      <c r="N945" t="str">
        <f ca="1"/>
        <v>Not Reachable</v>
      </c>
    </row>
    <row r="946" spans="1:14" x14ac:dyDescent="0.25">
      <c r="A946" t="str">
        <f ca="1"/>
        <v>LOG00375</v>
      </c>
      <c r="B946" t="str">
        <f ca="1"/>
        <v>CUST0360</v>
      </c>
      <c r="C946" t="str">
        <f ca="1"/>
        <v>Naresh Joshi</v>
      </c>
      <c r="D946" t="str">
        <f ca="1"/>
        <v>Rewa</v>
      </c>
      <c r="E946">
        <f ca="1"/>
        <v>46144</v>
      </c>
      <c r="F946" t="str">
        <f ca="1"/>
        <v>Tele-Call</v>
      </c>
      <c r="G946" t="str">
        <f ca="1"/>
        <v>AG019</v>
      </c>
      <c r="H946" t="str">
        <f ca="1"/>
        <v>Ajay Yadav</v>
      </c>
      <c r="I946" t="str">
        <f ca="1"/>
        <v>Payment Reminder</v>
      </c>
      <c r="J946" t="str">
        <f ca="1"/>
        <v/>
      </c>
      <c r="K946">
        <f ca="1"/>
        <v>0</v>
      </c>
      <c r="L946">
        <f ca="1"/>
        <v>0</v>
      </c>
      <c r="M946">
        <f ca="1"/>
        <v>0</v>
      </c>
      <c r="N946" t="str">
        <f ca="1"/>
        <v>Customer paid after follow-up</v>
      </c>
    </row>
    <row r="947" spans="1:14" x14ac:dyDescent="0.25">
      <c r="A947" t="str">
        <f ca="1"/>
        <v>LOG00418</v>
      </c>
      <c r="B947" t="str">
        <f ca="1"/>
        <v>CUST0400</v>
      </c>
      <c r="C947" t="str">
        <f ca="1"/>
        <v>Sunita Pandey</v>
      </c>
      <c r="D947" t="str">
        <f ca="1"/>
        <v>Rewa</v>
      </c>
      <c r="E947">
        <f ca="1"/>
        <v>46144</v>
      </c>
      <c r="F947" t="str">
        <f ca="1"/>
        <v>Tele-Call</v>
      </c>
      <c r="G947" t="str">
        <f ca="1"/>
        <v>AG003</v>
      </c>
      <c r="H947" t="str">
        <f ca="1"/>
        <v>Pushpa Gupta</v>
      </c>
      <c r="I947" t="str">
        <f ca="1"/>
        <v>Commitment Received</v>
      </c>
      <c r="J947" t="str">
        <f ca="1"/>
        <v>Yes</v>
      </c>
      <c r="K947">
        <f ca="1"/>
        <v>46149</v>
      </c>
      <c r="L947">
        <f ca="1"/>
        <v>12244</v>
      </c>
      <c r="M947">
        <f ca="1"/>
        <v>0</v>
      </c>
      <c r="N947" t="str">
        <f ca="1"/>
        <v>Commitment Received</v>
      </c>
    </row>
    <row r="948" spans="1:14" x14ac:dyDescent="0.25">
      <c r="A948" t="str">
        <f ca="1"/>
        <v>LOG00423</v>
      </c>
      <c r="B948" t="str">
        <f ca="1"/>
        <v>CUST0402</v>
      </c>
      <c r="C948" t="str">
        <f ca="1"/>
        <v>Pooja Dubey</v>
      </c>
      <c r="D948" t="str">
        <f ca="1"/>
        <v>Rewa</v>
      </c>
      <c r="E948">
        <f ca="1"/>
        <v>46144</v>
      </c>
      <c r="F948" t="str">
        <f ca="1"/>
        <v>WhatsApp Message</v>
      </c>
      <c r="G948" t="str">
        <f ca="1"/>
        <v>AG012</v>
      </c>
      <c r="H948" t="str">
        <f ca="1"/>
        <v>Umesh Soni</v>
      </c>
      <c r="I948" t="str">
        <f ca="1"/>
        <v>Will Pay Next Week</v>
      </c>
      <c r="J948" t="str">
        <f ca="1"/>
        <v>Yes</v>
      </c>
      <c r="K948">
        <f ca="1"/>
        <v>46149</v>
      </c>
      <c r="L948">
        <f ca="1"/>
        <v>1562</v>
      </c>
      <c r="M948">
        <f ca="1"/>
        <v>0</v>
      </c>
      <c r="N948" t="str">
        <f ca="1"/>
        <v>Will Pay Next Week</v>
      </c>
    </row>
    <row r="949" spans="1:14" x14ac:dyDescent="0.25">
      <c r="A949" t="str">
        <f ca="1"/>
        <v>LOG00477</v>
      </c>
      <c r="B949" t="str">
        <f ca="1"/>
        <v>CUST0444</v>
      </c>
      <c r="C949" t="str">
        <f ca="1"/>
        <v>Renu Joshi</v>
      </c>
      <c r="D949" t="str">
        <f ca="1"/>
        <v>Indore</v>
      </c>
      <c r="E949">
        <f ca="1"/>
        <v>46144</v>
      </c>
      <c r="F949" t="str">
        <f ca="1"/>
        <v>Tele-Call</v>
      </c>
      <c r="G949" t="str">
        <f ca="1"/>
        <v>AG009</v>
      </c>
      <c r="H949" t="str">
        <f ca="1"/>
        <v>Pankaj Joshi</v>
      </c>
      <c r="I949" t="str">
        <f ca="1"/>
        <v>Commitment Received</v>
      </c>
      <c r="J949" t="str">
        <f ca="1"/>
        <v>Yes</v>
      </c>
      <c r="K949">
        <f ca="1"/>
        <v>46149</v>
      </c>
      <c r="L949">
        <f ca="1"/>
        <v>1534</v>
      </c>
      <c r="M949">
        <f ca="1"/>
        <v>0</v>
      </c>
      <c r="N949" t="str">
        <f ca="1"/>
        <v>Commitment Received</v>
      </c>
    </row>
    <row r="950" spans="1:14" x14ac:dyDescent="0.25">
      <c r="A950" t="str">
        <f ca="1"/>
        <v>LOG00487</v>
      </c>
      <c r="B950" t="str">
        <f ca="1"/>
        <v>CUST0451</v>
      </c>
      <c r="C950" t="str">
        <f ca="1"/>
        <v>Geeta Malviya</v>
      </c>
      <c r="D950" t="str">
        <f ca="1"/>
        <v>Rewa</v>
      </c>
      <c r="E950">
        <f ca="1"/>
        <v>46144</v>
      </c>
      <c r="F950" t="str">
        <f ca="1"/>
        <v>Tele-Call</v>
      </c>
      <c r="G950" t="str">
        <f ca="1"/>
        <v>AG001</v>
      </c>
      <c r="H950" t="str">
        <f ca="1"/>
        <v>Mohit Mishra</v>
      </c>
      <c r="I950" t="str">
        <f ca="1"/>
        <v>Commitment Received</v>
      </c>
      <c r="J950" t="str">
        <f ca="1"/>
        <v>Yes</v>
      </c>
      <c r="K950">
        <f ca="1"/>
        <v>46149</v>
      </c>
      <c r="L950">
        <f ca="1"/>
        <v>13016</v>
      </c>
      <c r="M950">
        <f ca="1"/>
        <v>0</v>
      </c>
      <c r="N950" t="str">
        <f ca="1"/>
        <v>Commitment Received</v>
      </c>
    </row>
    <row r="951" spans="1:14" x14ac:dyDescent="0.25">
      <c r="A951" t="str">
        <f ca="1"/>
        <v>LOG00527</v>
      </c>
      <c r="B951" t="str">
        <f ca="1"/>
        <v>CUST0482</v>
      </c>
      <c r="C951" t="str">
        <f ca="1"/>
        <v>Nisha Singh</v>
      </c>
      <c r="D951" t="str">
        <f ca="1"/>
        <v>Rewa</v>
      </c>
      <c r="E951">
        <f ca="1"/>
        <v>46144</v>
      </c>
      <c r="F951" t="str">
        <f ca="1"/>
        <v>Tele-Call</v>
      </c>
      <c r="G951" t="str">
        <f ca="1"/>
        <v>AG007</v>
      </c>
      <c r="H951" t="str">
        <f ca="1"/>
        <v>Pushpa Jain</v>
      </c>
      <c r="I951" t="str">
        <f ca="1"/>
        <v>Not Reachable</v>
      </c>
      <c r="J951" t="str">
        <f ca="1"/>
        <v/>
      </c>
      <c r="K951">
        <f ca="1"/>
        <v>0</v>
      </c>
      <c r="L951">
        <f ca="1"/>
        <v>0</v>
      </c>
      <c r="M951">
        <f ca="1"/>
        <v>0</v>
      </c>
      <c r="N951" t="str">
        <f ca="1"/>
        <v>Not Reachable</v>
      </c>
    </row>
    <row r="952" spans="1:14" x14ac:dyDescent="0.25">
      <c r="A952" t="str">
        <f ca="1"/>
        <v>LOG00032</v>
      </c>
      <c r="B952" t="str">
        <f ca="1"/>
        <v>CUST0025</v>
      </c>
      <c r="C952" t="str">
        <f ca="1"/>
        <v>Pushpa Yadav</v>
      </c>
      <c r="D952" t="str">
        <f ca="1"/>
        <v>Bhopal</v>
      </c>
      <c r="E952">
        <f ca="1"/>
        <v>46143</v>
      </c>
      <c r="F952" t="str">
        <f ca="1"/>
        <v>WhatsApp Message</v>
      </c>
      <c r="G952" t="str">
        <f ca="1"/>
        <v>AG015</v>
      </c>
      <c r="H952" t="str">
        <f ca="1"/>
        <v>Lalit Dwivedi</v>
      </c>
      <c r="I952" t="str">
        <f ca="1"/>
        <v>Will Pay Next Week</v>
      </c>
      <c r="J952" t="str">
        <f ca="1"/>
        <v>Yes</v>
      </c>
      <c r="K952">
        <f ca="1"/>
        <v>46148</v>
      </c>
      <c r="L952">
        <f ca="1"/>
        <v>4530</v>
      </c>
      <c r="M952">
        <f ca="1"/>
        <v>0</v>
      </c>
      <c r="N952" t="str">
        <f ca="1"/>
        <v>Will Pay Next Week</v>
      </c>
    </row>
    <row r="953" spans="1:14" x14ac:dyDescent="0.25">
      <c r="A953" t="str">
        <f ca="1"/>
        <v>LOG00087</v>
      </c>
      <c r="B953" t="str">
        <f ca="1"/>
        <v>CUST0063</v>
      </c>
      <c r="C953" t="str">
        <f ca="1"/>
        <v>Sanjay Soni</v>
      </c>
      <c r="D953" t="str">
        <f ca="1"/>
        <v>Rewa</v>
      </c>
      <c r="E953">
        <f ca="1"/>
        <v>46143</v>
      </c>
      <c r="F953" t="str">
        <f ca="1"/>
        <v>Field Visit</v>
      </c>
      <c r="G953" t="str">
        <f ca="1"/>
        <v>AG001</v>
      </c>
      <c r="H953" t="str">
        <f ca="1"/>
        <v>Mohit Mishra</v>
      </c>
      <c r="I953" t="str">
        <f ca="1"/>
        <v>Part Payment Done</v>
      </c>
      <c r="J953" t="str">
        <f ca="1"/>
        <v/>
      </c>
      <c r="K953">
        <f ca="1"/>
        <v>0</v>
      </c>
      <c r="L953">
        <f ca="1"/>
        <v>0</v>
      </c>
      <c r="M953">
        <f ca="1"/>
        <v>2929</v>
      </c>
      <c r="N953" t="str">
        <f ca="1"/>
        <v>Part Payment Done</v>
      </c>
    </row>
    <row r="954" spans="1:14" x14ac:dyDescent="0.25">
      <c r="A954" t="str">
        <f ca="1"/>
        <v>LOG00093</v>
      </c>
      <c r="B954" t="str">
        <f ca="1"/>
        <v>CUST0082</v>
      </c>
      <c r="C954" t="str">
        <f ca="1"/>
        <v>Geeta Gupta</v>
      </c>
      <c r="D954" t="str">
        <f ca="1"/>
        <v>Gwalior</v>
      </c>
      <c r="E954">
        <f ca="1"/>
        <v>46143</v>
      </c>
      <c r="F954" t="str">
        <f ca="1"/>
        <v>WhatsApp Message</v>
      </c>
      <c r="G954" t="str">
        <f ca="1"/>
        <v>AG005</v>
      </c>
      <c r="H954" t="str">
        <f ca="1"/>
        <v>Amit Thakur</v>
      </c>
      <c r="I954" t="str">
        <f ca="1"/>
        <v>Will Pay Next Week</v>
      </c>
      <c r="J954" t="str">
        <f ca="1"/>
        <v>Yes</v>
      </c>
      <c r="K954">
        <f ca="1"/>
        <v>46148</v>
      </c>
      <c r="L954">
        <f ca="1"/>
        <v>3710</v>
      </c>
      <c r="M954">
        <f ca="1"/>
        <v>0</v>
      </c>
      <c r="N954" t="str">
        <f ca="1"/>
        <v>Will Pay Next Week</v>
      </c>
    </row>
    <row r="955" spans="1:14" x14ac:dyDescent="0.25">
      <c r="A955" t="str">
        <f ca="1"/>
        <v>LOG00126</v>
      </c>
      <c r="B955" t="str">
        <f ca="1"/>
        <v>CUST0118</v>
      </c>
      <c r="C955" t="str">
        <f ca="1"/>
        <v>Mahesh Patel</v>
      </c>
      <c r="D955" t="str">
        <f ca="1"/>
        <v>Gwalior</v>
      </c>
      <c r="E955">
        <f ca="1"/>
        <v>46143</v>
      </c>
      <c r="F955" t="str">
        <f ca="1"/>
        <v>WhatsApp Message</v>
      </c>
      <c r="G955" t="str">
        <f ca="1"/>
        <v>AG011</v>
      </c>
      <c r="H955" t="str">
        <f ca="1"/>
        <v>Umesh Gupta</v>
      </c>
      <c r="I955" t="str">
        <f ca="1"/>
        <v>Will Pay Next Week</v>
      </c>
      <c r="J955" t="str">
        <f ca="1"/>
        <v>Yes</v>
      </c>
      <c r="K955">
        <f ca="1"/>
        <v>46148</v>
      </c>
      <c r="L955">
        <f ca="1"/>
        <v>2299</v>
      </c>
      <c r="M955">
        <f ca="1"/>
        <v>0</v>
      </c>
      <c r="N955" t="str">
        <f ca="1"/>
        <v>Will Pay Next Week</v>
      </c>
    </row>
    <row r="956" spans="1:14" x14ac:dyDescent="0.25">
      <c r="A956" t="str">
        <f ca="1"/>
        <v>LOG00133</v>
      </c>
      <c r="B956" t="str">
        <f ca="1"/>
        <v>CUST0126</v>
      </c>
      <c r="C956" t="str">
        <f ca="1"/>
        <v>Mahesh Chauhan</v>
      </c>
      <c r="D956" t="str">
        <f ca="1"/>
        <v>Rewa</v>
      </c>
      <c r="E956">
        <f ca="1"/>
        <v>46143</v>
      </c>
      <c r="F956" t="str">
        <f ca="1"/>
        <v>Tele-Call</v>
      </c>
      <c r="G956" t="str">
        <f ca="1"/>
        <v>AG018</v>
      </c>
      <c r="H956" t="str">
        <f ca="1"/>
        <v>Manoj Dubey</v>
      </c>
      <c r="I956" t="str">
        <f ca="1"/>
        <v>Payment Reminder</v>
      </c>
      <c r="J956" t="str">
        <f ca="1"/>
        <v/>
      </c>
      <c r="K956">
        <f ca="1"/>
        <v>0</v>
      </c>
      <c r="L956">
        <f ca="1"/>
        <v>0</v>
      </c>
      <c r="M956">
        <f ca="1"/>
        <v>0</v>
      </c>
      <c r="N956" t="str">
        <f ca="1"/>
        <v>Customer paid after follow-up</v>
      </c>
    </row>
    <row r="957" spans="1:14" x14ac:dyDescent="0.25">
      <c r="A957" t="str">
        <f ca="1"/>
        <v>LOG00140</v>
      </c>
      <c r="B957" t="str">
        <f ca="1"/>
        <v>CUST0130</v>
      </c>
      <c r="C957" t="str">
        <f ca="1"/>
        <v>Naresh Sharma</v>
      </c>
      <c r="D957" t="str">
        <f ca="1"/>
        <v>Gwalior</v>
      </c>
      <c r="E957">
        <f ca="1"/>
        <v>46143</v>
      </c>
      <c r="F957" t="str">
        <f ca="1"/>
        <v>WhatsApp Message</v>
      </c>
      <c r="G957" t="str">
        <f ca="1"/>
        <v>AG003</v>
      </c>
      <c r="H957" t="str">
        <f ca="1"/>
        <v>Pushpa Gupta</v>
      </c>
      <c r="I957" t="str">
        <f ca="1"/>
        <v>Will Pay Next Week</v>
      </c>
      <c r="J957" t="str">
        <f ca="1"/>
        <v>Yes</v>
      </c>
      <c r="K957">
        <f ca="1"/>
        <v>46148</v>
      </c>
      <c r="L957">
        <f ca="1"/>
        <v>1930</v>
      </c>
      <c r="M957">
        <f ca="1"/>
        <v>0</v>
      </c>
      <c r="N957" t="str">
        <f ca="1"/>
        <v>Will Pay Next Week</v>
      </c>
    </row>
    <row r="958" spans="1:14" x14ac:dyDescent="0.25">
      <c r="A958" t="str">
        <f ca="1"/>
        <v>LOG00159</v>
      </c>
      <c r="B958" t="str">
        <f ca="1"/>
        <v>CUST0154</v>
      </c>
      <c r="C958" t="str">
        <f ca="1"/>
        <v>Mahesh Patel</v>
      </c>
      <c r="D958" t="str">
        <f ca="1"/>
        <v>Bhopal</v>
      </c>
      <c r="E958">
        <f ca="1"/>
        <v>46143</v>
      </c>
      <c r="F958" t="str">
        <f ca="1"/>
        <v>WhatsApp Message</v>
      </c>
      <c r="G958" t="str">
        <f ca="1"/>
        <v>AG002</v>
      </c>
      <c r="H958" t="str">
        <f ca="1"/>
        <v>Sunita Patel</v>
      </c>
      <c r="I958" t="str">
        <f ca="1"/>
        <v>Will Pay Next Week</v>
      </c>
      <c r="J958" t="str">
        <f ca="1"/>
        <v>Yes</v>
      </c>
      <c r="K958">
        <f ca="1"/>
        <v>46148</v>
      </c>
      <c r="L958">
        <f ca="1"/>
        <v>11448</v>
      </c>
      <c r="M958">
        <f ca="1"/>
        <v>0</v>
      </c>
      <c r="N958" t="str">
        <f ca="1"/>
        <v>Will Pay Next Week</v>
      </c>
    </row>
    <row r="959" spans="1:14" x14ac:dyDescent="0.25">
      <c r="A959" t="str">
        <f ca="1"/>
        <v>LOG00162</v>
      </c>
      <c r="B959" t="str">
        <f ca="1"/>
        <v>CUST0156</v>
      </c>
      <c r="C959" t="str">
        <f ca="1"/>
        <v>Mahesh Pandey</v>
      </c>
      <c r="D959" t="str">
        <f ca="1"/>
        <v>Indore</v>
      </c>
      <c r="E959">
        <f ca="1"/>
        <v>46143</v>
      </c>
      <c r="F959" t="str">
        <f ca="1"/>
        <v>Tele-Call</v>
      </c>
      <c r="G959" t="str">
        <f ca="1"/>
        <v>AG018</v>
      </c>
      <c r="H959" t="str">
        <f ca="1"/>
        <v>Manoj Dubey</v>
      </c>
      <c r="I959" t="str">
        <f ca="1"/>
        <v>Payment Reminder</v>
      </c>
      <c r="J959" t="str">
        <f ca="1"/>
        <v/>
      </c>
      <c r="K959">
        <f ca="1"/>
        <v>0</v>
      </c>
      <c r="L959">
        <f ca="1"/>
        <v>0</v>
      </c>
      <c r="M959">
        <f ca="1"/>
        <v>0</v>
      </c>
      <c r="N959" t="str">
        <f ca="1"/>
        <v>Customer paid after follow-up</v>
      </c>
    </row>
    <row r="960" spans="1:14" x14ac:dyDescent="0.25">
      <c r="A960" t="str">
        <f ca="1"/>
        <v>LOG00178</v>
      </c>
      <c r="B960" t="str">
        <f ca="1"/>
        <v>CUST0174</v>
      </c>
      <c r="C960" t="str">
        <f ca="1"/>
        <v>Asha Malviya</v>
      </c>
      <c r="D960" t="str">
        <f ca="1"/>
        <v>Gwalior</v>
      </c>
      <c r="E960">
        <f ca="1"/>
        <v>46143</v>
      </c>
      <c r="F960" t="str">
        <f ca="1"/>
        <v>Tele-Call</v>
      </c>
      <c r="G960" t="str">
        <f ca="1"/>
        <v>AG010</v>
      </c>
      <c r="H960" t="str">
        <f ca="1"/>
        <v>Kavita Tiwari</v>
      </c>
      <c r="I960" t="str">
        <f ca="1"/>
        <v>Commitment Received</v>
      </c>
      <c r="J960" t="str">
        <f ca="1"/>
        <v>Yes</v>
      </c>
      <c r="K960">
        <f ca="1"/>
        <v>46148</v>
      </c>
      <c r="L960">
        <f ca="1"/>
        <v>3152</v>
      </c>
      <c r="M960">
        <f ca="1"/>
        <v>0</v>
      </c>
      <c r="N960" t="str">
        <f ca="1"/>
        <v>Commitment Received</v>
      </c>
    </row>
    <row r="961" spans="1:14" x14ac:dyDescent="0.25">
      <c r="A961" t="str">
        <f ca="1"/>
        <v>LOG00184</v>
      </c>
      <c r="B961" t="str">
        <f ca="1"/>
        <v>CUST0181</v>
      </c>
      <c r="C961" t="str">
        <f ca="1"/>
        <v>Ajay Sharma</v>
      </c>
      <c r="D961" t="str">
        <f ca="1"/>
        <v>Bhopal</v>
      </c>
      <c r="E961">
        <f ca="1"/>
        <v>46143</v>
      </c>
      <c r="F961" t="str">
        <f ca="1"/>
        <v>Field Visit</v>
      </c>
      <c r="G961" t="str">
        <f ca="1"/>
        <v>AG006</v>
      </c>
      <c r="H961" t="str">
        <f ca="1"/>
        <v>Suresh Malviya</v>
      </c>
      <c r="I961" t="str">
        <f ca="1"/>
        <v>Part Payment Done</v>
      </c>
      <c r="J961" t="str">
        <f ca="1"/>
        <v/>
      </c>
      <c r="K961">
        <f ca="1"/>
        <v>0</v>
      </c>
      <c r="L961">
        <f ca="1"/>
        <v>0</v>
      </c>
      <c r="M961">
        <f ca="1"/>
        <v>4912</v>
      </c>
      <c r="N961" t="str">
        <f ca="1"/>
        <v>Part Payment Done</v>
      </c>
    </row>
    <row r="962" spans="1:14" x14ac:dyDescent="0.25">
      <c r="A962" t="str">
        <f ca="1"/>
        <v>LOG00241</v>
      </c>
      <c r="B962" t="str">
        <f ca="1"/>
        <v>CUST0219</v>
      </c>
      <c r="C962" t="str">
        <f ca="1"/>
        <v>Ramesh Rajput</v>
      </c>
      <c r="D962" t="str">
        <f ca="1"/>
        <v>Indore</v>
      </c>
      <c r="E962">
        <f ca="1"/>
        <v>46143</v>
      </c>
      <c r="F962" t="str">
        <f ca="1"/>
        <v>Tele-Call</v>
      </c>
      <c r="G962" t="str">
        <f ca="1"/>
        <v>AG007</v>
      </c>
      <c r="H962" t="str">
        <f ca="1"/>
        <v>Pushpa Jain</v>
      </c>
      <c r="I962" t="str">
        <f ca="1"/>
        <v>Commitment Received</v>
      </c>
      <c r="J962" t="str">
        <f ca="1"/>
        <v>Yes</v>
      </c>
      <c r="K962">
        <f ca="1"/>
        <v>46148</v>
      </c>
      <c r="L962">
        <f ca="1"/>
        <v>17791</v>
      </c>
      <c r="M962">
        <f ca="1"/>
        <v>0</v>
      </c>
      <c r="N962" t="str">
        <f ca="1"/>
        <v>Commitment Received</v>
      </c>
    </row>
    <row r="963" spans="1:14" x14ac:dyDescent="0.25">
      <c r="A963" t="str">
        <f ca="1"/>
        <v>LOG00266</v>
      </c>
      <c r="B963" t="str">
        <f ca="1"/>
        <v>CUST0250</v>
      </c>
      <c r="C963" t="str">
        <f ca="1"/>
        <v>Suresh Thakur</v>
      </c>
      <c r="D963" t="str">
        <f ca="1"/>
        <v>Bhopal</v>
      </c>
      <c r="E963">
        <f ca="1"/>
        <v>46143</v>
      </c>
      <c r="F963" t="str">
        <f ca="1"/>
        <v>Tele-Call</v>
      </c>
      <c r="G963" t="str">
        <f ca="1"/>
        <v>AG014</v>
      </c>
      <c r="H963" t="str">
        <f ca="1"/>
        <v>Manoj Gupta</v>
      </c>
      <c r="I963" t="str">
        <f ca="1"/>
        <v>Not Reachable</v>
      </c>
      <c r="J963" t="str">
        <f ca="1"/>
        <v/>
      </c>
      <c r="K963">
        <f ca="1"/>
        <v>0</v>
      </c>
      <c r="L963">
        <f ca="1"/>
        <v>0</v>
      </c>
      <c r="M963">
        <f ca="1"/>
        <v>0</v>
      </c>
      <c r="N963" t="str">
        <f ca="1"/>
        <v>Not Reachable</v>
      </c>
    </row>
    <row r="964" spans="1:14" x14ac:dyDescent="0.25">
      <c r="A964" t="str">
        <f ca="1"/>
        <v>LOG00280</v>
      </c>
      <c r="B964" t="str">
        <f ca="1"/>
        <v>CUST0257</v>
      </c>
      <c r="C964" t="str">
        <f ca="1"/>
        <v>Naresh Dwivedi</v>
      </c>
      <c r="D964" t="str">
        <f ca="1"/>
        <v>Rewa</v>
      </c>
      <c r="E964">
        <f ca="1"/>
        <v>46143</v>
      </c>
      <c r="F964" t="str">
        <f ca="1"/>
        <v>Field Visit</v>
      </c>
      <c r="G964" t="str">
        <f ca="1"/>
        <v>AG010</v>
      </c>
      <c r="H964" t="str">
        <f ca="1"/>
        <v>Kavita Tiwari</v>
      </c>
      <c r="I964" t="str">
        <f ca="1"/>
        <v>Part Payment Done</v>
      </c>
      <c r="J964" t="str">
        <f ca="1"/>
        <v/>
      </c>
      <c r="K964">
        <f ca="1"/>
        <v>0</v>
      </c>
      <c r="L964">
        <f ca="1"/>
        <v>0</v>
      </c>
      <c r="M964">
        <f ca="1"/>
        <v>18161</v>
      </c>
      <c r="N964" t="str">
        <f ca="1"/>
        <v>Part Payment Done</v>
      </c>
    </row>
    <row r="965" spans="1:14" x14ac:dyDescent="0.25">
      <c r="A965" t="str">
        <f ca="1"/>
        <v>LOG00339</v>
      </c>
      <c r="B965" t="str">
        <f ca="1"/>
        <v>CUST0329</v>
      </c>
      <c r="C965" t="str">
        <f ca="1"/>
        <v>Deepak Tiwari</v>
      </c>
      <c r="D965" t="str">
        <f ca="1"/>
        <v>Indore</v>
      </c>
      <c r="E965">
        <f ca="1"/>
        <v>46143</v>
      </c>
      <c r="F965" t="str">
        <f ca="1"/>
        <v>Tele-Call</v>
      </c>
      <c r="G965" t="str">
        <f ca="1"/>
        <v>AG001</v>
      </c>
      <c r="H965" t="str">
        <f ca="1"/>
        <v>Mohit Mishra</v>
      </c>
      <c r="I965" t="str">
        <f ca="1"/>
        <v>Not Reachable</v>
      </c>
      <c r="J965" t="str">
        <f ca="1"/>
        <v/>
      </c>
      <c r="K965">
        <f ca="1"/>
        <v>0</v>
      </c>
      <c r="L965">
        <f ca="1"/>
        <v>0</v>
      </c>
      <c r="M965">
        <f ca="1"/>
        <v>0</v>
      </c>
      <c r="N965" t="str">
        <f ca="1"/>
        <v>Not Reachable</v>
      </c>
    </row>
    <row r="966" spans="1:14" x14ac:dyDescent="0.25">
      <c r="A966" t="str">
        <f ca="1"/>
        <v>LOG00385</v>
      </c>
      <c r="B966" t="str">
        <f ca="1"/>
        <v>CUST0375</v>
      </c>
      <c r="C966" t="str">
        <f ca="1"/>
        <v>Nisha Verma</v>
      </c>
      <c r="D966" t="str">
        <f ca="1"/>
        <v>Rewa</v>
      </c>
      <c r="E966">
        <f ca="1"/>
        <v>46143</v>
      </c>
      <c r="F966" t="str">
        <f ca="1"/>
        <v>Tele-Call</v>
      </c>
      <c r="G966" t="str">
        <f ca="1"/>
        <v>AG006</v>
      </c>
      <c r="H966" t="str">
        <f ca="1"/>
        <v>Suresh Malviya</v>
      </c>
      <c r="I966" t="str">
        <f ca="1"/>
        <v>Payment Reminder</v>
      </c>
      <c r="J966" t="str">
        <f ca="1"/>
        <v/>
      </c>
      <c r="K966">
        <f ca="1"/>
        <v>0</v>
      </c>
      <c r="L966">
        <f ca="1"/>
        <v>0</v>
      </c>
      <c r="M966">
        <f ca="1"/>
        <v>0</v>
      </c>
      <c r="N966" t="str">
        <f ca="1"/>
        <v>Customer paid after follow-up</v>
      </c>
    </row>
    <row r="967" spans="1:14" x14ac:dyDescent="0.25">
      <c r="A967" t="str">
        <f ca="1"/>
        <v>LOG00426</v>
      </c>
      <c r="B967" t="str">
        <f ca="1"/>
        <v>CUST0404</v>
      </c>
      <c r="C967" t="str">
        <f ca="1"/>
        <v>Sunita Singh</v>
      </c>
      <c r="D967" t="str">
        <f ca="1"/>
        <v>Indore</v>
      </c>
      <c r="E967">
        <f ca="1"/>
        <v>46143</v>
      </c>
      <c r="F967" t="str">
        <f ca="1"/>
        <v>WhatsApp Message</v>
      </c>
      <c r="G967" t="str">
        <f ca="1"/>
        <v>AG014</v>
      </c>
      <c r="H967" t="str">
        <f ca="1"/>
        <v>Manoj Gupta</v>
      </c>
      <c r="I967" t="str">
        <f ca="1"/>
        <v>Will Pay Next Week</v>
      </c>
      <c r="J967" t="str">
        <f ca="1"/>
        <v>Yes</v>
      </c>
      <c r="K967">
        <f ca="1"/>
        <v>46148</v>
      </c>
      <c r="L967">
        <f ca="1"/>
        <v>77291</v>
      </c>
      <c r="M967">
        <f ca="1"/>
        <v>0</v>
      </c>
      <c r="N967" t="str">
        <f ca="1"/>
        <v>Will Pay Next Week</v>
      </c>
    </row>
    <row r="968" spans="1:14" x14ac:dyDescent="0.25">
      <c r="A968" t="str">
        <f ca="1"/>
        <v>LOG00465</v>
      </c>
      <c r="B968" t="str">
        <f ca="1"/>
        <v>CUST0432</v>
      </c>
      <c r="C968" t="str">
        <f ca="1"/>
        <v>Dinesh Rajput</v>
      </c>
      <c r="D968" t="str">
        <f ca="1"/>
        <v>Rewa</v>
      </c>
      <c r="E968">
        <f ca="1"/>
        <v>46143</v>
      </c>
      <c r="F968" t="str">
        <f ca="1"/>
        <v>Tele-Call</v>
      </c>
      <c r="G968" t="str">
        <f ca="1"/>
        <v>AG005</v>
      </c>
      <c r="H968" t="str">
        <f ca="1"/>
        <v>Amit Thakur</v>
      </c>
      <c r="I968" t="str">
        <f ca="1"/>
        <v>Commitment Received</v>
      </c>
      <c r="J968" t="str">
        <f ca="1"/>
        <v>Yes</v>
      </c>
      <c r="K968">
        <f ca="1"/>
        <v>46148</v>
      </c>
      <c r="L968">
        <f ca="1"/>
        <v>50264</v>
      </c>
      <c r="M968">
        <f ca="1"/>
        <v>0</v>
      </c>
      <c r="N968" t="str">
        <f ca="1"/>
        <v>Commitment Received</v>
      </c>
    </row>
    <row r="969" spans="1:14" x14ac:dyDescent="0.25">
      <c r="A969" t="str">
        <f ca="1"/>
        <v>LOG00499</v>
      </c>
      <c r="B969" t="str">
        <f ca="1"/>
        <v>CUST0459</v>
      </c>
      <c r="C969" t="str">
        <f ca="1"/>
        <v>Renu Soni</v>
      </c>
      <c r="D969" t="str">
        <f ca="1"/>
        <v>Gwalior</v>
      </c>
      <c r="E969">
        <f ca="1"/>
        <v>46143</v>
      </c>
      <c r="F969" t="str">
        <f ca="1"/>
        <v>Tele-Call</v>
      </c>
      <c r="G969" t="str">
        <f ca="1"/>
        <v>AG009</v>
      </c>
      <c r="H969" t="str">
        <f ca="1"/>
        <v>Pankaj Joshi</v>
      </c>
      <c r="I969" t="str">
        <f ca="1"/>
        <v>Commitment Received</v>
      </c>
      <c r="J969" t="str">
        <f ca="1"/>
        <v>Yes</v>
      </c>
      <c r="K969">
        <f ca="1"/>
        <v>46148</v>
      </c>
      <c r="L969">
        <f ca="1"/>
        <v>4335</v>
      </c>
      <c r="M969">
        <f ca="1"/>
        <v>0</v>
      </c>
      <c r="N969" t="str">
        <f ca="1"/>
        <v>Commitment Received</v>
      </c>
    </row>
    <row r="970" spans="1:14" x14ac:dyDescent="0.25">
      <c r="A970" t="str">
        <f ca="1"/>
        <v>LOG00519</v>
      </c>
      <c r="B970" t="str">
        <f ca="1"/>
        <v>CUST0479</v>
      </c>
      <c r="C970" t="str">
        <f ca="1"/>
        <v>Priya Jain</v>
      </c>
      <c r="D970" t="str">
        <f ca="1"/>
        <v>Gwalior</v>
      </c>
      <c r="E970">
        <f ca="1"/>
        <v>46143</v>
      </c>
      <c r="F970" t="str">
        <f ca="1"/>
        <v>Tele-Call</v>
      </c>
      <c r="G970" t="str">
        <f ca="1"/>
        <v>AG006</v>
      </c>
      <c r="H970" t="str">
        <f ca="1"/>
        <v>Suresh Malviya</v>
      </c>
      <c r="I970" t="str">
        <f ca="1"/>
        <v>Not Reachable</v>
      </c>
      <c r="J970" t="str">
        <f ca="1"/>
        <v/>
      </c>
      <c r="K970">
        <f ca="1"/>
        <v>0</v>
      </c>
      <c r="L970">
        <f ca="1"/>
        <v>0</v>
      </c>
      <c r="M970">
        <f ca="1"/>
        <v>0</v>
      </c>
      <c r="N970" t="str">
        <f ca="1"/>
        <v>Not Reachable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A05EEE64-94B4-4360-9E56-288B62B5B1FB}">
  <ds:schemaRefs/>
</ds:datastoreItem>
</file>

<file path=customXml/itemProps2.xml><?xml version="1.0" encoding="utf-8"?>
<ds:datastoreItem xmlns:ds="http://schemas.openxmlformats.org/officeDocument/2006/customXml" ds:itemID="{E3D01D3D-FF14-43B2-AEE8-F7A78B5BF460}">
  <ds:schemaRefs/>
</ds:datastoreItem>
</file>

<file path=customXml/itemProps3.xml><?xml version="1.0" encoding="utf-8"?>
<ds:datastoreItem xmlns:ds="http://schemas.openxmlformats.org/officeDocument/2006/customXml" ds:itemID="{521481AF-D9C3-4019-8701-63253D1AC635}">
  <ds:schemaRefs/>
</ds:datastoreItem>
</file>

<file path=customXml/itemProps4.xml><?xml version="1.0" encoding="utf-8"?>
<ds:datastoreItem xmlns:ds="http://schemas.openxmlformats.org/officeDocument/2006/customXml" ds:itemID="{FEC67EB3-BDE1-4509-9CB0-2B0329ADAED0}">
  <ds:schemaRefs/>
</ds:datastoreItem>
</file>

<file path=customXml/itemProps5.xml><?xml version="1.0" encoding="utf-8"?>
<ds:datastoreItem xmlns:ds="http://schemas.openxmlformats.org/officeDocument/2006/customXml" ds:itemID="{36F5ED48-50EB-4177-A61C-BD75F3B5E711}">
  <ds:schemaRefs/>
</ds:datastoreItem>
</file>

<file path=customXml/itemProps6.xml><?xml version="1.0" encoding="utf-8"?>
<ds:datastoreItem xmlns:ds="http://schemas.openxmlformats.org/officeDocument/2006/customXml" ds:itemID="{E81F26FB-4083-48BE-9281-30FA62AB1755}">
  <ds:schemaRefs/>
</ds:datastoreItem>
</file>

<file path=customXml/itemProps7.xml><?xml version="1.0" encoding="utf-8"?>
<ds:datastoreItem xmlns:ds="http://schemas.openxmlformats.org/officeDocument/2006/customXml" ds:itemID="{52AE37A0-F75A-48AD-BB9A-73A093CF7C4C}">
  <ds:schemaRefs/>
</ds:datastoreItem>
</file>

<file path=customXml/itemProps8.xml><?xml version="1.0" encoding="utf-8"?>
<ds:datastoreItem xmlns:ds="http://schemas.openxmlformats.org/officeDocument/2006/customXml" ds:itemID="{676EDB19-D771-464F-967B-B4B127809CD3}">
  <ds:schemaRefs/>
</ds:datastoreItem>
</file>

<file path=customXml/itemProps9.xml><?xml version="1.0" encoding="utf-8"?>
<ds:datastoreItem xmlns:ds="http://schemas.openxmlformats.org/officeDocument/2006/customXml" ds:itemID="{9AFE454C-4577-48DA-B5BA-4435B36B2F10}">
  <ds:schemaRefs/>
</ds:datastoreItem>
</file>

<file path=customXml/itemProps10.xml><?xml version="1.0" encoding="utf-8"?>
<ds:datastoreItem xmlns:ds="http://schemas.openxmlformats.org/officeDocument/2006/customXml" ds:itemID="{E30B2B0D-0695-4371-944F-0B8B01BA6776}">
  <ds:schemaRefs/>
</ds:datastoreItem>
</file>

<file path=customXml/itemProps11.xml><?xml version="1.0" encoding="utf-8"?>
<ds:datastoreItem xmlns:ds="http://schemas.openxmlformats.org/officeDocument/2006/customXml" ds:itemID="{2BBFCB2C-9D3F-402D-BD2B-E753B3882974}">
  <ds:schemaRefs/>
</ds:datastoreItem>
</file>

<file path=customXml/itemProps12.xml><?xml version="1.0" encoding="utf-8"?>
<ds:datastoreItem xmlns:ds="http://schemas.openxmlformats.org/officeDocument/2006/customXml" ds:itemID="{FDC134E9-2357-4D90-B442-75E120C01913}">
  <ds:schemaRefs/>
</ds:datastoreItem>
</file>

<file path=customXml/itemProps13.xml><?xml version="1.0" encoding="utf-8"?>
<ds:datastoreItem xmlns:ds="http://schemas.openxmlformats.org/officeDocument/2006/customXml" ds:itemID="{37146DBB-9EFD-44A3-810A-C3DE559373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customer_master</vt:lpstr>
      <vt:lpstr>agent_master</vt:lpstr>
      <vt:lpstr>loan_status_tracker</vt:lpstr>
      <vt:lpstr>collection_log</vt:lpstr>
      <vt:lpstr>Sheet2</vt:lpstr>
      <vt:lpstr>Sheet1</vt:lpstr>
      <vt:lpstr>overdue_&amp;_risk_mis</vt:lpstr>
      <vt:lpstr>Sheet3</vt:lpstr>
      <vt:lpstr>branch_performance_tracker</vt:lpstr>
      <vt:lpstr>Sheet4</vt:lpstr>
      <vt:lpstr>vstack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Varun Mahant</cp:lastModifiedBy>
  <dcterms:created xsi:type="dcterms:W3CDTF">2026-06-04T11:21:21Z</dcterms:created>
  <dcterms:modified xsi:type="dcterms:W3CDTF">2026-06-07T18:11:28Z</dcterms:modified>
</cp:coreProperties>
</file>