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varun\Desktop\MBA III SEM\Seminar - II\"/>
    </mc:Choice>
  </mc:AlternateContent>
  <xr:revisionPtr revIDLastSave="0" documentId="13_ncr:1_{3AD05CC3-BF96-4A7B-822C-1793A48B43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CF Model" sheetId="3" r:id="rId1"/>
    <sheet name="Step 1" sheetId="9" r:id="rId2"/>
    <sheet name="Step 2" sheetId="5" r:id="rId3"/>
    <sheet name="Step 3" sheetId="4" r:id="rId4"/>
    <sheet name="Step 4" sheetId="6" r:id="rId5"/>
    <sheet name="Step 5" sheetId="7" r:id="rId6"/>
    <sheet name="Step - 6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14" i="9"/>
  <c r="E11" i="8"/>
  <c r="D11" i="8"/>
  <c r="E9" i="8"/>
  <c r="E7" i="8"/>
  <c r="D9" i="8"/>
  <c r="D7" i="8"/>
  <c r="D8" i="7"/>
  <c r="D12" i="7"/>
  <c r="D10" i="7"/>
  <c r="E8" i="6"/>
  <c r="E10" i="6"/>
  <c r="E6" i="6"/>
  <c r="B9" i="5"/>
  <c r="F15" i="4"/>
  <c r="H15" i="4"/>
  <c r="D15" i="4"/>
  <c r="B15" i="4"/>
  <c r="H6" i="4"/>
  <c r="H7" i="4"/>
  <c r="H8" i="4"/>
  <c r="H9" i="4"/>
  <c r="H10" i="4"/>
  <c r="H11" i="4"/>
  <c r="H12" i="4"/>
  <c r="H13" i="4"/>
  <c r="H5" i="4"/>
  <c r="G7" i="4"/>
  <c r="G8" i="4"/>
  <c r="G9" i="4" s="1"/>
  <c r="G10" i="4" s="1"/>
  <c r="G11" i="4" s="1"/>
  <c r="G12" i="4" s="1"/>
  <c r="G13" i="4" s="1"/>
  <c r="G6" i="4"/>
  <c r="G5" i="4"/>
  <c r="F6" i="4"/>
  <c r="F7" i="4"/>
  <c r="F8" i="4"/>
  <c r="F9" i="4"/>
  <c r="F10" i="4"/>
  <c r="F11" i="4"/>
  <c r="F12" i="4"/>
  <c r="F13" i="4"/>
  <c r="F5" i="4"/>
  <c r="E7" i="4"/>
  <c r="E8" i="4" s="1"/>
  <c r="E9" i="4" s="1"/>
  <c r="E10" i="4" s="1"/>
  <c r="E11" i="4" s="1"/>
  <c r="E12" i="4" s="1"/>
  <c r="E13" i="4" s="1"/>
  <c r="E6" i="4"/>
  <c r="E5" i="4"/>
  <c r="D6" i="4"/>
  <c r="D7" i="4"/>
  <c r="D8" i="4"/>
  <c r="D9" i="4"/>
  <c r="D10" i="4"/>
  <c r="D11" i="4"/>
  <c r="D12" i="4"/>
  <c r="D13" i="4"/>
  <c r="D5" i="4"/>
  <c r="C8" i="4"/>
  <c r="C9" i="4"/>
  <c r="C10" i="4"/>
  <c r="C11" i="4"/>
  <c r="C12" i="4"/>
  <c r="C13" i="4" s="1"/>
  <c r="C7" i="4"/>
  <c r="C6" i="4"/>
  <c r="C5" i="4"/>
  <c r="E7" i="3"/>
  <c r="E8" i="3"/>
  <c r="E9" i="3"/>
  <c r="E10" i="3"/>
  <c r="E11" i="3"/>
  <c r="E12" i="3"/>
  <c r="E13" i="3"/>
  <c r="E14" i="3"/>
  <c r="E6" i="3"/>
  <c r="C8" i="3"/>
  <c r="C9" i="3"/>
  <c r="C10" i="3"/>
  <c r="C11" i="3"/>
  <c r="C12" i="3"/>
  <c r="C13" i="3"/>
  <c r="C14" i="3"/>
</calcChain>
</file>

<file path=xl/sharedStrings.xml><?xml version="1.0" encoding="utf-8"?>
<sst xmlns="http://schemas.openxmlformats.org/spreadsheetml/2006/main" count="50" uniqueCount="44">
  <si>
    <t>Year</t>
  </si>
  <si>
    <t xml:space="preserve">Year </t>
  </si>
  <si>
    <t>Revenue( Rs million)</t>
  </si>
  <si>
    <t>Revenue Growth Rate (%)</t>
  </si>
  <si>
    <t>EBIT (Rs million)</t>
  </si>
  <si>
    <t>NOPAT(Rs million)</t>
  </si>
  <si>
    <t>CAPEX ( Rs million)</t>
  </si>
  <si>
    <t>ROIC (%)</t>
  </si>
  <si>
    <t>SIC</t>
  </si>
  <si>
    <t>10 Year DCF Model for Hyundai Motors</t>
  </si>
  <si>
    <t>FCF (Rs million)</t>
  </si>
  <si>
    <t>Hyundai Motors IPO Valuation</t>
  </si>
  <si>
    <t>FCF (₹ million)</t>
  </si>
  <si>
    <t>DF at 10%</t>
  </si>
  <si>
    <t xml:space="preserve">PV of FCF at 10% (₹ million) </t>
  </si>
  <si>
    <t>DF at 10.5%</t>
  </si>
  <si>
    <t xml:space="preserve">PV of FCF at 10.5% (₹ million) </t>
  </si>
  <si>
    <t>DF at 11.36%</t>
  </si>
  <si>
    <t xml:space="preserve">PV of FCF at 11.36% (₹ million) </t>
  </si>
  <si>
    <t xml:space="preserve">FCF (in 2033) ₹ million </t>
  </si>
  <si>
    <t>g (terminal growth rate) %</t>
  </si>
  <si>
    <t>WACC (%)</t>
  </si>
  <si>
    <t>Step - 2: Terminal Value Calculation</t>
  </si>
  <si>
    <t>Terminal value at the end of FY 2033 (₹ million)</t>
  </si>
  <si>
    <t>EV = Projected FCF + PV of Terminal Value</t>
  </si>
  <si>
    <t>Projected FCF (₹ million)</t>
  </si>
  <si>
    <t>PV of Terminal Value (₹ million)</t>
  </si>
  <si>
    <t>EV (₹ million)</t>
  </si>
  <si>
    <t>Net debt (₹ million)</t>
  </si>
  <si>
    <t>Equity Value = Enterprise Value (EV) − Net Debt</t>
  </si>
  <si>
    <t>Equity Value (₹ million)</t>
  </si>
  <si>
    <t>Step - 5: Adjust for Net Debt to Find Equity Value</t>
  </si>
  <si>
    <t>Step - 4: Calculation of Enterprise Value (EV)</t>
  </si>
  <si>
    <t>Step - 3: Discounting FCF and Terminal Value to Present Value at different WACC levels (10%, 10.5%, 11.36%)</t>
  </si>
  <si>
    <t>Step 6: Calculate Fair Value per Share</t>
  </si>
  <si>
    <t>Fair Value per Share (₹ )</t>
  </si>
  <si>
    <t>Shares o/s (million)</t>
  </si>
  <si>
    <t>Fair Value per Share = Equity value / Shares Outstanding</t>
  </si>
  <si>
    <t>Cost of Equity (%)</t>
  </si>
  <si>
    <t>Cost of Debt (%)</t>
  </si>
  <si>
    <t>Debt (%)</t>
  </si>
  <si>
    <t>Equity (%)</t>
  </si>
  <si>
    <t>Total value of Capital ( D+E)</t>
  </si>
  <si>
    <t>Step – 1: WACC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</si>
</sst>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3" formatCode="_ * #,##0.00_ ;_ * \-#,##0.00_ ;_ * &quot;-&quot;??_ ;_ @_ 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  <font>
      <sz val="24"/>
      <color rgb="FF000000"/>
      <name val="Times New Roman"/>
      <family val="1"/>
    </font>
    <font>
      <b/>
      <sz val="18"/>
      <color rgb="FF000000"/>
      <name val="-apple-system"/>
    </font>
    <font>
      <sz val="16"/>
      <color theme="1"/>
      <name val="Segoe UI Black"/>
      <family val="2"/>
    </font>
    <font>
      <sz val="36"/>
      <color theme="1"/>
      <name val="Segoe UI Black"/>
      <family val="2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43" fontId="0" fillId="0" borderId="0" xfId="1" applyFont="1"/>
    <xf numFmtId="9" fontId="0" fillId="0" borderId="0" xfId="0" applyNumberFormat="1"/>
    <xf numFmtId="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43" fontId="4" fillId="0" borderId="0" xfId="1" applyFont="1" applyAlignment="1">
      <alignment horizontal="center" vertical="top"/>
    </xf>
    <xf numFmtId="43" fontId="4" fillId="0" borderId="0" xfId="0" applyNumberFormat="1" applyFont="1" applyAlignment="1">
      <alignment horizontal="center" vertical="top"/>
    </xf>
    <xf numFmtId="1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right"/>
    </xf>
    <xf numFmtId="4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4" fontId="7" fillId="0" borderId="0" xfId="0" applyNumberFormat="1" applyFont="1"/>
    <xf numFmtId="0" fontId="8" fillId="0" borderId="0" xfId="0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center" vertical="center"/>
    </xf>
    <xf numFmtId="43" fontId="2" fillId="0" borderId="0" xfId="0" applyNumberFormat="1" applyFont="1"/>
    <xf numFmtId="8" fontId="7" fillId="0" borderId="0" xfId="0" applyNumberFormat="1" applyFont="1"/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4" fontId="19" fillId="0" borderId="0" xfId="0" applyNumberFormat="1" applyFont="1" applyAlignment="1">
      <alignment horizontal="center"/>
    </xf>
    <xf numFmtId="0" fontId="20" fillId="0" borderId="0" xfId="0" applyFont="1" applyAlignment="1">
      <alignment vertical="top"/>
    </xf>
    <xf numFmtId="0" fontId="9" fillId="0" borderId="0" xfId="0" applyFont="1" applyAlignment="1">
      <alignment vertical="center"/>
    </xf>
    <xf numFmtId="2" fontId="1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15239</xdr:colOff>
      <xdr:row>5</xdr:row>
      <xdr:rowOff>160020</xdr:rowOff>
    </xdr:from>
    <xdr:to>
      <xdr:col>10</xdr:col>
      <xdr:colOff>582942</xdr:colOff>
      <xdr:row>8</xdr:row>
      <xdr:rowOff>75798</xdr:rowOff>
    </xdr:to>
    <xdr:pic>
      <xdr:nvPicPr>
        <xdr:cNvPr id="2" name="Picture 1" descr="Weighted Average Cost of Capital (WACC) Explained">
          <a:extLst>
            <a:ext uri="{FF2B5EF4-FFF2-40B4-BE49-F238E27FC236}">
              <a16:creationId xmlns:a16="http://schemas.microsoft.com/office/drawing/2014/main" id="{443FF769-A297-C689-2B5F-9150E3279F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" t="15370" r="1863" b="55176"/>
        <a:stretch/>
      </xdr:blipFill>
      <xdr:spPr bwMode="auto">
        <a:xfrm>
          <a:off x="5494019" y="1455420"/>
          <a:ext cx="3615703" cy="715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</xdr:colOff>
      <xdr:row>2</xdr:row>
      <xdr:rowOff>91440</xdr:rowOff>
    </xdr:from>
    <xdr:to>
      <xdr:col>9</xdr:col>
      <xdr:colOff>33370</xdr:colOff>
      <xdr:row>8</xdr:row>
      <xdr:rowOff>249189</xdr:rowOff>
    </xdr:to>
    <xdr:pic>
      <xdr:nvPicPr>
        <xdr:cNvPr id="2" name="Picture 1" descr="Terminal Value (TV) | Definition, Factors, Calculation, Example">
          <a:extLst>
            <a:ext uri="{FF2B5EF4-FFF2-40B4-BE49-F238E27FC236}">
              <a16:creationId xmlns:a16="http://schemas.microsoft.com/office/drawing/2014/main" id="{94003E18-5186-9D18-EA31-DF079F6300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710" t="26235" r="27821" b="45124"/>
        <a:stretch/>
      </xdr:blipFill>
      <xdr:spPr bwMode="auto">
        <a:xfrm>
          <a:off x="5890260" y="586740"/>
          <a:ext cx="3668110" cy="1483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C4FC-E066-45FF-A7BF-7CC0799AD977}">
  <dimension ref="A1:M16"/>
  <sheetViews>
    <sheetView tabSelected="1" zoomScale="130" zoomScaleNormal="130" workbookViewId="0">
      <selection activeCell="C18" sqref="C18"/>
    </sheetView>
  </sheetViews>
  <sheetFormatPr defaultRowHeight="14.4"/>
  <cols>
    <col min="2" max="2" width="22.21875" style="1" bestFit="1" customWidth="1"/>
    <col min="3" max="3" width="26.6640625" bestFit="1" customWidth="1"/>
    <col min="4" max="4" width="19.44140625" style="1" bestFit="1" customWidth="1"/>
    <col min="5" max="5" width="19.88671875" bestFit="1" customWidth="1"/>
    <col min="6" max="6" width="20.88671875" bestFit="1" customWidth="1"/>
    <col min="7" max="7" width="18.5546875" bestFit="1" customWidth="1"/>
    <col min="8" max="8" width="11" bestFit="1" customWidth="1"/>
    <col min="9" max="9" width="5" bestFit="1" customWidth="1"/>
    <col min="12" max="12" width="25.109375" bestFit="1" customWidth="1"/>
    <col min="13" max="13" width="14.77734375" bestFit="1" customWidth="1"/>
  </cols>
  <sheetData>
    <row r="1" spans="1:13" ht="52.2">
      <c r="A1" s="49" t="s">
        <v>11</v>
      </c>
      <c r="B1" s="48"/>
      <c r="C1" s="48"/>
      <c r="D1" s="48"/>
      <c r="E1" s="48"/>
      <c r="F1" s="48"/>
      <c r="G1" s="48"/>
      <c r="H1" s="48"/>
      <c r="I1" s="48"/>
    </row>
    <row r="3" spans="1:13" ht="24.6">
      <c r="A3" s="47" t="s">
        <v>9</v>
      </c>
      <c r="B3" s="48"/>
      <c r="C3" s="48"/>
      <c r="D3" s="48"/>
      <c r="E3" s="48"/>
      <c r="F3" s="48"/>
      <c r="G3" s="48"/>
      <c r="H3" s="48"/>
      <c r="I3" s="48"/>
    </row>
    <row r="4" spans="1:13" ht="14.4" customHeight="1">
      <c r="A4" s="8"/>
      <c r="B4" s="7"/>
      <c r="C4" s="7"/>
      <c r="D4" s="7"/>
      <c r="E4" s="7"/>
      <c r="F4" s="7"/>
      <c r="G4" s="7"/>
      <c r="H4" s="7"/>
      <c r="I4" s="7"/>
    </row>
    <row r="5" spans="1:13" ht="25.8" customHeight="1">
      <c r="A5" s="5" t="s">
        <v>1</v>
      </c>
      <c r="B5" s="6" t="s">
        <v>2</v>
      </c>
      <c r="C5" s="5" t="s">
        <v>3</v>
      </c>
      <c r="D5" s="6" t="s">
        <v>4</v>
      </c>
      <c r="E5" s="5" t="s">
        <v>5</v>
      </c>
      <c r="F5" s="5" t="s">
        <v>6</v>
      </c>
      <c r="G5" s="5" t="s">
        <v>10</v>
      </c>
      <c r="H5" s="5" t="s">
        <v>7</v>
      </c>
      <c r="I5" s="5" t="s">
        <v>8</v>
      </c>
    </row>
    <row r="6" spans="1:13">
      <c r="A6" s="12">
        <v>2025</v>
      </c>
      <c r="B6" s="13">
        <v>737837.6</v>
      </c>
      <c r="C6" s="12">
        <v>18</v>
      </c>
      <c r="D6" s="10">
        <v>85923.5</v>
      </c>
      <c r="E6" s="14">
        <f>D6*(1-30%)</f>
        <v>60146.45</v>
      </c>
      <c r="F6" s="14">
        <v>95000</v>
      </c>
      <c r="G6" s="14">
        <v>10046.450000000001</v>
      </c>
      <c r="H6" s="18">
        <v>18.100000000000001</v>
      </c>
      <c r="I6" s="12">
        <v>2</v>
      </c>
    </row>
    <row r="7" spans="1:13">
      <c r="A7" s="12">
        <v>2026</v>
      </c>
      <c r="B7" s="13">
        <v>863268.98</v>
      </c>
      <c r="C7" s="15">
        <f>(B7-B6)/B6*100</f>
        <v>16.999862842446632</v>
      </c>
      <c r="D7" s="10">
        <v>100434.5</v>
      </c>
      <c r="E7" s="14">
        <f t="shared" ref="E7:E14" si="0">D7*(1-30%)</f>
        <v>70304.149999999994</v>
      </c>
      <c r="F7" s="14">
        <v>91150</v>
      </c>
      <c r="G7" s="14">
        <v>21119.15</v>
      </c>
      <c r="H7" s="18">
        <v>18.350000000000001</v>
      </c>
      <c r="I7" s="12">
        <v>2</v>
      </c>
    </row>
    <row r="8" spans="1:13">
      <c r="A8" s="12">
        <v>2027</v>
      </c>
      <c r="B8" s="13">
        <v>992759.33</v>
      </c>
      <c r="C8" s="15">
        <f t="shared" ref="C8:C14" si="1">(B8-B7)/B7*100</f>
        <v>15.000000347516249</v>
      </c>
      <c r="D8" s="10">
        <v>116230.3</v>
      </c>
      <c r="E8" s="14">
        <f t="shared" si="0"/>
        <v>81361.209999999992</v>
      </c>
      <c r="F8" s="14">
        <v>88315.5</v>
      </c>
      <c r="G8" s="14">
        <v>34742.21</v>
      </c>
      <c r="H8" s="18">
        <v>18.559999999999999</v>
      </c>
      <c r="I8" s="12">
        <v>2</v>
      </c>
    </row>
    <row r="9" spans="1:13">
      <c r="A9" s="12">
        <v>2028</v>
      </c>
      <c r="B9" s="13">
        <v>1111890.45</v>
      </c>
      <c r="C9" s="15">
        <f t="shared" si="1"/>
        <v>12.00000004029174</v>
      </c>
      <c r="D9" s="10">
        <v>126969.72</v>
      </c>
      <c r="E9" s="14">
        <f t="shared" si="0"/>
        <v>88878.803999999989</v>
      </c>
      <c r="F9" s="14">
        <v>85666.04</v>
      </c>
      <c r="G9" s="14">
        <v>47896.71</v>
      </c>
      <c r="H9" s="18">
        <v>18.670000000000002</v>
      </c>
      <c r="I9" s="12">
        <v>2.1</v>
      </c>
    </row>
    <row r="10" spans="1:13">
      <c r="A10" s="12">
        <v>2029</v>
      </c>
      <c r="B10" s="13">
        <v>1223079.5</v>
      </c>
      <c r="C10" s="15">
        <f t="shared" si="1"/>
        <v>10.000000449684594</v>
      </c>
      <c r="D10" s="10">
        <v>137336.85999999999</v>
      </c>
      <c r="E10" s="14">
        <f t="shared" si="0"/>
        <v>96135.801999999981</v>
      </c>
      <c r="F10" s="14">
        <v>83095.06</v>
      </c>
      <c r="G10" s="14">
        <v>61298.8</v>
      </c>
      <c r="H10" s="17">
        <v>18.8</v>
      </c>
      <c r="I10" s="12">
        <v>2.1</v>
      </c>
    </row>
    <row r="11" spans="1:13">
      <c r="A11" s="12">
        <v>2030</v>
      </c>
      <c r="B11" s="13">
        <v>1320926.6599999999</v>
      </c>
      <c r="C11" s="15">
        <f t="shared" si="1"/>
        <v>8.0000654086672132</v>
      </c>
      <c r="D11" s="10">
        <v>147596.45000000001</v>
      </c>
      <c r="E11" s="14">
        <f t="shared" si="0"/>
        <v>103317.515</v>
      </c>
      <c r="F11" s="16">
        <v>80602.210000000006</v>
      </c>
      <c r="G11" s="14">
        <v>75454.52</v>
      </c>
      <c r="H11" s="17">
        <v>18.850000000000001</v>
      </c>
      <c r="I11" s="12">
        <v>2.15</v>
      </c>
    </row>
    <row r="12" spans="1:13">
      <c r="A12" s="12">
        <v>2031</v>
      </c>
      <c r="B12" s="13">
        <v>1412392.73</v>
      </c>
      <c r="C12" s="15">
        <f t="shared" si="1"/>
        <v>6.9243867028923516</v>
      </c>
      <c r="D12" s="10">
        <v>157886.91</v>
      </c>
      <c r="E12" s="14">
        <f t="shared" si="0"/>
        <v>110520.837</v>
      </c>
      <c r="F12" s="14">
        <v>78350.5</v>
      </c>
      <c r="G12" s="14">
        <v>89618.84</v>
      </c>
      <c r="H12" s="17">
        <v>19.05</v>
      </c>
      <c r="I12" s="12">
        <v>2.15</v>
      </c>
    </row>
    <row r="13" spans="1:13">
      <c r="A13" s="12">
        <v>2032</v>
      </c>
      <c r="B13" s="13">
        <v>1497135.29</v>
      </c>
      <c r="C13" s="15">
        <f t="shared" si="1"/>
        <v>5.9999289291159164</v>
      </c>
      <c r="D13" s="10">
        <v>167569.13</v>
      </c>
      <c r="E13" s="14">
        <f t="shared" si="0"/>
        <v>117298.39099999999</v>
      </c>
      <c r="F13" s="14">
        <v>76199.98</v>
      </c>
      <c r="G13" s="14">
        <v>103497.39</v>
      </c>
      <c r="H13" s="17">
        <v>19.2</v>
      </c>
      <c r="I13" s="12">
        <v>2.2000000000000002</v>
      </c>
    </row>
    <row r="14" spans="1:13">
      <c r="A14" s="12">
        <v>2033</v>
      </c>
      <c r="B14" s="13">
        <v>1571992.05</v>
      </c>
      <c r="C14" s="15">
        <f t="shared" si="1"/>
        <v>4.9999996994259623</v>
      </c>
      <c r="D14" s="10">
        <v>175917.54</v>
      </c>
      <c r="E14" s="14">
        <f t="shared" si="0"/>
        <v>123142.27799999999</v>
      </c>
      <c r="F14" s="14">
        <v>74215.98</v>
      </c>
      <c r="G14" s="14">
        <v>117550.3</v>
      </c>
      <c r="H14" s="17">
        <v>19.350000000000001</v>
      </c>
      <c r="I14" s="12">
        <v>2.2000000000000002</v>
      </c>
    </row>
    <row r="15" spans="1:13" ht="30.6">
      <c r="L15" s="19"/>
      <c r="M15" s="20"/>
    </row>
    <row r="16" spans="1:13">
      <c r="C16" s="2"/>
    </row>
  </sheetData>
  <mergeCells count="2">
    <mergeCell ref="A3:I3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1FD7-EAF3-4F96-953D-ED0BC4D0CB3B}">
  <dimension ref="A1:H14"/>
  <sheetViews>
    <sheetView workbookViewId="0">
      <selection activeCell="H13" sqref="H13"/>
    </sheetView>
  </sheetViews>
  <sheetFormatPr defaultRowHeight="14.4"/>
  <cols>
    <col min="3" max="3" width="37.5546875" bestFit="1" customWidth="1"/>
    <col min="4" max="4" width="15.6640625" bestFit="1" customWidth="1"/>
  </cols>
  <sheetData>
    <row r="1" spans="1:8" ht="31.2">
      <c r="A1" s="50" t="s">
        <v>43</v>
      </c>
      <c r="B1" s="51"/>
      <c r="C1" s="51"/>
      <c r="D1" s="51"/>
      <c r="E1" s="51"/>
      <c r="F1" s="51"/>
      <c r="G1" s="51"/>
      <c r="H1" s="51"/>
    </row>
    <row r="4" spans="1:8" ht="21">
      <c r="C4" s="35" t="s">
        <v>38</v>
      </c>
      <c r="D4" s="35">
        <v>13.5</v>
      </c>
    </row>
    <row r="5" spans="1:8" ht="21">
      <c r="C5" s="35"/>
      <c r="D5" s="35"/>
    </row>
    <row r="6" spans="1:8" ht="21">
      <c r="C6" s="35" t="s">
        <v>39</v>
      </c>
      <c r="D6" s="35">
        <v>6.375</v>
      </c>
    </row>
    <row r="7" spans="1:8" ht="21">
      <c r="C7" s="35"/>
      <c r="D7" s="35"/>
    </row>
    <row r="8" spans="1:8" ht="21">
      <c r="C8" s="35" t="s">
        <v>40</v>
      </c>
      <c r="D8" s="35">
        <v>30</v>
      </c>
    </row>
    <row r="9" spans="1:8" ht="21">
      <c r="C9" s="35"/>
      <c r="D9" s="35"/>
    </row>
    <row r="10" spans="1:8" ht="21">
      <c r="C10" s="35" t="s">
        <v>41</v>
      </c>
      <c r="D10" s="35">
        <v>70</v>
      </c>
    </row>
    <row r="11" spans="1:8" ht="21">
      <c r="C11" s="35"/>
      <c r="D11" s="35"/>
    </row>
    <row r="12" spans="1:8" ht="21">
      <c r="C12" s="35" t="s">
        <v>42</v>
      </c>
      <c r="D12" s="35">
        <v>100</v>
      </c>
    </row>
    <row r="14" spans="1:8" ht="24.6">
      <c r="C14" s="26" t="s">
        <v>21</v>
      </c>
      <c r="D14" s="46">
        <f>(0.7*D4)+(0.3*D6)*(1)</f>
        <v>11.362499999999999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8DD1-9728-424B-936C-F73F1092E0F3}">
  <dimension ref="A1:F9"/>
  <sheetViews>
    <sheetView workbookViewId="0">
      <selection activeCell="B19" sqref="B19"/>
    </sheetView>
  </sheetViews>
  <sheetFormatPr defaultRowHeight="14.4"/>
  <cols>
    <col min="1" max="1" width="65.6640625" bestFit="1" customWidth="1"/>
    <col min="2" max="2" width="32.88671875" bestFit="1" customWidth="1"/>
  </cols>
  <sheetData>
    <row r="1" spans="1:6" ht="24.6">
      <c r="A1" s="52" t="s">
        <v>22</v>
      </c>
      <c r="B1" s="52"/>
      <c r="C1" s="52"/>
      <c r="D1" s="52"/>
      <c r="E1" s="52"/>
      <c r="F1" s="52"/>
    </row>
    <row r="3" spans="1:6" ht="18">
      <c r="A3" s="27" t="s">
        <v>19</v>
      </c>
      <c r="B3" s="28">
        <v>117550.3</v>
      </c>
    </row>
    <row r="4" spans="1:6" ht="18">
      <c r="A4" s="27"/>
      <c r="B4" s="27"/>
    </row>
    <row r="5" spans="1:6" ht="18">
      <c r="A5" s="29" t="s">
        <v>20</v>
      </c>
      <c r="B5" s="30">
        <v>0.03</v>
      </c>
    </row>
    <row r="6" spans="1:6" ht="18">
      <c r="A6" s="27"/>
      <c r="B6" s="27"/>
    </row>
    <row r="7" spans="1:6" ht="18">
      <c r="A7" s="27" t="s">
        <v>21</v>
      </c>
      <c r="B7" s="30">
        <v>0.11360000000000001</v>
      </c>
    </row>
    <row r="9" spans="1:6" ht="33" customHeight="1">
      <c r="A9" s="33" t="s">
        <v>23</v>
      </c>
      <c r="B9" s="34">
        <f>B3*(1+B5)/(B7-B5)</f>
        <v>1448287.1889952153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BA6CF-3FD8-4FD2-A1ED-A94FDA4CB3D1}">
  <dimension ref="A2:J27"/>
  <sheetViews>
    <sheetView zoomScale="103" workbookViewId="0">
      <selection activeCell="F21" sqref="F21"/>
    </sheetView>
  </sheetViews>
  <sheetFormatPr defaultRowHeight="14.4"/>
  <cols>
    <col min="2" max="2" width="16" bestFit="1" customWidth="1"/>
    <col min="3" max="3" width="11.6640625" bestFit="1" customWidth="1"/>
    <col min="4" max="4" width="30.44140625" bestFit="1" customWidth="1"/>
    <col min="5" max="5" width="13.44140625" bestFit="1" customWidth="1"/>
    <col min="6" max="6" width="32.33203125" bestFit="1" customWidth="1"/>
    <col min="7" max="7" width="14.77734375" bestFit="1" customWidth="1"/>
    <col min="8" max="8" width="33.5546875" bestFit="1" customWidth="1"/>
    <col min="10" max="10" width="23.44140625" bestFit="1" customWidth="1"/>
  </cols>
  <sheetData>
    <row r="2" spans="1:8" ht="34.799999999999997" customHeight="1">
      <c r="A2" s="44" t="s">
        <v>33</v>
      </c>
      <c r="B2" s="4"/>
      <c r="C2" s="4"/>
      <c r="D2" s="4"/>
      <c r="E2" s="4"/>
      <c r="F2" s="4"/>
      <c r="G2" s="4"/>
      <c r="H2" s="4"/>
    </row>
    <row r="4" spans="1:8" s="22" customFormat="1" ht="15.6">
      <c r="A4" s="22" t="s">
        <v>0</v>
      </c>
      <c r="B4" s="22" t="s">
        <v>12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</row>
    <row r="5" spans="1:8">
      <c r="A5" s="9">
        <v>2025</v>
      </c>
      <c r="B5" s="11">
        <v>10046.450000000001</v>
      </c>
      <c r="C5" s="23">
        <f>1/1.1</f>
        <v>0.90909090909090906</v>
      </c>
      <c r="D5" s="11">
        <f>B5*C5</f>
        <v>9133.136363636364</v>
      </c>
      <c r="E5" s="23">
        <f>1/1.105</f>
        <v>0.90497737556561086</v>
      </c>
      <c r="F5" s="11">
        <f>B5*E5</f>
        <v>9091.809954751132</v>
      </c>
      <c r="G5" s="23">
        <f>1/1.1136</f>
        <v>0.89798850574712652</v>
      </c>
      <c r="H5" s="11">
        <f>B5*G5</f>
        <v>9021.5966235632204</v>
      </c>
    </row>
    <row r="6" spans="1:8">
      <c r="A6" s="9">
        <v>2026</v>
      </c>
      <c r="B6" s="11">
        <v>21119.15</v>
      </c>
      <c r="C6" s="23">
        <f>C5/1.1</f>
        <v>0.82644628099173545</v>
      </c>
      <c r="D6" s="11">
        <f t="shared" ref="D6:D13" si="0">B6*C6</f>
        <v>17453.842975206611</v>
      </c>
      <c r="E6" s="23">
        <f>E5/1.105</f>
        <v>0.81898405028562071</v>
      </c>
      <c r="F6" s="11">
        <f t="shared" ref="F6:F13" si="1">B6*E6</f>
        <v>17296.247005589568</v>
      </c>
      <c r="G6" s="23">
        <f>G5/1.1136</f>
        <v>0.80638335645395709</v>
      </c>
      <c r="H6" s="11">
        <f t="shared" ref="H6:H13" si="2">B6*G6</f>
        <v>17030.131062454588</v>
      </c>
    </row>
    <row r="7" spans="1:8">
      <c r="A7" s="9">
        <v>2027</v>
      </c>
      <c r="B7" s="11">
        <v>34742.21</v>
      </c>
      <c r="C7" s="23">
        <f>C6/1.1</f>
        <v>0.75131480090157765</v>
      </c>
      <c r="D7" s="11">
        <f t="shared" si="0"/>
        <v>26102.336589030798</v>
      </c>
      <c r="E7" s="23">
        <f t="shared" ref="E7:E13" si="3">E6/1.105</f>
        <v>0.74116203645757528</v>
      </c>
      <c r="F7" s="11">
        <f t="shared" si="1"/>
        <v>25749.607114636736</v>
      </c>
      <c r="G7" s="23">
        <f t="shared" ref="G7:G13" si="4">G6/1.1136</f>
        <v>0.72412298532144137</v>
      </c>
      <c r="H7" s="11">
        <f t="shared" si="2"/>
        <v>25157.632821864434</v>
      </c>
    </row>
    <row r="8" spans="1:8">
      <c r="A8" s="9">
        <v>2028</v>
      </c>
      <c r="B8" s="11">
        <v>47896.71</v>
      </c>
      <c r="C8" s="23">
        <f t="shared" ref="C8:C13" si="5">C7/1.1</f>
        <v>0.68301345536507052</v>
      </c>
      <c r="D8" s="11">
        <f t="shared" si="0"/>
        <v>32714.097397718728</v>
      </c>
      <c r="E8" s="23">
        <f t="shared" si="3"/>
        <v>0.67073487462224013</v>
      </c>
      <c r="F8" s="11">
        <f t="shared" si="1"/>
        <v>32125.993776667794</v>
      </c>
      <c r="G8" s="23">
        <f t="shared" si="4"/>
        <v>0.65025411756594953</v>
      </c>
      <c r="H8" s="11">
        <f t="shared" si="2"/>
        <v>31145.03289536219</v>
      </c>
    </row>
    <row r="9" spans="1:8">
      <c r="A9" s="9">
        <v>2029</v>
      </c>
      <c r="B9" s="11">
        <v>61298.8</v>
      </c>
      <c r="C9" s="23">
        <f t="shared" si="5"/>
        <v>0.62092132305915493</v>
      </c>
      <c r="D9" s="11">
        <f t="shared" si="0"/>
        <v>38061.731997938528</v>
      </c>
      <c r="E9" s="23">
        <f t="shared" si="3"/>
        <v>0.60699988653596393</v>
      </c>
      <c r="F9" s="11">
        <f t="shared" si="1"/>
        <v>37208.364644790745</v>
      </c>
      <c r="G9" s="23">
        <f t="shared" si="4"/>
        <v>0.58392072338896339</v>
      </c>
      <c r="H9" s="11">
        <f t="shared" si="2"/>
        <v>35793.639638875393</v>
      </c>
    </row>
    <row r="10" spans="1:8">
      <c r="A10" s="9">
        <v>2030</v>
      </c>
      <c r="B10" s="11">
        <v>75454.52</v>
      </c>
      <c r="C10" s="23">
        <f t="shared" si="5"/>
        <v>0.56447393005377711</v>
      </c>
      <c r="D10" s="11">
        <f t="shared" si="0"/>
        <v>42592.109444721325</v>
      </c>
      <c r="E10" s="23">
        <f t="shared" si="3"/>
        <v>0.54932116428594024</v>
      </c>
      <c r="F10" s="11">
        <f t="shared" si="1"/>
        <v>41448.764777036769</v>
      </c>
      <c r="G10" s="23">
        <f t="shared" si="4"/>
        <v>0.52435409787083642</v>
      </c>
      <c r="H10" s="11">
        <f t="shared" si="2"/>
        <v>39564.886764876988</v>
      </c>
    </row>
    <row r="11" spans="1:8">
      <c r="A11" s="9">
        <v>2031</v>
      </c>
      <c r="B11" s="11">
        <v>89618.84</v>
      </c>
      <c r="C11" s="23">
        <f t="shared" si="5"/>
        <v>0.51315811823070645</v>
      </c>
      <c r="D11" s="11">
        <f t="shared" si="0"/>
        <v>45988.635292418759</v>
      </c>
      <c r="E11" s="23">
        <f t="shared" si="3"/>
        <v>0.49712322559813599</v>
      </c>
      <c r="F11" s="11">
        <f t="shared" si="1"/>
        <v>44551.60681516325</v>
      </c>
      <c r="G11" s="23">
        <f t="shared" si="4"/>
        <v>0.4708639528294149</v>
      </c>
      <c r="H11" s="11">
        <f t="shared" si="2"/>
        <v>42198.281250386877</v>
      </c>
    </row>
    <row r="12" spans="1:8">
      <c r="A12" s="9">
        <v>2032</v>
      </c>
      <c r="B12" s="11">
        <v>103497.39</v>
      </c>
      <c r="C12" s="23">
        <f t="shared" si="5"/>
        <v>0.46650738020973309</v>
      </c>
      <c r="D12" s="11">
        <f t="shared" si="0"/>
        <v>48282.296267445025</v>
      </c>
      <c r="E12" s="23">
        <f t="shared" si="3"/>
        <v>0.44988527203451223</v>
      </c>
      <c r="F12" s="11">
        <f t="shared" si="1"/>
        <v>46561.951455012008</v>
      </c>
      <c r="G12" s="23">
        <f t="shared" si="4"/>
        <v>0.42283041741147176</v>
      </c>
      <c r="H12" s="11">
        <f t="shared" si="2"/>
        <v>43761.844614697882</v>
      </c>
    </row>
    <row r="13" spans="1:8">
      <c r="A13" s="9">
        <v>2033</v>
      </c>
      <c r="B13" s="11">
        <v>117550.3</v>
      </c>
      <c r="C13" s="23">
        <f t="shared" si="5"/>
        <v>0.42409761837248461</v>
      </c>
      <c r="D13" s="11">
        <f t="shared" si="0"/>
        <v>49852.802268971078</v>
      </c>
      <c r="E13" s="23">
        <f t="shared" si="3"/>
        <v>0.40713599279141377</v>
      </c>
      <c r="F13" s="11">
        <f t="shared" si="1"/>
        <v>47858.958093428526</v>
      </c>
      <c r="G13" s="23">
        <f t="shared" si="4"/>
        <v>0.37969685471576131</v>
      </c>
      <c r="H13" s="11">
        <f t="shared" si="2"/>
        <v>44633.479180894159</v>
      </c>
    </row>
    <row r="15" spans="1:8" s="21" customFormat="1" ht="13.8">
      <c r="B15" s="24">
        <f>SUM(B5:B13)</f>
        <v>561224.37000000011</v>
      </c>
      <c r="D15" s="24">
        <f>SUM(D5:D13)</f>
        <v>310180.98859708721</v>
      </c>
      <c r="E15" s="24"/>
      <c r="F15" s="24">
        <f t="shared" ref="F15:H15" si="6">SUM(F5:F13)</f>
        <v>301893.30363707652</v>
      </c>
      <c r="G15" s="24"/>
      <c r="H15" s="24">
        <f t="shared" si="6"/>
        <v>288306.52485297574</v>
      </c>
    </row>
    <row r="17" spans="10:10" ht="30.6">
      <c r="J17" s="19"/>
    </row>
    <row r="18" spans="10:10" ht="19.2" customHeight="1">
      <c r="J18" s="19"/>
    </row>
    <row r="19" spans="10:10">
      <c r="J19" s="3"/>
    </row>
    <row r="21" spans="10:10" ht="30.6">
      <c r="J21" s="19"/>
    </row>
    <row r="22" spans="10:10" ht="30.6">
      <c r="J22" s="25"/>
    </row>
    <row r="23" spans="10:10">
      <c r="J23" s="3"/>
    </row>
    <row r="25" spans="10:10" ht="30.6">
      <c r="J25" s="19"/>
    </row>
    <row r="26" spans="10:10" ht="30.6">
      <c r="J26" s="19"/>
    </row>
    <row r="27" spans="10:10">
      <c r="J2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06BB-3592-4635-83C0-0936A7042485}">
  <dimension ref="A1:H10"/>
  <sheetViews>
    <sheetView workbookViewId="0">
      <selection activeCell="C19" sqref="C19"/>
    </sheetView>
  </sheetViews>
  <sheetFormatPr defaultRowHeight="14.4"/>
  <cols>
    <col min="2" max="2" width="16.6640625" bestFit="1" customWidth="1"/>
    <col min="3" max="3" width="35.44140625" bestFit="1" customWidth="1"/>
    <col min="4" max="4" width="45.109375" bestFit="1" customWidth="1"/>
    <col min="5" max="5" width="19.88671875" bestFit="1" customWidth="1"/>
  </cols>
  <sheetData>
    <row r="1" spans="1:8" ht="24.6">
      <c r="A1" s="47" t="s">
        <v>32</v>
      </c>
      <c r="B1" s="47"/>
      <c r="C1" s="47"/>
      <c r="D1" s="47"/>
      <c r="E1" s="47"/>
      <c r="F1" s="47"/>
      <c r="G1" s="47"/>
      <c r="H1" s="47"/>
    </row>
    <row r="2" spans="1:8" ht="16.2" customHeight="1">
      <c r="A2" s="8"/>
      <c r="B2" s="8"/>
      <c r="C2" s="8"/>
      <c r="D2" s="8"/>
      <c r="E2" s="8"/>
      <c r="F2" s="8"/>
      <c r="G2" s="8"/>
      <c r="H2" s="8"/>
    </row>
    <row r="3" spans="1:8" ht="22.8">
      <c r="A3" s="53" t="s">
        <v>24</v>
      </c>
      <c r="B3" s="48"/>
      <c r="C3" s="48"/>
      <c r="D3" s="48"/>
      <c r="E3" s="48"/>
      <c r="F3" s="48"/>
      <c r="G3" s="48"/>
      <c r="H3" s="48"/>
    </row>
    <row r="5" spans="1:8" ht="20.399999999999999">
      <c r="B5" s="34" t="s">
        <v>21</v>
      </c>
      <c r="C5" s="34" t="s">
        <v>25</v>
      </c>
      <c r="D5" s="34" t="s">
        <v>26</v>
      </c>
      <c r="E5" s="34" t="s">
        <v>27</v>
      </c>
    </row>
    <row r="6" spans="1:8" ht="21">
      <c r="B6" s="35">
        <v>10</v>
      </c>
      <c r="C6" s="36">
        <v>310180.99</v>
      </c>
      <c r="D6" s="36">
        <v>733603.3</v>
      </c>
      <c r="E6" s="37">
        <f>C6+D6</f>
        <v>1043784.29</v>
      </c>
    </row>
    <row r="7" spans="1:8" ht="21">
      <c r="B7" s="35"/>
      <c r="C7" s="35"/>
      <c r="D7" s="35"/>
      <c r="E7" s="37"/>
    </row>
    <row r="8" spans="1:8" ht="21">
      <c r="B8" s="35">
        <v>10.5</v>
      </c>
      <c r="C8" s="36">
        <v>301893.3</v>
      </c>
      <c r="D8" s="36">
        <v>659527.98</v>
      </c>
      <c r="E8" s="37">
        <f t="shared" ref="E8:E10" si="0">C8+D8</f>
        <v>961421.28</v>
      </c>
    </row>
    <row r="9" spans="1:8" ht="21">
      <c r="B9" s="35"/>
      <c r="C9" s="35"/>
      <c r="D9" s="35"/>
      <c r="E9" s="37"/>
    </row>
    <row r="10" spans="1:8" ht="21">
      <c r="B10" s="35">
        <v>11.36</v>
      </c>
      <c r="C10" s="36">
        <v>288306.52</v>
      </c>
      <c r="D10" s="36">
        <v>549688.53</v>
      </c>
      <c r="E10" s="37">
        <f t="shared" si="0"/>
        <v>837995.05</v>
      </c>
    </row>
  </sheetData>
  <mergeCells count="2">
    <mergeCell ref="A1:H1"/>
    <mergeCell ref="A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A226-566F-413C-8EDE-02070DC04D25}">
  <dimension ref="A1:H13"/>
  <sheetViews>
    <sheetView zoomScale="78" workbookViewId="0">
      <selection activeCell="D17" sqref="D17"/>
    </sheetView>
  </sheetViews>
  <sheetFormatPr defaultRowHeight="14.4"/>
  <cols>
    <col min="1" max="1" width="25.88671875" bestFit="1" customWidth="1"/>
    <col min="2" max="2" width="20.21875" bestFit="1" customWidth="1"/>
    <col min="3" max="3" width="23.77734375" bestFit="1" customWidth="1"/>
    <col min="4" max="4" width="39.5546875" bestFit="1" customWidth="1"/>
  </cols>
  <sheetData>
    <row r="1" spans="1:8" s="43" customFormat="1" ht="27.6">
      <c r="A1" s="54" t="s">
        <v>31</v>
      </c>
      <c r="B1" s="54"/>
      <c r="C1" s="54"/>
      <c r="D1" s="54"/>
      <c r="E1" s="54"/>
      <c r="F1" s="54"/>
      <c r="G1" s="54"/>
      <c r="H1" s="54"/>
    </row>
    <row r="3" spans="1:8" ht="24.6">
      <c r="A3" s="52" t="s">
        <v>29</v>
      </c>
      <c r="B3" s="52"/>
      <c r="C3" s="52"/>
      <c r="D3" s="52"/>
      <c r="E3" s="52"/>
      <c r="F3" s="52"/>
      <c r="G3" s="52"/>
    </row>
    <row r="4" spans="1:8" ht="24.6">
      <c r="A4" s="26"/>
      <c r="B4" s="26"/>
      <c r="C4" s="26"/>
      <c r="D4" s="26"/>
      <c r="E4" s="26"/>
      <c r="F4" s="26"/>
      <c r="G4" s="26"/>
    </row>
    <row r="5" spans="1:8" ht="20.399999999999999">
      <c r="A5" s="41" t="s">
        <v>28</v>
      </c>
      <c r="B5" s="42">
        <v>-37461.440000000002</v>
      </c>
    </row>
    <row r="7" spans="1:8" ht="24.6">
      <c r="B7" s="26" t="s">
        <v>21</v>
      </c>
      <c r="C7" s="26" t="s">
        <v>27</v>
      </c>
      <c r="D7" s="26" t="s">
        <v>30</v>
      </c>
    </row>
    <row r="8" spans="1:8" ht="22.8">
      <c r="B8" s="38">
        <v>10</v>
      </c>
      <c r="C8" s="40">
        <v>1043784.29</v>
      </c>
      <c r="D8" s="39">
        <f>C8-(B5)</f>
        <v>1081245.73</v>
      </c>
    </row>
    <row r="9" spans="1:8" ht="22.8">
      <c r="B9" s="38"/>
      <c r="C9" s="39"/>
      <c r="D9" s="39"/>
    </row>
    <row r="10" spans="1:8" ht="22.8">
      <c r="B10" s="38">
        <v>10.5</v>
      </c>
      <c r="C10" s="40">
        <v>961421.28</v>
      </c>
      <c r="D10" s="39">
        <f>C10-(B5)</f>
        <v>998882.72</v>
      </c>
    </row>
    <row r="11" spans="1:8" ht="22.8">
      <c r="B11" s="38"/>
      <c r="C11" s="39"/>
      <c r="D11" s="39"/>
    </row>
    <row r="12" spans="1:8" ht="22.8">
      <c r="B12" s="38">
        <v>11.36</v>
      </c>
      <c r="C12" s="40">
        <v>837995.05</v>
      </c>
      <c r="D12" s="39">
        <f>C12-(B5)</f>
        <v>875456.49</v>
      </c>
    </row>
    <row r="13" spans="1:8" ht="21">
      <c r="D13" s="37"/>
    </row>
  </sheetData>
  <mergeCells count="2">
    <mergeCell ref="A3:G3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5BC4-12F5-4517-AAB6-AE7157EB6D5A}">
  <dimension ref="A1:G11"/>
  <sheetViews>
    <sheetView workbookViewId="0">
      <selection activeCell="H5" sqref="H5"/>
    </sheetView>
  </sheetViews>
  <sheetFormatPr defaultRowHeight="14.4"/>
  <cols>
    <col min="1" max="1" width="22.77734375" bestFit="1" customWidth="1"/>
    <col min="2" max="2" width="15.5546875" bestFit="1" customWidth="1"/>
    <col min="3" max="3" width="20.21875" bestFit="1" customWidth="1"/>
    <col min="4" max="5" width="39.5546875" bestFit="1" customWidth="1"/>
  </cols>
  <sheetData>
    <row r="1" spans="1:7" ht="24.6">
      <c r="A1" s="47" t="s">
        <v>34</v>
      </c>
      <c r="B1" s="48"/>
      <c r="C1" s="48"/>
      <c r="D1" s="48"/>
      <c r="E1" s="48"/>
      <c r="F1" s="48"/>
      <c r="G1" s="48"/>
    </row>
    <row r="3" spans="1:7" ht="20.399999999999999">
      <c r="A3" s="55" t="s">
        <v>37</v>
      </c>
      <c r="B3" s="55"/>
      <c r="C3" s="55"/>
      <c r="D3" s="55"/>
      <c r="E3" s="55"/>
      <c r="F3" s="55"/>
      <c r="G3" s="55"/>
    </row>
    <row r="4" spans="1:7" ht="17.399999999999999">
      <c r="A4" s="32" t="s">
        <v>36</v>
      </c>
      <c r="B4" s="31">
        <v>812.54100000000005</v>
      </c>
    </row>
    <row r="6" spans="1:7" ht="20.399999999999999">
      <c r="C6" s="34" t="s">
        <v>21</v>
      </c>
      <c r="D6" s="34" t="s">
        <v>30</v>
      </c>
      <c r="E6" s="41" t="s">
        <v>35</v>
      </c>
    </row>
    <row r="7" spans="1:7" ht="21">
      <c r="C7" s="35">
        <v>10</v>
      </c>
      <c r="D7" s="37">
        <f>'Step 5'!D8</f>
        <v>1081245.73</v>
      </c>
      <c r="E7" s="45">
        <f>D7/B4</f>
        <v>1330.6968263755305</v>
      </c>
    </row>
    <row r="8" spans="1:7" ht="21">
      <c r="C8" s="35"/>
      <c r="D8" s="37"/>
      <c r="E8" s="45"/>
    </row>
    <row r="9" spans="1:7" ht="21">
      <c r="C9" s="35">
        <v>10.5</v>
      </c>
      <c r="D9" s="37">
        <f>'Step 5'!D10</f>
        <v>998882.72</v>
      </c>
      <c r="E9" s="45">
        <f>D9/B4</f>
        <v>1229.3320829348918</v>
      </c>
    </row>
    <row r="10" spans="1:7" ht="21">
      <c r="C10" s="35"/>
      <c r="D10" s="37"/>
      <c r="E10" s="45"/>
    </row>
    <row r="11" spans="1:7" ht="21">
      <c r="C11" s="35">
        <v>11.36</v>
      </c>
      <c r="D11" s="37">
        <f>'Step 5'!D12</f>
        <v>875456.49</v>
      </c>
      <c r="E11" s="45">
        <f>D11/B4</f>
        <v>1077.4305419664977</v>
      </c>
    </row>
  </sheetData>
  <mergeCells count="2">
    <mergeCell ref="A1:G1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DCF Model</vt:lpstr>
      <vt:lpstr>Step 1</vt:lpstr>
      <vt:lpstr>Step 2</vt:lpstr>
      <vt:lpstr>Step 3</vt:lpstr>
      <vt:lpstr>Step 4</vt:lpstr>
      <vt:lpstr>Step 5</vt:lpstr>
      <vt:lpstr>Step - 6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N</dc:creator>
  <cp:lastModifiedBy>Varun N</cp:lastModifiedBy>
  <dcterms:created xsi:type="dcterms:W3CDTF">2015-06-05T18:17:20Z</dcterms:created>
  <dcterms:modified xsi:type="dcterms:W3CDTF">2025-01-23T08:46:49Z</dcterms:modified>
</cp:coreProperties>
</file>