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Varun Jain\Documents\Case 2 Estimating Walmart's Cost of Capital\"/>
    </mc:Choice>
  </mc:AlternateContent>
  <xr:revisionPtr revIDLastSave="0" documentId="8_{32FBCC93-B51F-4AB7-821E-56814E624DA8}" xr6:coauthVersionLast="47" xr6:coauthVersionMax="47" xr10:uidLastSave="{00000000-0000-0000-0000-000000000000}"/>
  <bookViews>
    <workbookView xWindow="-98" yWindow="-98" windowWidth="21795" windowHeight="12975" activeTab="3" xr2:uid="{00000000-000D-0000-FFFF-FFFF00000000}"/>
  </bookViews>
  <sheets>
    <sheet name="Question 2" sheetId="2" r:id="rId1"/>
    <sheet name="Question 4" sheetId="3" r:id="rId2"/>
    <sheet name="Question 5" sheetId="4" r:id="rId3"/>
    <sheet name="Question 6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" i="4" l="1"/>
  <c r="C17" i="4" s="1"/>
  <c r="D11" i="3"/>
  <c r="C17" i="3" s="1"/>
  <c r="T41" i="4"/>
  <c r="T32" i="4"/>
  <c r="T33" i="4" s="1"/>
  <c r="C31" i="4"/>
  <c r="C33" i="4" s="1"/>
  <c r="F23" i="1"/>
  <c r="C19" i="4"/>
  <c r="C20" i="4" s="1"/>
  <c r="T17" i="4"/>
  <c r="T8" i="4"/>
  <c r="T9" i="4" s="1"/>
  <c r="D11" i="4"/>
  <c r="E11" i="4" s="1"/>
  <c r="F11" i="4" s="1"/>
  <c r="E16" i="3"/>
  <c r="F16" i="3"/>
  <c r="G16" i="3" s="1"/>
  <c r="C25" i="3"/>
  <c r="C27" i="3" s="1"/>
  <c r="D15" i="2"/>
  <c r="D6" i="2"/>
  <c r="D7" i="2" s="1"/>
  <c r="C22" i="4" l="1"/>
  <c r="F19" i="4" s="1"/>
  <c r="F18" i="4" l="1"/>
  <c r="C36" i="4" l="1"/>
  <c r="C23" i="4"/>
</calcChain>
</file>

<file path=xl/sharedStrings.xml><?xml version="1.0" encoding="utf-8"?>
<sst xmlns="http://schemas.openxmlformats.org/spreadsheetml/2006/main" count="183" uniqueCount="99">
  <si>
    <t>US931142CB75</t>
  </si>
  <si>
    <t>ISIN</t>
  </si>
  <si>
    <t>MP</t>
  </si>
  <si>
    <t>US931142CK74</t>
  </si>
  <si>
    <t>US931142BF98</t>
  </si>
  <si>
    <t>US931142CH46</t>
  </si>
  <si>
    <t>US931142AU74</t>
  </si>
  <si>
    <t>Weights</t>
  </si>
  <si>
    <t>Cost of Debt</t>
  </si>
  <si>
    <t>Maturity</t>
  </si>
  <si>
    <t>Issue Date</t>
  </si>
  <si>
    <t>Maturity date</t>
  </si>
  <si>
    <t>8/15/2037</t>
  </si>
  <si>
    <t>2/15/2030</t>
  </si>
  <si>
    <t>10/15/2023</t>
  </si>
  <si>
    <t>Maturity(in Years)</t>
  </si>
  <si>
    <t>Issue Price</t>
  </si>
  <si>
    <t>Coupon</t>
  </si>
  <si>
    <t>Yield</t>
  </si>
  <si>
    <t>Tax rate</t>
  </si>
  <si>
    <t>WACC</t>
  </si>
  <si>
    <t>Pretax(Kd)</t>
  </si>
  <si>
    <t>Post Tax(kd)</t>
  </si>
  <si>
    <t>Cost of Equity</t>
  </si>
  <si>
    <t>Beta</t>
  </si>
  <si>
    <t>RF</t>
  </si>
  <si>
    <t>RM</t>
  </si>
  <si>
    <t>Risk Premium</t>
  </si>
  <si>
    <t>Question 6</t>
  </si>
  <si>
    <t>CAPM</t>
  </si>
  <si>
    <t>Market Cap</t>
  </si>
  <si>
    <t>Total Market Value</t>
  </si>
  <si>
    <t xml:space="preserve">Total </t>
  </si>
  <si>
    <t>Debt+equity</t>
  </si>
  <si>
    <t>15th Feb,2000</t>
  </si>
  <si>
    <t>15 Feb,2030</t>
  </si>
  <si>
    <t>FV</t>
  </si>
  <si>
    <t>No. of Bonds</t>
  </si>
  <si>
    <t>Current Price</t>
  </si>
  <si>
    <t>I/Y(Pretax Kd)</t>
  </si>
  <si>
    <t>Post tax (Cost of Debt)</t>
  </si>
  <si>
    <t>MV of bonds</t>
  </si>
  <si>
    <t>Annually</t>
  </si>
  <si>
    <t>Question 2</t>
  </si>
  <si>
    <t>Question 4</t>
  </si>
  <si>
    <t>D0</t>
  </si>
  <si>
    <t xml:space="preserve">DDM Model </t>
  </si>
  <si>
    <t>Growth</t>
  </si>
  <si>
    <t>D1</t>
  </si>
  <si>
    <t>D2</t>
  </si>
  <si>
    <t>D3</t>
  </si>
  <si>
    <t>Marker Risk Premium</t>
  </si>
  <si>
    <t>Cost of Equity(CAPM)</t>
  </si>
  <si>
    <t>Question 5</t>
  </si>
  <si>
    <t>Dividend</t>
  </si>
  <si>
    <t>Undjusted</t>
  </si>
  <si>
    <t>Price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</si>
  <si>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</si>
  <si>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</si>
  <si>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</si>
  <si>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</si>
  <si>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</si>
  <si>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</si>
  <si>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</si>
  <si>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</si>
  <si>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</si>
  <si>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EPS(2019)</t>
  </si>
  <si>
    <t>Debt+Equtiy</t>
  </si>
  <si>
    <t>No. of Shares</t>
  </si>
  <si>
    <t>Debt</t>
  </si>
  <si>
    <t>Equity</t>
  </si>
  <si>
    <t>Calculation of Cost of Debt (Kd)</t>
  </si>
  <si>
    <t>Volume (in $)</t>
  </si>
  <si>
    <t>QTY</t>
  </si>
  <si>
    <t>MV Weights</t>
  </si>
  <si>
    <t>8/14/2022</t>
  </si>
  <si>
    <t>8/31/2022</t>
  </si>
  <si>
    <t>2/14/2022</t>
  </si>
  <si>
    <t>10/14/2022</t>
  </si>
  <si>
    <t>Kd</t>
  </si>
  <si>
    <t>Calculation of Cost of equity (Ke)</t>
  </si>
  <si>
    <t>CAPM (Ke)</t>
  </si>
  <si>
    <t>Calculation of weights BV</t>
  </si>
  <si>
    <t>BV</t>
  </si>
  <si>
    <t>BV Weights</t>
  </si>
  <si>
    <t>Total</t>
  </si>
  <si>
    <t>Calculation of weights MV</t>
  </si>
  <si>
    <t>MV</t>
  </si>
  <si>
    <t>Tax Rate calculation</t>
  </si>
  <si>
    <t>Tax provision</t>
  </si>
  <si>
    <t>Pre tax</t>
  </si>
  <si>
    <t>approx</t>
  </si>
  <si>
    <t>Tax Rate</t>
  </si>
  <si>
    <t>N  (02/15/2019 to 02/15/2030)</t>
  </si>
  <si>
    <t xml:space="preserve">Finding Cost of Equity with 2 method </t>
  </si>
  <si>
    <t>1) Dividend Discount Model</t>
  </si>
  <si>
    <t xml:space="preserve">2) CAPM </t>
  </si>
  <si>
    <t>Marker Risk Premium (Rm-RF)</t>
  </si>
  <si>
    <t xml:space="preserve">Finding WACC using 2 method,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</si>
</sst>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4" formatCode="_ &quot;₹&quot;\ * #,##0.00_ ;_ &quot;₹&quot;\ * \-#,##0.00_ ;_ &quot;₹&quot;\ * &quot;-&quot;??_ ;_ @_ "/>
    <numFmt numFmtId="43" formatCode="_ * #,##0.00_ ;_ * \-#,##0.00_ ;_ * &quot;-&quot;??_ ;_ @_ "/>
    <numFmt numFmtId="164" formatCode="0.000%"/>
    <numFmt numFmtId="165" formatCode="0.0000%"/>
    <numFmt numFmtId="166" formatCode="0.00000000%"/>
    <numFmt numFmtId="167" formatCode="0.00000%"/>
    <numFmt numFmtId="168" formatCode="0.0000"/>
    <numFmt numFmtId="169" formatCode="_-[$$-409]* #,##0.00_ ;_-[$$-409]* \-#,##0.00\ ;_-[$$-409]* &quot;-&quot;??_ ;_-@_ "/>
    <numFmt numFmtId="170" formatCode="_ * #,##0.0000_ ;_ * \-#,##0.0000_ ;_ * &quot;-&quot;??_ ;_ @_ 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name val="Arial"/>
      <family val="2"/>
    </font>
    <font>
      <sz val="11"/>
      <name val="Calibri"/>
      <family val="2"/>
      <scheme val="minor"/>
    </font>
    <font>
      <sz val="9"/>
      <color rgb="FF242424"/>
      <name val="Arial"/>
      <family val="2"/>
    </font>
    <font>
      <b/>
      <u/>
      <sz val="11"/>
      <color theme="1"/>
      <name val="Calibri"/>
      <family val="2"/>
      <scheme val="minor"/>
    </font>
    <font>
      <b/>
      <u/>
      <sz val="11"/>
      <name val="Calibri"/>
      <family val="2"/>
      <scheme val="minor"/>
    </font>
    <font>
      <sz val="11"/>
      <color rgb="FF232A3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CCCCCC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92">
    <xf numFmtId="0" fontId="0" fillId="0" borderId="0" xfId="0"/>
    <xf numFmtId="0" fontId="2" fillId="0" borderId="0" xfId="0" applyFont="1"/>
    <xf numFmtId="165" fontId="0" fillId="0" borderId="0" xfId="3" applyNumberFormat="1" applyFont="1"/>
    <xf numFmtId="43" fontId="0" fillId="0" borderId="0" xfId="0" applyNumberFormat="1"/>
    <xf numFmtId="169" fontId="0" fillId="0" borderId="0" xfId="2" applyNumberFormat="1" applyFont="1" applyFill="1"/>
    <xf numFmtId="169" fontId="0" fillId="0" borderId="0" xfId="0" applyNumberFormat="1"/>
    <xf numFmtId="165" fontId="0" fillId="0" borderId="0" xfId="3" applyNumberFormat="1" applyFont="1" applyFill="1"/>
    <xf numFmtId="2" fontId="0" fillId="0" borderId="0" xfId="0" applyNumberFormat="1"/>
    <xf numFmtId="165" fontId="7" fillId="0" borderId="0" xfId="3" applyNumberFormat="1" applyFont="1" applyBorder="1"/>
    <xf numFmtId="0" fontId="7" fillId="0" borderId="0" xfId="0" applyFont="1"/>
    <xf numFmtId="0" fontId="0" fillId="0" borderId="1" xfId="0" applyBorder="1"/>
    <xf numFmtId="10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3" applyNumberFormat="1" applyFont="1"/>
    <xf numFmtId="168" fontId="0" fillId="0" borderId="0" xfId="0" applyNumberFormat="1"/>
    <xf numFmtId="0" fontId="5" fillId="0" borderId="0" xfId="0" applyFont="1"/>
    <xf numFmtId="43" fontId="0" fillId="0" borderId="0" xfId="4" applyFont="1"/>
    <xf numFmtId="43" fontId="4" fillId="0" borderId="0" xfId="4" applyFont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8" fillId="0" borderId="0" xfId="0" applyFont="1"/>
    <xf numFmtId="164" fontId="7" fillId="0" borderId="0" xfId="0" applyNumberFormat="1" applyFont="1"/>
    <xf numFmtId="0" fontId="3" fillId="0" borderId="2" xfId="0" applyFont="1" applyBorder="1" applyAlignment="1">
      <alignment horizontal="right" wrapText="1"/>
    </xf>
    <xf numFmtId="43" fontId="0" fillId="0" borderId="0" xfId="5" applyFont="1"/>
    <xf numFmtId="14" fontId="3" fillId="0" borderId="2" xfId="0" applyNumberFormat="1" applyFont="1" applyBorder="1" applyAlignment="1">
      <alignment horizontal="right" wrapText="1"/>
    </xf>
    <xf numFmtId="167" fontId="2" fillId="0" borderId="0" xfId="0" applyNumberFormat="1" applyFont="1"/>
    <xf numFmtId="0" fontId="0" fillId="0" borderId="9" xfId="0" applyBorder="1"/>
    <xf numFmtId="0" fontId="0" fillId="0" borderId="10" xfId="0" applyBorder="1"/>
    <xf numFmtId="164" fontId="0" fillId="0" borderId="1" xfId="3" applyNumberFormat="1" applyFont="1" applyBorder="1"/>
    <xf numFmtId="10" fontId="0" fillId="0" borderId="12" xfId="0" applyNumberFormat="1" applyBorder="1"/>
    <xf numFmtId="3" fontId="9" fillId="0" borderId="0" xfId="0" applyNumberFormat="1" applyFont="1"/>
    <xf numFmtId="0" fontId="0" fillId="0" borderId="11" xfId="0" applyBorder="1"/>
    <xf numFmtId="0" fontId="0" fillId="0" borderId="3" xfId="0" applyBorder="1"/>
    <xf numFmtId="10" fontId="0" fillId="0" borderId="3" xfId="0" applyNumberFormat="1" applyBorder="1"/>
    <xf numFmtId="10" fontId="6" fillId="0" borderId="3" xfId="0" applyNumberFormat="1" applyFont="1" applyBorder="1"/>
    <xf numFmtId="0" fontId="2" fillId="0" borderId="3" xfId="0" applyFont="1" applyBorder="1"/>
    <xf numFmtId="165" fontId="0" fillId="0" borderId="3" xfId="3" applyNumberFormat="1" applyFont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43" fontId="0" fillId="0" borderId="17" xfId="1" applyFont="1" applyBorder="1"/>
    <xf numFmtId="10" fontId="0" fillId="0" borderId="17" xfId="0" applyNumberFormat="1" applyBorder="1"/>
    <xf numFmtId="0" fontId="0" fillId="0" borderId="17" xfId="0" applyBorder="1"/>
    <xf numFmtId="43" fontId="0" fillId="0" borderId="17" xfId="0" applyNumberFormat="1" applyBorder="1"/>
    <xf numFmtId="9" fontId="0" fillId="0" borderId="17" xfId="0" applyNumberFormat="1" applyBorder="1"/>
    <xf numFmtId="0" fontId="2" fillId="0" borderId="16" xfId="0" applyFont="1" applyBorder="1"/>
    <xf numFmtId="165" fontId="0" fillId="0" borderId="17" xfId="0" applyNumberFormat="1" applyBorder="1"/>
    <xf numFmtId="0" fontId="2" fillId="0" borderId="18" xfId="0" applyFont="1" applyBorder="1"/>
    <xf numFmtId="0" fontId="0" fillId="0" borderId="19" xfId="0" applyBorder="1"/>
    <xf numFmtId="164" fontId="2" fillId="0" borderId="20" xfId="3" applyNumberFormat="1" applyFont="1" applyBorder="1"/>
    <xf numFmtId="169" fontId="0" fillId="0" borderId="3" xfId="2" applyNumberFormat="1" applyFont="1" applyFill="1" applyBorder="1"/>
    <xf numFmtId="169" fontId="0" fillId="0" borderId="3" xfId="0" applyNumberFormat="1" applyBorder="1"/>
    <xf numFmtId="170" fontId="0" fillId="0" borderId="3" xfId="1" applyNumberFormat="1" applyFont="1" applyBorder="1"/>
    <xf numFmtId="165" fontId="0" fillId="0" borderId="3" xfId="0" applyNumberFormat="1" applyBorder="1"/>
    <xf numFmtId="164" fontId="2" fillId="0" borderId="3" xfId="3" applyNumberFormat="1" applyFont="1" applyBorder="1"/>
    <xf numFmtId="43" fontId="0" fillId="0" borderId="3" xfId="4" applyFont="1" applyBorder="1"/>
    <xf numFmtId="43" fontId="0" fillId="0" borderId="3" xfId="0" applyNumberFormat="1" applyBorder="1"/>
    <xf numFmtId="165" fontId="2" fillId="0" borderId="3" xfId="3" applyNumberFormat="1" applyFont="1" applyBorder="1"/>
    <xf numFmtId="0" fontId="2" fillId="0" borderId="3" xfId="0" applyFont="1" applyBorder="1" applyAlignment="1">
      <alignment horizontal="right"/>
    </xf>
    <xf numFmtId="10" fontId="2" fillId="0" borderId="3" xfId="0" applyNumberFormat="1" applyFont="1" applyBorder="1"/>
    <xf numFmtId="43" fontId="4" fillId="0" borderId="0" xfId="4" applyFont="1" applyBorder="1"/>
    <xf numFmtId="43" fontId="0" fillId="0" borderId="0" xfId="4" applyFont="1" applyBorder="1"/>
    <xf numFmtId="0" fontId="0" fillId="0" borderId="24" xfId="3" applyNumberFormat="1" applyFont="1" applyBorder="1"/>
    <xf numFmtId="0" fontId="3" fillId="0" borderId="25" xfId="0" applyFont="1" applyBorder="1" applyAlignment="1">
      <alignment horizontal="right" wrapText="1"/>
    </xf>
    <xf numFmtId="43" fontId="2" fillId="0" borderId="3" xfId="4" applyFont="1" applyBorder="1"/>
    <xf numFmtId="165" fontId="2" fillId="0" borderId="3" xfId="0" applyNumberFormat="1" applyFont="1" applyBorder="1"/>
    <xf numFmtId="164" fontId="0" fillId="0" borderId="3" xfId="3" applyNumberFormat="1" applyFont="1" applyBorder="1"/>
    <xf numFmtId="0" fontId="3" fillId="0" borderId="26" xfId="0" applyFont="1" applyBorder="1" applyAlignment="1">
      <alignment horizontal="right" wrapText="1"/>
    </xf>
    <xf numFmtId="166" fontId="2" fillId="0" borderId="0" xfId="0" applyNumberFormat="1" applyFont="1"/>
    <xf numFmtId="167" fontId="2" fillId="0" borderId="3" xfId="3" applyNumberFormat="1" applyFont="1" applyBorder="1"/>
    <xf numFmtId="169" fontId="0" fillId="0" borderId="0" xfId="2" applyNumberFormat="1" applyFont="1" applyFill="1" applyBorder="1"/>
    <xf numFmtId="165" fontId="0" fillId="0" borderId="0" xfId="3" applyNumberFormat="1" applyFont="1" applyFill="1" applyBorder="1"/>
    <xf numFmtId="165" fontId="0" fillId="0" borderId="0" xfId="3" applyNumberFormat="1" applyFont="1" applyBorder="1"/>
    <xf numFmtId="10" fontId="6" fillId="0" borderId="17" xfId="0" applyNumberFormat="1" applyFont="1" applyBorder="1"/>
    <xf numFmtId="165" fontId="0" fillId="0" borderId="20" xfId="3" applyNumberFormat="1" applyFont="1" applyBorder="1"/>
    <xf numFmtId="0" fontId="2" fillId="0" borderId="21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0" fillId="2" borderId="0" xfId="0" applyFill="1"/>
    <xf numFmtId="10" fontId="0" fillId="2" borderId="0" xfId="0" applyNumberFormat="1" applyFill="1"/>
  </cellXfs>
  <cellStyles count="7">
    <cellStyle name="Comma" xfId="1" builtinId="3"/>
    <cellStyle name="Comma 2" xfId="5" xr:uid="{00000000-0005-0000-0000-000001000000}"/>
    <cellStyle name="Comma 3" xfId="4" xr:uid="{00000000-0005-0000-0000-000002000000}"/>
    <cellStyle name="Currency" xfId="2" builtinId="4"/>
    <cellStyle name="Currency 2" xfId="6" xr:uid="{00000000-0005-0000-0000-000004000000}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7"/>
  <sheetViews>
    <sheetView zoomScale="140" workbookViewId="0">
      <selection activeCell="B17" sqref="B17"/>
    </sheetView>
  </sheetViews>
  <sheetFormatPr defaultRowHeight="14.25" x14ac:dyDescent="0.45"/>
  <cols>
    <col min="2" max="2" width="26.796875" bestFit="1" customWidth="1"/>
    <col min="3" max="3" width="10.796875" bestFit="1" customWidth="1"/>
    <col min="4" max="4" width="17.1328125" bestFit="1" customWidth="1"/>
  </cols>
  <sheetData>
    <row r="1" spans="1:6" ht="14.65" thickBot="1" x14ac:dyDescent="0.5">
      <c r="B1" s="77" t="s">
        <v>43</v>
      </c>
      <c r="C1" s="78"/>
      <c r="D1" s="79"/>
    </row>
    <row r="2" spans="1:6" x14ac:dyDescent="0.45">
      <c r="B2" s="38" t="s">
        <v>10</v>
      </c>
      <c r="C2" s="39"/>
      <c r="D2" s="40" t="s">
        <v>34</v>
      </c>
    </row>
    <row r="3" spans="1:6" x14ac:dyDescent="0.45">
      <c r="B3" s="41" t="s">
        <v>36</v>
      </c>
      <c r="D3" s="42">
        <v>1000000000</v>
      </c>
    </row>
    <row r="4" spans="1:6" x14ac:dyDescent="0.45">
      <c r="B4" s="41" t="s">
        <v>17</v>
      </c>
      <c r="D4" s="43">
        <v>7.5499999999999998E-2</v>
      </c>
      <c r="F4" s="1"/>
    </row>
    <row r="5" spans="1:6" x14ac:dyDescent="0.45">
      <c r="B5" s="41" t="s">
        <v>9</v>
      </c>
      <c r="D5" s="44" t="s">
        <v>35</v>
      </c>
    </row>
    <row r="6" spans="1:6" x14ac:dyDescent="0.45">
      <c r="B6" s="41" t="s">
        <v>37</v>
      </c>
      <c r="D6" s="45">
        <f>D3/D8</f>
        <v>10000000</v>
      </c>
    </row>
    <row r="7" spans="1:6" x14ac:dyDescent="0.45">
      <c r="B7" s="41" t="s">
        <v>41</v>
      </c>
      <c r="D7" s="45">
        <f>D6*D10</f>
        <v>1363800000</v>
      </c>
    </row>
    <row r="8" spans="1:6" x14ac:dyDescent="0.45">
      <c r="B8" s="41" t="s">
        <v>36</v>
      </c>
      <c r="D8" s="44">
        <v>100</v>
      </c>
    </row>
    <row r="9" spans="1:6" x14ac:dyDescent="0.45">
      <c r="A9" s="1"/>
      <c r="B9" s="41" t="s">
        <v>93</v>
      </c>
      <c r="D9" s="44">
        <v>11</v>
      </c>
    </row>
    <row r="10" spans="1:6" x14ac:dyDescent="0.45">
      <c r="B10" s="41" t="s">
        <v>38</v>
      </c>
      <c r="D10" s="44">
        <v>136.38</v>
      </c>
    </row>
    <row r="11" spans="1:6" x14ac:dyDescent="0.45">
      <c r="B11" s="41" t="s">
        <v>18</v>
      </c>
      <c r="D11" s="43">
        <v>3.5299999999999998E-2</v>
      </c>
    </row>
    <row r="12" spans="1:6" x14ac:dyDescent="0.45">
      <c r="B12" s="41" t="s">
        <v>19</v>
      </c>
      <c r="D12" s="46">
        <v>0.27</v>
      </c>
    </row>
    <row r="13" spans="1:6" x14ac:dyDescent="0.45">
      <c r="B13" s="47" t="s">
        <v>39</v>
      </c>
      <c r="D13" s="48">
        <v>3.5069000000000003E-2</v>
      </c>
    </row>
    <row r="14" spans="1:6" x14ac:dyDescent="0.45">
      <c r="B14" s="41"/>
      <c r="D14" s="44"/>
    </row>
    <row r="15" spans="1:6" ht="14.65" thickBot="1" x14ac:dyDescent="0.5">
      <c r="B15" s="49" t="s">
        <v>40</v>
      </c>
      <c r="C15" s="50"/>
      <c r="D15" s="51">
        <f>D13*(1-D12)</f>
        <v>2.5600370000000001E-2</v>
      </c>
    </row>
    <row r="17" spans="2:2" x14ac:dyDescent="0.45">
      <c r="B17" s="1"/>
    </row>
  </sheetData>
  <mergeCells count="1">
    <mergeCell ref="B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O27"/>
  <sheetViews>
    <sheetView topLeftCell="A9" zoomScale="111" zoomScaleNormal="66" workbookViewId="0">
      <selection activeCell="B1" sqref="B1:C1"/>
    </sheetView>
  </sheetViews>
  <sheetFormatPr defaultColWidth="8.86328125" defaultRowHeight="14.25" x14ac:dyDescent="0.45"/>
  <cols>
    <col min="2" max="2" width="33" bestFit="1" customWidth="1"/>
    <col min="3" max="3" width="21.33203125" bestFit="1" customWidth="1"/>
    <col min="4" max="4" width="20.19921875" bestFit="1" customWidth="1"/>
    <col min="10" max="10" width="9" customWidth="1"/>
    <col min="11" max="11" width="9.19921875" bestFit="1" customWidth="1"/>
  </cols>
  <sheetData>
    <row r="1" spans="2:15" ht="14.65" thickBot="1" x14ac:dyDescent="0.5">
      <c r="B1" s="80" t="s">
        <v>44</v>
      </c>
      <c r="C1" s="81"/>
    </row>
    <row r="3" spans="2:15" x14ac:dyDescent="0.45">
      <c r="B3" t="s">
        <v>94</v>
      </c>
      <c r="D3" t="s">
        <v>95</v>
      </c>
      <c r="H3" t="s">
        <v>96</v>
      </c>
    </row>
    <row r="4" spans="2:15" ht="14.65" thickBot="1" x14ac:dyDescent="0.5"/>
    <row r="5" spans="2:15" ht="14.65" thickBot="1" x14ac:dyDescent="0.5">
      <c r="B5" s="77" t="s">
        <v>46</v>
      </c>
      <c r="C5" s="78"/>
      <c r="D5" s="78"/>
      <c r="E5" s="78"/>
      <c r="F5" s="79"/>
    </row>
    <row r="6" spans="2:15" x14ac:dyDescent="0.45">
      <c r="B6" s="1" t="s">
        <v>55</v>
      </c>
    </row>
    <row r="7" spans="2:15" x14ac:dyDescent="0.45">
      <c r="C7" s="36">
        <v>2019</v>
      </c>
      <c r="D7" s="36">
        <v>2018</v>
      </c>
      <c r="E7" s="36">
        <v>2017</v>
      </c>
      <c r="F7" s="36">
        <v>2016</v>
      </c>
      <c r="G7" s="36">
        <v>2015</v>
      </c>
      <c r="H7" s="36">
        <v>2014</v>
      </c>
      <c r="I7" s="36">
        <v>2013</v>
      </c>
      <c r="J7" s="36">
        <v>2012</v>
      </c>
      <c r="K7" s="36">
        <v>2011</v>
      </c>
      <c r="L7" s="36">
        <v>2010</v>
      </c>
      <c r="M7" s="36">
        <v>2009</v>
      </c>
      <c r="N7" s="36">
        <v>2008</v>
      </c>
      <c r="O7" s="36">
        <v>2007</v>
      </c>
    </row>
    <row r="8" spans="2:15" x14ac:dyDescent="0.45">
      <c r="B8" s="33" t="s">
        <v>54</v>
      </c>
      <c r="C8" s="33" t="s">
        <v>45</v>
      </c>
      <c r="D8" s="33" t="s">
        <v>48</v>
      </c>
      <c r="E8" s="33" t="s">
        <v>49</v>
      </c>
      <c r="F8" s="33" t="s">
        <v>50</v>
      </c>
      <c r="G8" s="33" t="s">
        <v>57</v>
      </c>
      <c r="H8" s="33" t="s">
        <v>58</v>
      </c>
      <c r="I8" s="33" t="s">
        <v>59</v>
      </c>
      <c r="J8" s="33" t="s">
        <v>60</v>
      </c>
      <c r="K8" s="33" t="s">
        <v>61</v>
      </c>
      <c r="L8" s="33" t="s">
        <v>62</v>
      </c>
      <c r="M8" s="33" t="s">
        <v>63</v>
      </c>
      <c r="N8" s="33" t="s">
        <v>64</v>
      </c>
      <c r="O8" s="33" t="s">
        <v>65</v>
      </c>
    </row>
    <row r="9" spans="2:15" x14ac:dyDescent="0.45">
      <c r="C9" s="52">
        <v>2.08</v>
      </c>
      <c r="D9" s="33">
        <v>2.04</v>
      </c>
      <c r="E9" s="33">
        <v>2</v>
      </c>
      <c r="F9" s="33">
        <v>1.96</v>
      </c>
      <c r="G9" s="33">
        <v>1.92</v>
      </c>
      <c r="H9" s="33">
        <v>1.88</v>
      </c>
      <c r="I9" s="33">
        <v>1.59</v>
      </c>
      <c r="J9" s="33">
        <v>1.46</v>
      </c>
      <c r="K9" s="33">
        <v>1.21</v>
      </c>
      <c r="L9" s="33">
        <v>1.0900000000000001</v>
      </c>
      <c r="M9" s="33">
        <v>0.95</v>
      </c>
      <c r="N9" s="33">
        <v>0.88</v>
      </c>
      <c r="O9" s="33">
        <v>0.67</v>
      </c>
    </row>
    <row r="10" spans="2:15" x14ac:dyDescent="0.45">
      <c r="C10" s="72"/>
    </row>
    <row r="11" spans="2:15" x14ac:dyDescent="0.45">
      <c r="C11" s="72" t="s">
        <v>48</v>
      </c>
      <c r="D11" s="5">
        <f>C9+C16</f>
        <v>2.1790034211238698</v>
      </c>
      <c r="F11" s="73"/>
    </row>
    <row r="12" spans="2:15" x14ac:dyDescent="0.45">
      <c r="C12" s="1">
        <v>2019</v>
      </c>
      <c r="D12" s="1"/>
      <c r="E12" s="1"/>
      <c r="F12" s="1"/>
    </row>
    <row r="13" spans="2:15" x14ac:dyDescent="0.45">
      <c r="B13" t="s">
        <v>56</v>
      </c>
      <c r="C13">
        <v>96.08</v>
      </c>
    </row>
    <row r="14" spans="2:15" x14ac:dyDescent="0.45">
      <c r="B14" t="s">
        <v>66</v>
      </c>
      <c r="C14">
        <v>2.2799999999999998</v>
      </c>
    </row>
    <row r="15" spans="2:15" x14ac:dyDescent="0.45">
      <c r="D15" s="1"/>
      <c r="E15" s="1"/>
      <c r="F15" s="1"/>
    </row>
    <row r="16" spans="2:15" x14ac:dyDescent="0.45">
      <c r="B16" t="s">
        <v>47</v>
      </c>
      <c r="C16" s="74">
        <v>9.900342112386995E-2</v>
      </c>
      <c r="E16" s="5">
        <f>C9/O9</f>
        <v>3.1044776119402986</v>
      </c>
      <c r="F16">
        <f>E16^(1/12)</f>
        <v>1.09900342112387</v>
      </c>
      <c r="G16" s="73">
        <f>F16-1</f>
        <v>9.900342112386995E-2</v>
      </c>
    </row>
    <row r="17" spans="2:4" x14ac:dyDescent="0.45">
      <c r="B17" s="1" t="s">
        <v>23</v>
      </c>
      <c r="C17" s="70">
        <f>(D11/C13)+C16</f>
        <v>0.12168247421633321</v>
      </c>
    </row>
    <row r="18" spans="2:4" x14ac:dyDescent="0.45">
      <c r="D18" s="1"/>
    </row>
    <row r="19" spans="2:4" x14ac:dyDescent="0.45">
      <c r="D19" s="11"/>
    </row>
    <row r="20" spans="2:4" ht="14.65" thickBot="1" x14ac:dyDescent="0.5"/>
    <row r="21" spans="2:4" ht="14.65" thickBot="1" x14ac:dyDescent="0.5">
      <c r="B21" s="77" t="s">
        <v>29</v>
      </c>
      <c r="C21" s="79"/>
    </row>
    <row r="22" spans="2:4" x14ac:dyDescent="0.45">
      <c r="B22" s="41" t="s">
        <v>25</v>
      </c>
      <c r="C22" s="43">
        <v>1.9699999999999999E-2</v>
      </c>
    </row>
    <row r="23" spans="2:4" x14ac:dyDescent="0.45">
      <c r="B23" s="41" t="s">
        <v>26</v>
      </c>
      <c r="C23" s="75">
        <v>0.1298</v>
      </c>
    </row>
    <row r="24" spans="2:4" x14ac:dyDescent="0.45">
      <c r="B24" s="41" t="s">
        <v>24</v>
      </c>
      <c r="C24" s="44">
        <v>0.71</v>
      </c>
    </row>
    <row r="25" spans="2:4" x14ac:dyDescent="0.45">
      <c r="B25" s="41" t="s">
        <v>97</v>
      </c>
      <c r="C25" s="43">
        <f>C23-C22</f>
        <v>0.1101</v>
      </c>
    </row>
    <row r="26" spans="2:4" x14ac:dyDescent="0.45">
      <c r="B26" s="41"/>
      <c r="C26" s="44"/>
    </row>
    <row r="27" spans="2:4" ht="14.65" thickBot="1" x14ac:dyDescent="0.5">
      <c r="B27" s="49" t="s">
        <v>52</v>
      </c>
      <c r="C27" s="76">
        <f>C22+(C24*(C25))</f>
        <v>9.7871E-2</v>
      </c>
    </row>
  </sheetData>
  <mergeCells count="3">
    <mergeCell ref="B1:C1"/>
    <mergeCell ref="B5:F5"/>
    <mergeCell ref="B21:C2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U41"/>
  <sheetViews>
    <sheetView topLeftCell="A8" zoomScale="94" zoomScaleNormal="130" workbookViewId="0">
      <selection activeCell="C1" sqref="C1:G1"/>
    </sheetView>
  </sheetViews>
  <sheetFormatPr defaultRowHeight="14.25" x14ac:dyDescent="0.45"/>
  <cols>
    <col min="2" max="2" width="27.46484375" bestFit="1" customWidth="1"/>
    <col min="3" max="3" width="20" bestFit="1" customWidth="1"/>
    <col min="4" max="4" width="7" bestFit="1" customWidth="1"/>
    <col min="5" max="6" width="12.86328125" bestFit="1" customWidth="1"/>
    <col min="7" max="15" width="6.86328125" bestFit="1" customWidth="1"/>
    <col min="18" max="18" width="28" bestFit="1" customWidth="1"/>
    <col min="20" max="20" width="17.19921875" bestFit="1" customWidth="1"/>
    <col min="21" max="21" width="8.19921875" bestFit="1" customWidth="1"/>
  </cols>
  <sheetData>
    <row r="1" spans="2:21" ht="14.65" thickBot="1" x14ac:dyDescent="0.5">
      <c r="C1" s="77" t="s">
        <v>53</v>
      </c>
      <c r="D1" s="78"/>
      <c r="E1" s="78"/>
      <c r="F1" s="78"/>
      <c r="G1" s="79"/>
    </row>
    <row r="2" spans="2:21" x14ac:dyDescent="0.45">
      <c r="S2" s="85"/>
      <c r="T2" s="85"/>
      <c r="U2" s="85"/>
    </row>
    <row r="3" spans="2:21" x14ac:dyDescent="0.45">
      <c r="B3" t="s">
        <v>98</v>
      </c>
      <c r="D3" t="s">
        <v>95</v>
      </c>
      <c r="H3" t="s">
        <v>96</v>
      </c>
      <c r="R3" s="82" t="s">
        <v>8</v>
      </c>
      <c r="S3" s="82"/>
      <c r="T3" s="82"/>
    </row>
    <row r="4" spans="2:21" x14ac:dyDescent="0.45">
      <c r="R4" s="41" t="s">
        <v>10</v>
      </c>
      <c r="T4" s="44" t="s">
        <v>34</v>
      </c>
    </row>
    <row r="5" spans="2:21" ht="14.65" thickBot="1" x14ac:dyDescent="0.5">
      <c r="M5" s="2"/>
      <c r="R5" s="41" t="s">
        <v>36</v>
      </c>
      <c r="T5" s="42">
        <v>1000000000</v>
      </c>
    </row>
    <row r="6" spans="2:21" ht="14.65" thickBot="1" x14ac:dyDescent="0.5">
      <c r="B6" s="80" t="s">
        <v>46</v>
      </c>
      <c r="C6" s="86"/>
      <c r="D6" s="86"/>
      <c r="E6" s="86"/>
      <c r="F6" s="81"/>
      <c r="R6" s="41" t="s">
        <v>17</v>
      </c>
      <c r="T6" s="43">
        <v>7.5499999999999998E-2</v>
      </c>
      <c r="U6" t="s">
        <v>42</v>
      </c>
    </row>
    <row r="7" spans="2:21" x14ac:dyDescent="0.45">
      <c r="B7" s="1" t="s">
        <v>55</v>
      </c>
      <c r="R7" s="41" t="s">
        <v>9</v>
      </c>
      <c r="T7" s="44" t="s">
        <v>35</v>
      </c>
    </row>
    <row r="8" spans="2:21" x14ac:dyDescent="0.45">
      <c r="B8" s="36" t="s">
        <v>54</v>
      </c>
      <c r="C8" s="36">
        <v>2019</v>
      </c>
      <c r="D8" s="36">
        <v>2018</v>
      </c>
      <c r="E8" s="36">
        <v>2017</v>
      </c>
      <c r="F8" s="36">
        <v>2016</v>
      </c>
      <c r="G8" s="36">
        <v>2015</v>
      </c>
      <c r="H8" s="36">
        <v>2014</v>
      </c>
      <c r="I8" s="36">
        <v>2013</v>
      </c>
      <c r="J8" s="36">
        <v>2012</v>
      </c>
      <c r="K8" s="36">
        <v>2011</v>
      </c>
      <c r="L8" s="36">
        <v>2010</v>
      </c>
      <c r="M8" s="36">
        <v>2009</v>
      </c>
      <c r="N8" s="36">
        <v>2008</v>
      </c>
      <c r="O8" s="36">
        <v>2007</v>
      </c>
      <c r="R8" s="41" t="s">
        <v>37</v>
      </c>
      <c r="T8" s="45">
        <f>T5/T10</f>
        <v>10000000</v>
      </c>
    </row>
    <row r="9" spans="2:21" x14ac:dyDescent="0.45">
      <c r="B9" s="33"/>
      <c r="C9" s="33" t="s">
        <v>45</v>
      </c>
      <c r="D9" s="33" t="s">
        <v>48</v>
      </c>
      <c r="E9" s="33" t="s">
        <v>49</v>
      </c>
      <c r="F9" s="33" t="s">
        <v>50</v>
      </c>
      <c r="G9" s="33" t="s">
        <v>57</v>
      </c>
      <c r="H9" s="33" t="s">
        <v>58</v>
      </c>
      <c r="I9" s="33" t="s">
        <v>59</v>
      </c>
      <c r="J9" s="33" t="s">
        <v>60</v>
      </c>
      <c r="K9" s="33" t="s">
        <v>61</v>
      </c>
      <c r="L9" s="33" t="s">
        <v>62</v>
      </c>
      <c r="M9" s="33" t="s">
        <v>63</v>
      </c>
      <c r="N9" s="33" t="s">
        <v>64</v>
      </c>
      <c r="O9" s="33" t="s">
        <v>65</v>
      </c>
      <c r="R9" s="41" t="s">
        <v>41</v>
      </c>
      <c r="T9" s="45">
        <f>T8*T12</f>
        <v>1363800000</v>
      </c>
    </row>
    <row r="10" spans="2:21" x14ac:dyDescent="0.45">
      <c r="B10" s="33"/>
      <c r="C10" s="52">
        <v>2.08</v>
      </c>
      <c r="D10" s="53">
        <v>2.04</v>
      </c>
      <c r="E10" s="53">
        <v>2</v>
      </c>
      <c r="F10" s="53">
        <v>1.96</v>
      </c>
      <c r="G10" s="53">
        <v>1.92</v>
      </c>
      <c r="H10" s="53">
        <v>1.88</v>
      </c>
      <c r="I10" s="53">
        <v>1.59</v>
      </c>
      <c r="J10" s="53">
        <v>1.46</v>
      </c>
      <c r="K10" s="53">
        <v>1.21</v>
      </c>
      <c r="L10" s="53">
        <v>1.0900000000000001</v>
      </c>
      <c r="M10" s="53">
        <v>0.95</v>
      </c>
      <c r="N10" s="53">
        <v>0.88</v>
      </c>
      <c r="O10" s="53">
        <v>0.67</v>
      </c>
      <c r="R10" s="41" t="s">
        <v>36</v>
      </c>
      <c r="T10" s="44">
        <v>100</v>
      </c>
    </row>
    <row r="11" spans="2:21" x14ac:dyDescent="0.45">
      <c r="C11" s="4"/>
      <c r="D11" s="5">
        <f>C10/O10</f>
        <v>3.1044776119402986</v>
      </c>
      <c r="E11">
        <f>D11^(1/12)</f>
        <v>1.09900342112387</v>
      </c>
      <c r="F11" s="6">
        <f>E11-1</f>
        <v>9.900342112386995E-2</v>
      </c>
      <c r="R11" s="41" t="s">
        <v>93</v>
      </c>
      <c r="T11" s="44">
        <v>11</v>
      </c>
    </row>
    <row r="12" spans="2:21" x14ac:dyDescent="0.45">
      <c r="C12" s="33" t="s">
        <v>48</v>
      </c>
      <c r="D12" s="53">
        <f>C10+C16</f>
        <v>2.1790034211238698</v>
      </c>
      <c r="E12" s="1"/>
      <c r="F12" s="1"/>
      <c r="R12" s="41" t="s">
        <v>38</v>
      </c>
      <c r="T12" s="44">
        <v>136.38</v>
      </c>
    </row>
    <row r="13" spans="2:21" x14ac:dyDescent="0.45">
      <c r="C13" s="1">
        <v>2019</v>
      </c>
      <c r="R13" s="41" t="s">
        <v>18</v>
      </c>
      <c r="T13" s="43">
        <v>3.5299999999999998E-2</v>
      </c>
    </row>
    <row r="14" spans="2:21" x14ac:dyDescent="0.45">
      <c r="B14" t="s">
        <v>56</v>
      </c>
      <c r="C14">
        <v>96.08</v>
      </c>
      <c r="R14" s="41" t="s">
        <v>19</v>
      </c>
      <c r="T14" s="46">
        <v>0.27</v>
      </c>
    </row>
    <row r="15" spans="2:21" x14ac:dyDescent="0.45">
      <c r="B15" t="s">
        <v>66</v>
      </c>
      <c r="C15">
        <v>2.2799999999999998</v>
      </c>
      <c r="D15" s="1"/>
      <c r="E15" s="1"/>
      <c r="F15" s="1"/>
      <c r="R15" s="47" t="s">
        <v>39</v>
      </c>
      <c r="T15" s="48">
        <v>3.5069000000000003E-2</v>
      </c>
    </row>
    <row r="16" spans="2:21" x14ac:dyDescent="0.45">
      <c r="B16" t="s">
        <v>47</v>
      </c>
      <c r="C16" s="2">
        <v>9.900342112386995E-2</v>
      </c>
      <c r="R16" s="41"/>
      <c r="T16" s="44"/>
    </row>
    <row r="17" spans="2:20" ht="14.65" thickBot="1" x14ac:dyDescent="0.5">
      <c r="B17" t="s">
        <v>23</v>
      </c>
      <c r="C17" s="70">
        <f>(D12/C14)+C16</f>
        <v>0.12168247421633321</v>
      </c>
      <c r="E17" s="82" t="s">
        <v>7</v>
      </c>
      <c r="F17" s="82"/>
      <c r="R17" s="49" t="s">
        <v>40</v>
      </c>
      <c r="S17" s="50"/>
      <c r="T17" s="51">
        <f>T15*(1-T14)</f>
        <v>2.5600370000000001E-2</v>
      </c>
    </row>
    <row r="18" spans="2:20" x14ac:dyDescent="0.45">
      <c r="E18" s="33" t="s">
        <v>70</v>
      </c>
      <c r="F18" s="54">
        <f>C20/C22</f>
        <v>0.99520328194277285</v>
      </c>
    </row>
    <row r="19" spans="2:20" x14ac:dyDescent="0.45">
      <c r="B19" t="s">
        <v>68</v>
      </c>
      <c r="C19">
        <f>2945*1000000</f>
        <v>2945000000</v>
      </c>
      <c r="E19" s="33" t="s">
        <v>69</v>
      </c>
      <c r="F19" s="33">
        <f>T9/C22</f>
        <v>4.7967180572271884E-3</v>
      </c>
    </row>
    <row r="20" spans="2:20" x14ac:dyDescent="0.45">
      <c r="B20" t="s">
        <v>30</v>
      </c>
      <c r="C20" s="7">
        <f>C19*C14</f>
        <v>282955600000</v>
      </c>
      <c r="F20" s="3"/>
    </row>
    <row r="21" spans="2:20" x14ac:dyDescent="0.45">
      <c r="D21" s="7"/>
    </row>
    <row r="22" spans="2:20" x14ac:dyDescent="0.45">
      <c r="B22" t="s">
        <v>67</v>
      </c>
      <c r="C22" s="3">
        <f>C20+T9</f>
        <v>284319400000</v>
      </c>
    </row>
    <row r="23" spans="2:20" x14ac:dyDescent="0.45">
      <c r="B23" s="36" t="s">
        <v>20</v>
      </c>
      <c r="C23" s="71">
        <f>(C17*F18)+T17*F19</f>
        <v>0.12122159545206235</v>
      </c>
    </row>
    <row r="27" spans="2:20" x14ac:dyDescent="0.45">
      <c r="B27" s="83" t="s">
        <v>29</v>
      </c>
      <c r="C27" s="84"/>
      <c r="R27" s="82" t="s">
        <v>8</v>
      </c>
      <c r="S27" s="82"/>
      <c r="T27" s="82"/>
    </row>
    <row r="28" spans="2:20" x14ac:dyDescent="0.45">
      <c r="B28" s="33" t="s">
        <v>25</v>
      </c>
      <c r="C28" s="34">
        <v>1.9699999999999999E-2</v>
      </c>
      <c r="R28" s="41" t="s">
        <v>10</v>
      </c>
      <c r="T28" s="44" t="s">
        <v>34</v>
      </c>
    </row>
    <row r="29" spans="2:20" x14ac:dyDescent="0.45">
      <c r="B29" s="33" t="s">
        <v>26</v>
      </c>
      <c r="C29" s="35">
        <v>0.1298</v>
      </c>
      <c r="R29" s="41" t="s">
        <v>36</v>
      </c>
      <c r="T29" s="42">
        <v>1000000000</v>
      </c>
    </row>
    <row r="30" spans="2:20" x14ac:dyDescent="0.45">
      <c r="B30" s="33" t="s">
        <v>24</v>
      </c>
      <c r="C30" s="33">
        <v>0.71</v>
      </c>
      <c r="R30" s="41" t="s">
        <v>17</v>
      </c>
      <c r="T30" s="43">
        <v>7.5499999999999998E-2</v>
      </c>
    </row>
    <row r="31" spans="2:20" x14ac:dyDescent="0.45">
      <c r="B31" s="33" t="s">
        <v>51</v>
      </c>
      <c r="C31" s="34">
        <f>C29-C28</f>
        <v>0.1101</v>
      </c>
      <c r="R31" s="41" t="s">
        <v>9</v>
      </c>
      <c r="T31" s="44" t="s">
        <v>35</v>
      </c>
    </row>
    <row r="32" spans="2:20" x14ac:dyDescent="0.45">
      <c r="B32" s="33"/>
      <c r="C32" s="33"/>
      <c r="R32" s="41" t="s">
        <v>37</v>
      </c>
      <c r="T32" s="45">
        <f>T29/T34</f>
        <v>10000000</v>
      </c>
    </row>
    <row r="33" spans="2:21" x14ac:dyDescent="0.45">
      <c r="B33" s="36" t="s">
        <v>52</v>
      </c>
      <c r="C33" s="37">
        <f>C28+(C30*(C31))</f>
        <v>9.7871E-2</v>
      </c>
      <c r="R33" s="41" t="s">
        <v>41</v>
      </c>
      <c r="T33" s="45">
        <f>T32*T36</f>
        <v>1363800000</v>
      </c>
    </row>
    <row r="34" spans="2:21" x14ac:dyDescent="0.45">
      <c r="R34" s="41" t="s">
        <v>36</v>
      </c>
      <c r="T34" s="44">
        <v>100</v>
      </c>
    </row>
    <row r="35" spans="2:21" x14ac:dyDescent="0.45">
      <c r="R35" s="41" t="s">
        <v>93</v>
      </c>
      <c r="T35" s="44">
        <v>11</v>
      </c>
      <c r="U35" t="s">
        <v>42</v>
      </c>
    </row>
    <row r="36" spans="2:21" x14ac:dyDescent="0.45">
      <c r="B36" s="36" t="s">
        <v>20</v>
      </c>
      <c r="C36" s="56">
        <f>C33*F18+T41*F19</f>
        <v>9.7524338164071814E-2</v>
      </c>
      <c r="R36" s="41" t="s">
        <v>38</v>
      </c>
      <c r="T36" s="44">
        <v>136.38</v>
      </c>
    </row>
    <row r="37" spans="2:21" x14ac:dyDescent="0.45">
      <c r="R37" s="41" t="s">
        <v>18</v>
      </c>
      <c r="T37" s="43">
        <v>3.5299999999999998E-2</v>
      </c>
    </row>
    <row r="38" spans="2:21" x14ac:dyDescent="0.45">
      <c r="R38" s="41" t="s">
        <v>19</v>
      </c>
      <c r="T38" s="46">
        <v>0.27</v>
      </c>
    </row>
    <row r="39" spans="2:21" x14ac:dyDescent="0.45">
      <c r="R39" s="47" t="s">
        <v>39</v>
      </c>
      <c r="T39" s="48">
        <v>3.5069000000000003E-2</v>
      </c>
    </row>
    <row r="40" spans="2:21" x14ac:dyDescent="0.45">
      <c r="R40" s="41"/>
      <c r="T40" s="44"/>
    </row>
    <row r="41" spans="2:21" ht="14.65" thickBot="1" x14ac:dyDescent="0.5">
      <c r="R41" s="49" t="s">
        <v>40</v>
      </c>
      <c r="S41" s="50"/>
      <c r="T41" s="51">
        <f>T39*(1-T38)</f>
        <v>2.5600370000000001E-2</v>
      </c>
    </row>
  </sheetData>
  <mergeCells count="7">
    <mergeCell ref="E17:F17"/>
    <mergeCell ref="C1:G1"/>
    <mergeCell ref="B27:C27"/>
    <mergeCell ref="S2:U2"/>
    <mergeCell ref="B6:F6"/>
    <mergeCell ref="R3:T3"/>
    <mergeCell ref="R27:T2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48"/>
  <sheetViews>
    <sheetView tabSelected="1" workbookViewId="0">
      <selection activeCell="D21" sqref="D21"/>
    </sheetView>
  </sheetViews>
  <sheetFormatPr defaultRowHeight="14.25" x14ac:dyDescent="0.45"/>
  <cols>
    <col min="1" max="1" width="29" bestFit="1" customWidth="1"/>
    <col min="2" max="2" width="18.86328125" bestFit="1" customWidth="1"/>
    <col min="3" max="3" width="17" bestFit="1" customWidth="1"/>
    <col min="4" max="4" width="19.86328125" bestFit="1" customWidth="1"/>
    <col min="5" max="5" width="18.86328125" bestFit="1" customWidth="1"/>
    <col min="6" max="6" width="17.19921875" bestFit="1" customWidth="1"/>
    <col min="7" max="7" width="12.53125" bestFit="1" customWidth="1"/>
    <col min="8" max="8" width="16.19921875" bestFit="1" customWidth="1"/>
    <col min="9" max="9" width="12.53125" bestFit="1" customWidth="1"/>
    <col min="10" max="10" width="16.19921875" bestFit="1" customWidth="1"/>
    <col min="11" max="11" width="9.796875" bestFit="1" customWidth="1"/>
    <col min="12" max="12" width="11.33203125" bestFit="1" customWidth="1"/>
    <col min="13" max="13" width="9.86328125" bestFit="1" customWidth="1"/>
    <col min="14" max="14" width="11.33203125" bestFit="1" customWidth="1"/>
    <col min="15" max="15" width="12" bestFit="1" customWidth="1"/>
    <col min="16" max="16" width="7.6640625" bestFit="1" customWidth="1"/>
    <col min="17" max="17" width="12" bestFit="1" customWidth="1"/>
  </cols>
  <sheetData>
    <row r="1" spans="1:17" ht="14.65" thickBot="1" x14ac:dyDescent="0.5">
      <c r="A1" s="77" t="s">
        <v>28</v>
      </c>
      <c r="B1" s="78"/>
      <c r="C1" s="78"/>
      <c r="D1" s="79"/>
    </row>
    <row r="4" spans="1:17" x14ac:dyDescent="0.45">
      <c r="D4" s="1"/>
    </row>
    <row r="5" spans="1:17" x14ac:dyDescent="0.45">
      <c r="A5" s="9" t="s">
        <v>71</v>
      </c>
      <c r="D5" s="1"/>
    </row>
    <row r="6" spans="1:17" x14ac:dyDescent="0.45">
      <c r="A6" s="36" t="s">
        <v>1</v>
      </c>
      <c r="B6" s="36" t="s">
        <v>72</v>
      </c>
      <c r="C6" s="36" t="s">
        <v>73</v>
      </c>
      <c r="D6" s="36" t="s">
        <v>16</v>
      </c>
      <c r="E6" s="36" t="s">
        <v>2</v>
      </c>
      <c r="F6" s="36" t="s">
        <v>31</v>
      </c>
      <c r="G6" s="36" t="s">
        <v>74</v>
      </c>
      <c r="H6" s="36" t="s">
        <v>10</v>
      </c>
      <c r="I6" s="36" t="s">
        <v>11</v>
      </c>
      <c r="J6" s="36" t="s">
        <v>15</v>
      </c>
      <c r="K6" s="36" t="s">
        <v>16</v>
      </c>
      <c r="L6" s="36" t="s">
        <v>17</v>
      </c>
      <c r="M6" s="36" t="s">
        <v>18</v>
      </c>
      <c r="N6" s="36" t="s">
        <v>8</v>
      </c>
      <c r="O6" s="36" t="s">
        <v>21</v>
      </c>
      <c r="P6" s="36" t="s">
        <v>19</v>
      </c>
      <c r="Q6" s="61" t="s">
        <v>22</v>
      </c>
    </row>
    <row r="7" spans="1:17" ht="14.65" thickBot="1" x14ac:dyDescent="0.5">
      <c r="A7" s="16" t="s">
        <v>3</v>
      </c>
      <c r="B7" s="18">
        <v>2250000000</v>
      </c>
      <c r="C7" s="18">
        <v>22500000</v>
      </c>
      <c r="D7" s="16">
        <v>99.92</v>
      </c>
      <c r="E7">
        <v>120.98</v>
      </c>
      <c r="F7" s="17">
        <v>2722050000</v>
      </c>
      <c r="G7" s="14">
        <v>0.34763812838236935</v>
      </c>
      <c r="H7" s="69" t="s">
        <v>75</v>
      </c>
      <c r="I7" s="19" t="s">
        <v>12</v>
      </c>
      <c r="J7">
        <v>15</v>
      </c>
      <c r="K7">
        <v>99.92</v>
      </c>
      <c r="L7" s="11">
        <v>6.5000000000000002E-2</v>
      </c>
      <c r="M7" s="11">
        <v>4.9170999999999999E-2</v>
      </c>
      <c r="N7" s="13">
        <v>4.5509000000000001E-2</v>
      </c>
      <c r="O7" s="13">
        <v>1.5820663584553248E-2</v>
      </c>
      <c r="P7" s="15">
        <v>0.25440000000000002</v>
      </c>
      <c r="Q7" s="28">
        <v>1.1795886768642903E-2</v>
      </c>
    </row>
    <row r="8" spans="1:17" ht="14.65" thickBot="1" x14ac:dyDescent="0.5">
      <c r="A8" s="16" t="s">
        <v>0</v>
      </c>
      <c r="B8" s="18">
        <v>2500000000</v>
      </c>
      <c r="C8" s="18">
        <v>25000000</v>
      </c>
      <c r="D8" s="16">
        <v>99.58</v>
      </c>
      <c r="E8">
        <v>106.94</v>
      </c>
      <c r="F8" s="17">
        <v>2673500000</v>
      </c>
      <c r="G8" s="14">
        <v>0.34143771651154992</v>
      </c>
      <c r="H8" s="23" t="s">
        <v>76</v>
      </c>
      <c r="I8" s="20">
        <v>49318</v>
      </c>
      <c r="J8">
        <v>13</v>
      </c>
      <c r="K8">
        <v>99.58</v>
      </c>
      <c r="L8" s="11">
        <v>5.2499999999999998E-2</v>
      </c>
      <c r="M8" s="11">
        <v>4.8043000000000002E-2</v>
      </c>
      <c r="N8" s="2">
        <v>4.5143000000000003E-2</v>
      </c>
      <c r="O8" s="13">
        <v>1.5413522836480899E-2</v>
      </c>
      <c r="P8" s="15">
        <v>0.25440000000000002</v>
      </c>
      <c r="Q8" s="28">
        <v>1.1492322626880158E-2</v>
      </c>
    </row>
    <row r="9" spans="1:17" ht="14.65" thickBot="1" x14ac:dyDescent="0.5">
      <c r="A9" s="16" t="s">
        <v>4</v>
      </c>
      <c r="B9" s="18">
        <v>1000000000</v>
      </c>
      <c r="C9" s="18">
        <v>10000000</v>
      </c>
      <c r="D9" s="16">
        <v>99.84</v>
      </c>
      <c r="E9">
        <v>138</v>
      </c>
      <c r="F9" s="17">
        <v>1380000000</v>
      </c>
      <c r="G9" s="14">
        <v>0.17624239715202503</v>
      </c>
      <c r="H9" s="23" t="s">
        <v>77</v>
      </c>
      <c r="I9" s="19" t="s">
        <v>13</v>
      </c>
      <c r="J9">
        <v>7.5</v>
      </c>
      <c r="K9">
        <v>99.84</v>
      </c>
      <c r="L9" s="11">
        <v>7.5499999999999998E-2</v>
      </c>
      <c r="M9" s="11">
        <v>4.4807E-2</v>
      </c>
      <c r="N9" s="2">
        <v>2.0402E-2</v>
      </c>
      <c r="O9" s="13">
        <v>3.5956973866956145E-3</v>
      </c>
      <c r="P9" s="15">
        <v>0.25440000000000002</v>
      </c>
      <c r="Q9" s="28">
        <v>2.6809519715202501E-3</v>
      </c>
    </row>
    <row r="10" spans="1:17" ht="14.65" thickBot="1" x14ac:dyDescent="0.5">
      <c r="A10" s="16" t="s">
        <v>5</v>
      </c>
      <c r="B10" s="18">
        <v>750000000</v>
      </c>
      <c r="C10" s="18">
        <v>7500000</v>
      </c>
      <c r="D10" s="16">
        <v>99.81</v>
      </c>
      <c r="E10">
        <v>106.28</v>
      </c>
      <c r="F10" s="17">
        <v>797100000</v>
      </c>
      <c r="G10" s="14">
        <v>0.10179914113759359</v>
      </c>
      <c r="H10" s="25">
        <v>44655</v>
      </c>
      <c r="I10" s="20">
        <v>46482</v>
      </c>
      <c r="J10">
        <v>4.5</v>
      </c>
      <c r="K10">
        <v>99.81</v>
      </c>
      <c r="L10" s="12">
        <v>4.8750000000000002E-2</v>
      </c>
      <c r="M10" s="11">
        <v>4.3232E-2</v>
      </c>
      <c r="N10" s="13">
        <v>3.3215000000000001E-2</v>
      </c>
      <c r="O10" s="13">
        <v>3.381258472885171E-3</v>
      </c>
      <c r="P10" s="15">
        <v>0.25440000000000002</v>
      </c>
      <c r="Q10" s="28">
        <v>2.5210663173831837E-3</v>
      </c>
    </row>
    <row r="11" spans="1:17" x14ac:dyDescent="0.45">
      <c r="A11" s="16" t="s">
        <v>6</v>
      </c>
      <c r="B11" s="62">
        <v>250000000</v>
      </c>
      <c r="C11" s="62">
        <v>2500000</v>
      </c>
      <c r="D11" s="16">
        <v>99.69</v>
      </c>
      <c r="E11">
        <v>102.99</v>
      </c>
      <c r="F11" s="63">
        <v>257475000</v>
      </c>
      <c r="G11" s="64">
        <v>3.2882616816462061E-2</v>
      </c>
      <c r="H11" s="65" t="s">
        <v>78</v>
      </c>
      <c r="I11" s="19" t="s">
        <v>14</v>
      </c>
      <c r="J11">
        <v>1</v>
      </c>
      <c r="K11">
        <v>99.69</v>
      </c>
      <c r="L11" s="11">
        <v>6.7500000000000004E-2</v>
      </c>
      <c r="M11" s="11">
        <v>3.3255E-2</v>
      </c>
      <c r="N11" s="13">
        <v>3.3765999999999997E-2</v>
      </c>
      <c r="O11" s="13">
        <v>1.110314439424658E-3</v>
      </c>
      <c r="P11" s="15">
        <v>0.25440000000000002</v>
      </c>
      <c r="Q11" s="28">
        <v>8.2785044603502498E-4</v>
      </c>
    </row>
    <row r="12" spans="1:17" x14ac:dyDescent="0.45">
      <c r="A12" s="33" t="s">
        <v>32</v>
      </c>
      <c r="B12" s="57">
        <v>6750000000</v>
      </c>
      <c r="C12" s="57">
        <v>67500000</v>
      </c>
      <c r="D12" s="33"/>
      <c r="E12" s="36"/>
      <c r="F12" s="66">
        <v>7830125000</v>
      </c>
      <c r="G12" s="66">
        <v>1</v>
      </c>
      <c r="H12" s="33"/>
      <c r="I12" s="33"/>
      <c r="J12" s="33"/>
      <c r="K12" s="33"/>
      <c r="L12" s="33"/>
      <c r="M12" s="33"/>
      <c r="N12" s="33"/>
      <c r="O12" s="67">
        <v>3.9321456720039595E-2</v>
      </c>
      <c r="P12" s="55"/>
      <c r="Q12" s="68">
        <v>2.9318078130461524E-2</v>
      </c>
    </row>
    <row r="14" spans="1:17" x14ac:dyDescent="0.45">
      <c r="A14" s="21" t="s">
        <v>79</v>
      </c>
      <c r="B14" s="22">
        <v>2.9318078130461524E-2</v>
      </c>
      <c r="D14" t="s">
        <v>30</v>
      </c>
      <c r="E14" s="24">
        <v>403065000000</v>
      </c>
    </row>
    <row r="15" spans="1:17" x14ac:dyDescent="0.45">
      <c r="A15" s="16"/>
      <c r="B15" s="12"/>
      <c r="D15" t="s">
        <v>33</v>
      </c>
      <c r="E15" s="3">
        <v>410895125000</v>
      </c>
    </row>
    <row r="16" spans="1:17" x14ac:dyDescent="0.45">
      <c r="A16" s="9" t="s">
        <v>80</v>
      </c>
    </row>
    <row r="17" spans="1:15" x14ac:dyDescent="0.45">
      <c r="A17" t="s">
        <v>24</v>
      </c>
      <c r="B17">
        <v>0.53</v>
      </c>
      <c r="O17" s="13"/>
    </row>
    <row r="18" spans="1:15" x14ac:dyDescent="0.45">
      <c r="A18" t="s">
        <v>25</v>
      </c>
      <c r="B18" s="11">
        <v>1.9699999999999999E-2</v>
      </c>
    </row>
    <row r="19" spans="1:15" x14ac:dyDescent="0.45">
      <c r="A19" s="90" t="s">
        <v>26</v>
      </c>
      <c r="B19" s="91">
        <v>0.1298</v>
      </c>
      <c r="E19" s="87" t="s">
        <v>88</v>
      </c>
      <c r="F19" s="88"/>
      <c r="G19" s="88"/>
      <c r="H19" s="89"/>
    </row>
    <row r="20" spans="1:15" x14ac:dyDescent="0.45">
      <c r="A20" t="s">
        <v>27</v>
      </c>
      <c r="B20" s="11">
        <v>0.1101</v>
      </c>
      <c r="E20" s="27"/>
      <c r="H20" s="28"/>
    </row>
    <row r="21" spans="1:15" x14ac:dyDescent="0.45">
      <c r="E21" s="27" t="s">
        <v>89</v>
      </c>
      <c r="F21" s="31">
        <v>4756000</v>
      </c>
      <c r="H21" s="28"/>
    </row>
    <row r="22" spans="1:15" x14ac:dyDescent="0.45">
      <c r="A22" s="9" t="s">
        <v>81</v>
      </c>
      <c r="B22" s="8">
        <v>7.8052999999999997E-2</v>
      </c>
      <c r="E22" s="27" t="s">
        <v>90</v>
      </c>
      <c r="F22" s="31">
        <v>18696000</v>
      </c>
      <c r="H22" s="28"/>
    </row>
    <row r="23" spans="1:15" x14ac:dyDescent="0.45">
      <c r="E23" s="32" t="s">
        <v>92</v>
      </c>
      <c r="F23" s="29">
        <f>F21/F22</f>
        <v>0.25438596491228072</v>
      </c>
      <c r="G23" s="10" t="s">
        <v>91</v>
      </c>
      <c r="H23" s="30">
        <v>0.25440000000000002</v>
      </c>
    </row>
    <row r="24" spans="1:15" x14ac:dyDescent="0.45">
      <c r="A24" s="1" t="s">
        <v>20</v>
      </c>
      <c r="B24" s="26">
        <v>7.7124294578869199E-2</v>
      </c>
    </row>
    <row r="29" spans="1:15" x14ac:dyDescent="0.45">
      <c r="A29" s="9" t="s">
        <v>82</v>
      </c>
    </row>
    <row r="30" spans="1:15" x14ac:dyDescent="0.45">
      <c r="A30" s="33"/>
      <c r="B30" s="36" t="s">
        <v>83</v>
      </c>
      <c r="C30" s="36" t="s">
        <v>84</v>
      </c>
    </row>
    <row r="31" spans="1:15" x14ac:dyDescent="0.45">
      <c r="A31" s="33" t="s">
        <v>70</v>
      </c>
      <c r="B31" s="57">
        <v>83253000000</v>
      </c>
      <c r="C31" s="33">
        <v>0.5922276917823811</v>
      </c>
    </row>
    <row r="32" spans="1:15" x14ac:dyDescent="0.45">
      <c r="A32" s="33" t="s">
        <v>69</v>
      </c>
      <c r="B32" s="57">
        <v>57323000000</v>
      </c>
      <c r="C32" s="33">
        <v>0.40777230821761895</v>
      </c>
    </row>
    <row r="33" spans="1:4" x14ac:dyDescent="0.45">
      <c r="A33" s="33" t="s">
        <v>85</v>
      </c>
      <c r="B33" s="58">
        <v>140576000000</v>
      </c>
      <c r="C33" s="58">
        <v>1</v>
      </c>
    </row>
    <row r="35" spans="1:4" x14ac:dyDescent="0.45">
      <c r="B35" s="60" t="s">
        <v>83</v>
      </c>
    </row>
    <row r="36" spans="1:4" x14ac:dyDescent="0.45">
      <c r="A36" s="36" t="s">
        <v>20</v>
      </c>
      <c r="B36" s="59">
        <v>5.8180248418452984E-2</v>
      </c>
    </row>
    <row r="39" spans="1:4" x14ac:dyDescent="0.45">
      <c r="D39" s="1"/>
    </row>
    <row r="40" spans="1:4" x14ac:dyDescent="0.45">
      <c r="A40" s="9" t="s">
        <v>86</v>
      </c>
    </row>
    <row r="42" spans="1:4" x14ac:dyDescent="0.45">
      <c r="A42" s="33"/>
      <c r="B42" s="36" t="s">
        <v>87</v>
      </c>
      <c r="C42" s="36" t="s">
        <v>74</v>
      </c>
    </row>
    <row r="43" spans="1:4" x14ac:dyDescent="0.45">
      <c r="A43" s="33" t="s">
        <v>70</v>
      </c>
      <c r="B43" s="57">
        <v>403065000000</v>
      </c>
      <c r="C43" s="33">
        <v>0.98094373838093119</v>
      </c>
    </row>
    <row r="44" spans="1:4" x14ac:dyDescent="0.45">
      <c r="A44" s="33" t="s">
        <v>69</v>
      </c>
      <c r="B44" s="57">
        <v>7830125000</v>
      </c>
      <c r="C44" s="33">
        <v>1.9056261619068857E-2</v>
      </c>
    </row>
    <row r="45" spans="1:4" x14ac:dyDescent="0.45">
      <c r="A45" s="33" t="s">
        <v>85</v>
      </c>
      <c r="B45" s="58">
        <v>410895125000</v>
      </c>
      <c r="C45" s="58">
        <v>1</v>
      </c>
    </row>
    <row r="47" spans="1:4" x14ac:dyDescent="0.45">
      <c r="B47" s="60" t="s">
        <v>87</v>
      </c>
    </row>
    <row r="48" spans="1:4" x14ac:dyDescent="0.45">
      <c r="A48" s="36" t="s">
        <v>20</v>
      </c>
      <c r="B48" s="59">
        <v>7.7124294578869199E-2</v>
      </c>
    </row>
  </sheetData>
  <mergeCells count="2">
    <mergeCell ref="E19:H19"/>
    <mergeCell ref="A1:D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Question 2</vt:lpstr>
      <vt:lpstr>Question 4</vt:lpstr>
      <vt:lpstr>Question 5</vt:lpstr>
      <vt:lpstr>Question 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Maitri</dc:creator>
  <cp:lastModifiedBy>Varun Jain</cp:lastModifiedBy>
  <dcterms:created xsi:type="dcterms:W3CDTF">2022-11-29T23:34:57Z</dcterms:created>
  <dcterms:modified xsi:type="dcterms:W3CDTF">2022-12-01T04:57:17Z</dcterms:modified>
</cp:coreProperties>
</file>