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arun Jain\Documents\"/>
    </mc:Choice>
  </mc:AlternateContent>
  <xr:revisionPtr revIDLastSave="0" documentId="8_{48CB2195-A286-4D9D-8E74-5128119EF1F6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Teammates" sheetId="1" r:id="rId1"/>
    <sheet name="Answ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2" l="1"/>
  <c r="B81" i="2" s="1"/>
  <c r="B64" i="2"/>
  <c r="B70" i="2" s="1"/>
  <c r="B59" i="2"/>
  <c r="G36" i="2" s="1"/>
  <c r="B53" i="2"/>
  <c r="B44" i="2"/>
  <c r="I33" i="2"/>
  <c r="I34" i="2" s="1"/>
  <c r="H33" i="2"/>
  <c r="H34" i="2" s="1"/>
  <c r="G33" i="2"/>
  <c r="G34" i="2" s="1"/>
  <c r="B26" i="2"/>
  <c r="B25" i="2"/>
  <c r="B29" i="2" s="1"/>
  <c r="B24" i="2"/>
  <c r="I20" i="2"/>
  <c r="H20" i="2"/>
  <c r="H21" i="2" s="1"/>
  <c r="G20" i="2"/>
  <c r="G21" i="2" s="1"/>
  <c r="B16" i="2"/>
  <c r="B14" i="2"/>
  <c r="C14" i="2" s="1"/>
  <c r="B13" i="2"/>
  <c r="B11" i="2"/>
  <c r="B5" i="2"/>
  <c r="B4" i="2"/>
  <c r="B3" i="2"/>
  <c r="B19" i="2" l="1"/>
  <c r="B39" i="2" s="1"/>
  <c r="B46" i="2" s="1"/>
  <c r="G27" i="2" s="1"/>
  <c r="B30" i="2"/>
  <c r="H36" i="2"/>
  <c r="H37" i="2" s="1"/>
  <c r="H39" i="2" s="1"/>
  <c r="H9" i="2"/>
  <c r="I36" i="2"/>
  <c r="I37" i="2" s="1"/>
  <c r="I39" i="2" s="1"/>
  <c r="I9" i="2"/>
  <c r="G37" i="2"/>
  <c r="G39" i="2" s="1"/>
  <c r="I21" i="2"/>
  <c r="G9" i="2"/>
  <c r="I10" i="2" l="1"/>
  <c r="I12" i="2" s="1"/>
  <c r="I23" i="2"/>
  <c r="I24" i="2" s="1"/>
  <c r="I26" i="2" s="1"/>
  <c r="I28" i="2" s="1"/>
  <c r="I29" i="2" s="1"/>
  <c r="I13" i="2"/>
  <c r="H13" i="2"/>
  <c r="H10" i="2"/>
  <c r="H12" i="2" s="1"/>
  <c r="H14" i="2" s="1"/>
  <c r="H15" i="2" s="1"/>
  <c r="H23" i="2"/>
  <c r="H24" i="2" s="1"/>
  <c r="H26" i="2" s="1"/>
  <c r="I27" i="2"/>
  <c r="I40" i="2" s="1"/>
  <c r="I41" i="2" s="1"/>
  <c r="I42" i="2" s="1"/>
  <c r="H27" i="2"/>
  <c r="H40" i="2" s="1"/>
  <c r="H41" i="2" s="1"/>
  <c r="H42" i="2" s="1"/>
  <c r="G40" i="2"/>
  <c r="G41" i="2" s="1"/>
  <c r="G42" i="2" s="1"/>
  <c r="G10" i="2"/>
  <c r="G12" i="2" s="1"/>
  <c r="G23" i="2"/>
  <c r="G24" i="2" s="1"/>
  <c r="G26" i="2" s="1"/>
  <c r="G28" i="2" s="1"/>
  <c r="G29" i="2" s="1"/>
  <c r="G13" i="2"/>
  <c r="I14" i="2" l="1"/>
  <c r="I15" i="2" s="1"/>
  <c r="G14" i="2"/>
  <c r="G15" i="2" s="1"/>
  <c r="H28" i="2"/>
  <c r="H29" i="2" s="1"/>
</calcChain>
</file>

<file path=xl/sharedStrings.xml><?xml version="1.0" encoding="utf-8"?>
<sst xmlns="http://schemas.openxmlformats.org/spreadsheetml/2006/main" count="110" uniqueCount="64">
  <si>
    <t>Teammates</t>
  </si>
  <si>
    <t>Maitri Hasmukh Khatri</t>
  </si>
  <si>
    <t>Nanjie Yin</t>
  </si>
  <si>
    <t>Priyal Jawahar Mehta</t>
  </si>
  <si>
    <t>Varun Jain</t>
  </si>
  <si>
    <t>Xianzhi Dong</t>
  </si>
  <si>
    <t xml:space="preserve">GIVEN </t>
  </si>
  <si>
    <t>Question 5</t>
  </si>
  <si>
    <t>Cost of condo</t>
  </si>
  <si>
    <t>Down Payment (20%)</t>
  </si>
  <si>
    <t>A) The Condo price remanins unchanged</t>
  </si>
  <si>
    <t>local deed-transfer tax (1.5%)</t>
  </si>
  <si>
    <t>provincial deed-transfer tax(1.5%)</t>
  </si>
  <si>
    <t>2 Years</t>
  </si>
  <si>
    <t>5 years</t>
  </si>
  <si>
    <t>10 years</t>
  </si>
  <si>
    <t>closing fees</t>
  </si>
  <si>
    <t>Condo Price</t>
  </si>
  <si>
    <t>Realtor fees</t>
  </si>
  <si>
    <t>Closing fees</t>
  </si>
  <si>
    <t>Question 1</t>
  </si>
  <si>
    <t>Principal Outstanding</t>
  </si>
  <si>
    <t>Net sale</t>
  </si>
  <si>
    <t>Mortgage amount (PV)</t>
  </si>
  <si>
    <t>Funds at closing</t>
  </si>
  <si>
    <t>Quoted annual rate</t>
  </si>
  <si>
    <t>(Net sale - Funds at closing)</t>
  </si>
  <si>
    <t>EAR (semi-annual)</t>
  </si>
  <si>
    <t>FV of monthly cashflow</t>
  </si>
  <si>
    <t>APR (monthly)</t>
  </si>
  <si>
    <t>Sum of future gains (losses)</t>
  </si>
  <si>
    <t>Years</t>
  </si>
  <si>
    <t>NPV of gains (losses)</t>
  </si>
  <si>
    <t>In Months</t>
  </si>
  <si>
    <t>PMT</t>
  </si>
  <si>
    <t>?</t>
  </si>
  <si>
    <t>B) The Condo price increase 2% annually</t>
  </si>
  <si>
    <t>The monthly payments for the mortgage is $2,524.90</t>
  </si>
  <si>
    <t>Question 2</t>
  </si>
  <si>
    <t>Net Sale</t>
  </si>
  <si>
    <t>(Net sale - lumpsum purchased)</t>
  </si>
  <si>
    <t>FV of additional monthly pmt</t>
  </si>
  <si>
    <t>Total</t>
  </si>
  <si>
    <t>Monthly opportunity cost</t>
  </si>
  <si>
    <t>C) Condo price increases 5% annually</t>
  </si>
  <si>
    <t>Question 3</t>
  </si>
  <si>
    <t>monthly condo fees</t>
  </si>
  <si>
    <t>monthly taxes</t>
  </si>
  <si>
    <t>monthly repairs and maintenance</t>
  </si>
  <si>
    <t>Total monthly payments(buy)</t>
  </si>
  <si>
    <t>monthly payments (rent)</t>
  </si>
  <si>
    <t>monthly opportunity cost</t>
  </si>
  <si>
    <t>Total monthly payments(rent)</t>
  </si>
  <si>
    <t>Buy V/S Rent Monthly difference</t>
  </si>
  <si>
    <t>Question 4</t>
  </si>
  <si>
    <t>Principal mortgages after 2, 5, 10 years</t>
  </si>
  <si>
    <t>A) For 2 years</t>
  </si>
  <si>
    <t>Rate</t>
  </si>
  <si>
    <t>FV</t>
  </si>
  <si>
    <t>FV for 2 years</t>
  </si>
  <si>
    <t>B) For 5 years</t>
  </si>
  <si>
    <t>FV for 5 years</t>
  </si>
  <si>
    <t>C) For 10 years</t>
  </si>
  <si>
    <t>FV for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</si>
</sst>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0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Calibri"/>
    </font>
    <font>
      <b/>
      <sz val="10"/>
      <color rgb="FF000000"/>
      <name val="Calibri"/>
    </font>
    <font>
      <sz val="12"/>
      <color theme="1"/>
      <name val="Arial"/>
      <scheme val="minor"/>
    </font>
    <font>
      <sz val="10"/>
      <color rgb="FF2D3B45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5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65" fontId="4" fillId="0" borderId="0" xfId="0" applyNumberFormat="1" applyFont="1"/>
    <xf numFmtId="164" fontId="4" fillId="0" borderId="0" xfId="0" applyNumberFormat="1" applyFont="1"/>
    <xf numFmtId="0" fontId="3" fillId="0" borderId="0" xfId="0" applyFont="1"/>
    <xf numFmtId="0" fontId="8" fillId="0" borderId="0" xfId="0" applyFont="1"/>
    <xf numFmtId="165" fontId="3" fillId="0" borderId="0" xfId="0" applyNumberFormat="1" applyFont="1"/>
    <xf numFmtId="0" fontId="6" fillId="0" borderId="0" xfId="0" applyFont="1"/>
    <xf numFmtId="10" fontId="6" fillId="0" borderId="0" xfId="0" applyNumberFormat="1" applyFont="1" applyAlignment="1">
      <alignment horizontal="right"/>
    </xf>
    <xf numFmtId="0" fontId="4" fillId="6" borderId="0" xfId="0" applyFont="1" applyFill="1"/>
    <xf numFmtId="10" fontId="4" fillId="0" borderId="0" xfId="0" applyNumberFormat="1" applyFont="1"/>
    <xf numFmtId="0" fontId="7" fillId="2" borderId="0" xfId="0" applyFont="1" applyFill="1" applyAlignment="1">
      <alignment horizontal="center"/>
    </xf>
    <xf numFmtId="165" fontId="3" fillId="2" borderId="0" xfId="0" applyNumberFormat="1" applyFont="1" applyFill="1"/>
    <xf numFmtId="0" fontId="3" fillId="2" borderId="0" xfId="0" applyFont="1" applyFill="1"/>
    <xf numFmtId="0" fontId="9" fillId="7" borderId="0" xfId="0" applyFont="1" applyFill="1" applyAlignment="1">
      <alignment horizontal="left"/>
    </xf>
    <xf numFmtId="0" fontId="7" fillId="2" borderId="0" xfId="0" applyFont="1" applyFill="1"/>
    <xf numFmtId="165" fontId="4" fillId="2" borderId="0" xfId="0" applyNumberFormat="1" applyFont="1" applyFill="1"/>
    <xf numFmtId="165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/>
    </xf>
    <xf numFmtId="0" fontId="0" fillId="0" borderId="0" xfId="0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4:D10"/>
  <sheetViews>
    <sheetView workbookViewId="0">
      <selection activeCell="G9" sqref="G9"/>
    </sheetView>
  </sheetViews>
  <sheetFormatPr defaultColWidth="12.59765625" defaultRowHeight="15.75" customHeight="1" x14ac:dyDescent="0.35"/>
  <cols>
    <col min="4" max="4" width="17.3984375" customWidth="1"/>
  </cols>
  <sheetData>
    <row r="4" spans="3:4" ht="15.75" customHeight="1" x14ac:dyDescent="0.4">
      <c r="C4" s="33" t="s">
        <v>0</v>
      </c>
      <c r="D4" s="34"/>
    </row>
    <row r="6" spans="3:4" ht="15.75" customHeight="1" x14ac:dyDescent="0.4">
      <c r="C6" s="1">
        <v>1</v>
      </c>
      <c r="D6" s="2" t="s">
        <v>1</v>
      </c>
    </row>
    <row r="7" spans="3:4" ht="15.75" customHeight="1" x14ac:dyDescent="0.4">
      <c r="C7" s="1">
        <v>2</v>
      </c>
      <c r="D7" s="2" t="s">
        <v>2</v>
      </c>
    </row>
    <row r="8" spans="3:4" ht="15.75" customHeight="1" x14ac:dyDescent="0.4">
      <c r="C8" s="1">
        <v>3</v>
      </c>
      <c r="D8" s="2" t="s">
        <v>3</v>
      </c>
    </row>
    <row r="9" spans="3:4" ht="15.75" customHeight="1" x14ac:dyDescent="0.4">
      <c r="C9" s="1">
        <v>4</v>
      </c>
      <c r="D9" s="2" t="s">
        <v>4</v>
      </c>
    </row>
    <row r="10" spans="3:4" ht="15.75" customHeight="1" x14ac:dyDescent="0.4">
      <c r="C10" s="1">
        <v>5</v>
      </c>
      <c r="D10" s="2" t="s">
        <v>5</v>
      </c>
    </row>
  </sheetData>
  <mergeCells count="1"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sqref="A1:B1"/>
    </sheetView>
  </sheetViews>
  <sheetFormatPr defaultColWidth="12.59765625" defaultRowHeight="15.75" customHeight="1" x14ac:dyDescent="0.35"/>
  <cols>
    <col min="1" max="1" width="47.86328125" customWidth="1"/>
    <col min="3" max="3" width="13.46484375" customWidth="1"/>
    <col min="6" max="6" width="31.1328125" customWidth="1"/>
  </cols>
  <sheetData>
    <row r="1" spans="1:26" ht="15.75" customHeight="1" x14ac:dyDescent="0.4">
      <c r="A1" s="35" t="s">
        <v>6</v>
      </c>
      <c r="B1" s="34"/>
      <c r="C1" s="3"/>
      <c r="D1" s="3"/>
      <c r="E1" s="3"/>
      <c r="F1" s="4" t="s">
        <v>7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4">
      <c r="A2" s="5" t="s">
        <v>8</v>
      </c>
      <c r="B2" s="6">
        <v>600000</v>
      </c>
      <c r="C2" s="3"/>
      <c r="D2" s="3"/>
      <c r="E2" s="3"/>
      <c r="F2" s="7"/>
      <c r="G2" s="7"/>
      <c r="H2" s="7"/>
      <c r="I2" s="7"/>
      <c r="J2" s="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4">
      <c r="A3" s="5" t="s">
        <v>9</v>
      </c>
      <c r="B3" s="8">
        <f>B2*0.2</f>
        <v>120000</v>
      </c>
      <c r="C3" s="3"/>
      <c r="D3" s="3"/>
      <c r="E3" s="3"/>
      <c r="F3" s="9" t="s">
        <v>10</v>
      </c>
      <c r="G3" s="10"/>
      <c r="H3" s="7"/>
      <c r="I3" s="7"/>
      <c r="J3" s="7"/>
      <c r="K3" s="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4">
      <c r="A4" s="3" t="s">
        <v>11</v>
      </c>
      <c r="B4" s="8">
        <f>B2*0.015</f>
        <v>9000</v>
      </c>
      <c r="C4" s="3"/>
      <c r="D4" s="3"/>
      <c r="E4" s="3"/>
      <c r="F4" s="11"/>
      <c r="G4" s="3"/>
      <c r="H4" s="7"/>
      <c r="I4" s="7"/>
      <c r="J4" s="7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4">
      <c r="A5" s="3" t="s">
        <v>12</v>
      </c>
      <c r="B5" s="8">
        <f>B2*0.015</f>
        <v>9000</v>
      </c>
      <c r="C5" s="3"/>
      <c r="D5" s="3"/>
      <c r="E5" s="3"/>
      <c r="F5" s="7"/>
      <c r="G5" s="12" t="s">
        <v>13</v>
      </c>
      <c r="H5" s="13" t="s">
        <v>14</v>
      </c>
      <c r="I5" s="14" t="s">
        <v>15</v>
      </c>
      <c r="J5" s="7"/>
      <c r="K5" s="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4">
      <c r="A6" s="3" t="s">
        <v>16</v>
      </c>
      <c r="B6" s="15">
        <v>2000</v>
      </c>
      <c r="C6" s="3"/>
      <c r="D6" s="3"/>
      <c r="E6" s="3"/>
      <c r="F6" s="11" t="s">
        <v>17</v>
      </c>
      <c r="G6" s="15">
        <v>600000</v>
      </c>
      <c r="H6" s="15">
        <v>600000</v>
      </c>
      <c r="I6" s="15">
        <v>600000</v>
      </c>
      <c r="J6" s="7"/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4">
      <c r="A7" s="3"/>
      <c r="B7" s="3"/>
      <c r="C7" s="3"/>
      <c r="D7" s="3"/>
      <c r="E7" s="3"/>
      <c r="F7" s="7" t="s">
        <v>18</v>
      </c>
      <c r="G7" s="16">
        <v>30000</v>
      </c>
      <c r="H7" s="16">
        <v>30000</v>
      </c>
      <c r="I7" s="16">
        <v>30000</v>
      </c>
      <c r="J7" s="7"/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4">
      <c r="A8" s="3"/>
      <c r="B8" s="3"/>
      <c r="C8" s="3"/>
      <c r="D8" s="3"/>
      <c r="E8" s="3"/>
      <c r="F8" s="11" t="s">
        <v>19</v>
      </c>
      <c r="G8" s="16">
        <v>2000</v>
      </c>
      <c r="H8" s="16">
        <v>2000</v>
      </c>
      <c r="I8" s="16">
        <v>2000</v>
      </c>
      <c r="J8" s="7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4">
      <c r="A9" s="17" t="s">
        <v>20</v>
      </c>
      <c r="B9" s="3"/>
      <c r="C9" s="3"/>
      <c r="D9" s="3"/>
      <c r="E9" s="3"/>
      <c r="F9" s="7" t="s">
        <v>21</v>
      </c>
      <c r="G9" s="15">
        <f>B59</f>
        <v>456609.2948637919</v>
      </c>
      <c r="H9" s="10">
        <f>B70</f>
        <v>417858.79316310177</v>
      </c>
      <c r="I9" s="10">
        <f>B81</f>
        <v>342109.00877718261</v>
      </c>
      <c r="J9" s="7"/>
      <c r="K9" s="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4">
      <c r="A10" s="5" t="s">
        <v>8</v>
      </c>
      <c r="B10" s="6">
        <v>600000</v>
      </c>
      <c r="C10" s="3"/>
      <c r="D10" s="3"/>
      <c r="E10" s="18"/>
      <c r="F10" s="4" t="s">
        <v>22</v>
      </c>
      <c r="G10" s="19">
        <f t="shared" ref="G10:I10" si="0">G6-G7-G8-G9</f>
        <v>111390.7051362081</v>
      </c>
      <c r="H10" s="19">
        <f t="shared" si="0"/>
        <v>150141.20683689823</v>
      </c>
      <c r="I10" s="19">
        <f t="shared" si="0"/>
        <v>225890.99122281739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4">
      <c r="A11" s="5" t="s">
        <v>23</v>
      </c>
      <c r="B11" s="6">
        <f>B10*0.8</f>
        <v>480000</v>
      </c>
      <c r="C11" s="3"/>
      <c r="D11" s="3"/>
      <c r="E11" s="3"/>
      <c r="F11" s="7" t="s">
        <v>24</v>
      </c>
      <c r="G11" s="15">
        <v>140000</v>
      </c>
      <c r="H11" s="15">
        <v>140000</v>
      </c>
      <c r="I11" s="15">
        <v>140000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4">
      <c r="A12" s="20" t="s">
        <v>25</v>
      </c>
      <c r="B12" s="21">
        <v>0.04</v>
      </c>
      <c r="C12" s="3"/>
      <c r="D12" s="22"/>
      <c r="E12" s="3"/>
      <c r="F12" s="7" t="s">
        <v>26</v>
      </c>
      <c r="G12" s="15">
        <f t="shared" ref="G12:I12" si="1">G10-G11</f>
        <v>-28609.294863791903</v>
      </c>
      <c r="H12" s="15">
        <f t="shared" si="1"/>
        <v>10141.206836898229</v>
      </c>
      <c r="I12" s="15">
        <f t="shared" si="1"/>
        <v>85890.991222817393</v>
      </c>
      <c r="J12" s="7"/>
      <c r="K12" s="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4">
      <c r="A13" s="20" t="s">
        <v>27</v>
      </c>
      <c r="B13" s="23">
        <f>(1+B12/2)^2-1</f>
        <v>4.0399999999999991E-2</v>
      </c>
      <c r="C13" s="3"/>
      <c r="D13" s="3"/>
      <c r="E13" s="3"/>
      <c r="F13" s="11" t="s">
        <v>28</v>
      </c>
      <c r="G13" s="15">
        <f>FV(C14,B53,B46)</f>
        <v>-34727.422052570037</v>
      </c>
      <c r="H13" s="10">
        <f>FV(C14,B64,B46)</f>
        <v>-92259.03640418654</v>
      </c>
      <c r="I13" s="10">
        <f>FV(C14,B75,B46)</f>
        <v>-204722.28697498326</v>
      </c>
      <c r="J13" s="7"/>
      <c r="K13" s="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4">
      <c r="A14" s="20" t="s">
        <v>29</v>
      </c>
      <c r="B14" s="23">
        <f>((B13+1)^(1/12)-1)*12</f>
        <v>3.9670683895646874E-2</v>
      </c>
      <c r="C14" s="3">
        <f>B14/12</f>
        <v>3.3058903246372395E-3</v>
      </c>
      <c r="D14" s="3"/>
      <c r="E14" s="3"/>
      <c r="F14" s="7" t="s">
        <v>30</v>
      </c>
      <c r="G14" s="15">
        <f t="shared" ref="G14:I14" si="2">SUM(G12:G13)</f>
        <v>-63336.71691636194</v>
      </c>
      <c r="H14" s="15">
        <f t="shared" si="2"/>
        <v>-82117.82956728831</v>
      </c>
      <c r="I14" s="15">
        <f t="shared" si="2"/>
        <v>-118831.29575216587</v>
      </c>
      <c r="J14" s="7"/>
      <c r="K14" s="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4">
      <c r="A15" s="3" t="s">
        <v>31</v>
      </c>
      <c r="B15" s="3">
        <v>25</v>
      </c>
      <c r="C15" s="3"/>
      <c r="D15" s="3"/>
      <c r="E15" s="3"/>
      <c r="F15" s="24" t="s">
        <v>32</v>
      </c>
      <c r="G15" s="25">
        <f>PV(C14,B53,0,-G14)</f>
        <v>-58513.336222717029</v>
      </c>
      <c r="H15" s="25">
        <f>PV(C14,B64,0,-H14)</f>
        <v>-67365.221874962444</v>
      </c>
      <c r="I15" s="25">
        <f>PV(C14,B75,0,-I14)</f>
        <v>-79970.055517292305</v>
      </c>
      <c r="J15" s="7"/>
      <c r="K15" s="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4">
      <c r="A16" s="3" t="s">
        <v>33</v>
      </c>
      <c r="B16" s="3">
        <f>B15*12</f>
        <v>300</v>
      </c>
      <c r="C16" s="3"/>
      <c r="D16" s="3"/>
      <c r="E16" s="3"/>
      <c r="F16" s="11"/>
      <c r="G16" s="3"/>
      <c r="H16" s="7"/>
      <c r="I16" s="7"/>
      <c r="J16" s="7"/>
      <c r="K16" s="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4">
      <c r="A17" s="3" t="s">
        <v>34</v>
      </c>
      <c r="B17" s="3" t="s">
        <v>35</v>
      </c>
      <c r="C17" s="3"/>
      <c r="D17" s="3"/>
      <c r="E17" s="3"/>
      <c r="F17" s="9" t="s">
        <v>36</v>
      </c>
      <c r="G17" s="3"/>
      <c r="H17" s="7"/>
      <c r="I17" s="7"/>
      <c r="J17" s="7"/>
      <c r="K17" s="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4">
      <c r="A18" s="3"/>
      <c r="B18" s="3"/>
      <c r="C18" s="3"/>
      <c r="D18" s="3"/>
      <c r="E18" s="3"/>
      <c r="F18" s="11"/>
      <c r="G18" s="3"/>
      <c r="H18" s="7"/>
      <c r="I18" s="7"/>
      <c r="J18" s="7"/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4">
      <c r="A19" s="26" t="s">
        <v>34</v>
      </c>
      <c r="B19" s="25">
        <f>PMT(C14,B16,-B11)</f>
        <v>2524.8969854004404</v>
      </c>
      <c r="C19" s="3"/>
      <c r="D19" s="3"/>
      <c r="E19" s="3"/>
      <c r="F19" s="7"/>
      <c r="G19" s="12" t="s">
        <v>13</v>
      </c>
      <c r="H19" s="13" t="s">
        <v>14</v>
      </c>
      <c r="I19" s="14" t="s">
        <v>15</v>
      </c>
      <c r="J19" s="7"/>
      <c r="K19" s="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4">
      <c r="A20" s="27" t="s">
        <v>37</v>
      </c>
      <c r="B20" s="3"/>
      <c r="C20" s="3"/>
      <c r="D20" s="3"/>
      <c r="E20" s="3"/>
      <c r="F20" s="11" t="s">
        <v>17</v>
      </c>
      <c r="G20" s="15">
        <f>FV(0.02,2,0,-$B$2)</f>
        <v>624240</v>
      </c>
      <c r="H20" s="15">
        <f>FV(0.02,5,0,-$B$2)</f>
        <v>662448.48192000005</v>
      </c>
      <c r="I20" s="15">
        <f>FV(0.02,10,0,-$B$2)</f>
        <v>731396.65199685423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4">
      <c r="A21" s="3"/>
      <c r="B21" s="3"/>
      <c r="C21" s="3"/>
      <c r="D21" s="3"/>
      <c r="E21" s="3"/>
      <c r="F21" s="7" t="s">
        <v>18</v>
      </c>
      <c r="G21" s="16">
        <f t="shared" ref="G21:I21" si="3">0.05*G$20</f>
        <v>31212</v>
      </c>
      <c r="H21" s="16">
        <f t="shared" si="3"/>
        <v>33122.424096000002</v>
      </c>
      <c r="I21" s="16">
        <f t="shared" si="3"/>
        <v>36569.83259984271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4">
      <c r="A22" s="17" t="s">
        <v>38</v>
      </c>
      <c r="B22" s="3"/>
      <c r="C22" s="3"/>
      <c r="D22" s="3"/>
      <c r="E22" s="3"/>
      <c r="F22" s="11" t="s">
        <v>19</v>
      </c>
      <c r="G22" s="16">
        <v>2000</v>
      </c>
      <c r="H22" s="16">
        <v>2000</v>
      </c>
      <c r="I22" s="16">
        <v>2000</v>
      </c>
      <c r="J22" s="7"/>
      <c r="K22" s="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4">
      <c r="A23" s="5" t="s">
        <v>8</v>
      </c>
      <c r="B23" s="6">
        <v>600000</v>
      </c>
      <c r="C23" s="3"/>
      <c r="D23" s="3"/>
      <c r="E23" s="3"/>
      <c r="F23" s="7" t="s">
        <v>21</v>
      </c>
      <c r="G23" s="15">
        <f t="shared" ref="G23:I23" si="4">G9</f>
        <v>456609.2948637919</v>
      </c>
      <c r="H23" s="10">
        <f t="shared" si="4"/>
        <v>417858.79316310177</v>
      </c>
      <c r="I23" s="10">
        <f t="shared" si="4"/>
        <v>342109.00877718261</v>
      </c>
      <c r="J23" s="7"/>
      <c r="K23" s="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4">
      <c r="A24" s="5" t="s">
        <v>9</v>
      </c>
      <c r="B24" s="8">
        <f>B23*0.2</f>
        <v>120000</v>
      </c>
      <c r="C24" s="3"/>
      <c r="D24" s="3"/>
      <c r="E24" s="3"/>
      <c r="F24" s="20" t="s">
        <v>39</v>
      </c>
      <c r="G24" s="15">
        <f t="shared" ref="G24:I24" si="5">G20-G21-G22-G23</f>
        <v>134418.7051362081</v>
      </c>
      <c r="H24" s="15">
        <f t="shared" si="5"/>
        <v>209467.26466089825</v>
      </c>
      <c r="I24" s="15">
        <f t="shared" si="5"/>
        <v>350717.81061982893</v>
      </c>
      <c r="J24" s="7"/>
      <c r="K24" s="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4">
      <c r="A25" s="3" t="s">
        <v>11</v>
      </c>
      <c r="B25" s="8">
        <f>B23*0.015</f>
        <v>9000</v>
      </c>
      <c r="C25" s="3"/>
      <c r="D25" s="3"/>
      <c r="E25" s="3"/>
      <c r="F25" s="7" t="s">
        <v>24</v>
      </c>
      <c r="G25" s="15">
        <v>140000</v>
      </c>
      <c r="H25" s="15">
        <v>140000</v>
      </c>
      <c r="I25" s="15">
        <v>140000</v>
      </c>
      <c r="J25" s="7"/>
      <c r="K25" s="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4">
      <c r="A26" s="3" t="s">
        <v>12</v>
      </c>
      <c r="B26" s="8">
        <f>B23*0.015</f>
        <v>9000</v>
      </c>
      <c r="C26" s="3"/>
      <c r="D26" s="3"/>
      <c r="E26" s="3"/>
      <c r="F26" s="20" t="s">
        <v>40</v>
      </c>
      <c r="G26" s="15">
        <f t="shared" ref="G26:I26" si="6">G24-G25</f>
        <v>-5581.2948637919035</v>
      </c>
      <c r="H26" s="15">
        <f t="shared" si="6"/>
        <v>69467.264660898247</v>
      </c>
      <c r="I26" s="15">
        <f t="shared" si="6"/>
        <v>210717.81061982893</v>
      </c>
      <c r="J26" s="7"/>
      <c r="K26" s="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4">
      <c r="A27" s="3" t="s">
        <v>16</v>
      </c>
      <c r="B27" s="15">
        <v>2000</v>
      </c>
      <c r="C27" s="3"/>
      <c r="D27" s="3"/>
      <c r="E27" s="3"/>
      <c r="F27" s="20" t="s">
        <v>41</v>
      </c>
      <c r="G27" s="15">
        <f>FV($C$14,$B$53,$B$46)</f>
        <v>-34727.422052570037</v>
      </c>
      <c r="H27" s="15">
        <f>FV(C14,B64,B46)</f>
        <v>-92259.03640418654</v>
      </c>
      <c r="I27" s="15">
        <f>FV(C14,B75,B46)</f>
        <v>-204722.28697498326</v>
      </c>
      <c r="J27" s="7"/>
      <c r="K27" s="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4">
      <c r="A28" s="3"/>
      <c r="B28" s="3"/>
      <c r="C28" s="3"/>
      <c r="D28" s="3"/>
      <c r="E28" s="3"/>
      <c r="F28" s="20" t="s">
        <v>30</v>
      </c>
      <c r="G28" s="15">
        <f t="shared" ref="G28:I28" si="7">SUM(G26:G27)</f>
        <v>-40308.71691636194</v>
      </c>
      <c r="H28" s="15">
        <f t="shared" si="7"/>
        <v>-22791.771743288293</v>
      </c>
      <c r="I28" s="15">
        <f t="shared" si="7"/>
        <v>5995.5236448456708</v>
      </c>
      <c r="J28" s="7"/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15" x14ac:dyDescent="0.4">
      <c r="A29" s="3" t="s">
        <v>42</v>
      </c>
      <c r="B29" s="15">
        <f>SUM(B24:B27)</f>
        <v>140000</v>
      </c>
      <c r="C29" s="3"/>
      <c r="D29" s="3"/>
      <c r="E29" s="3"/>
      <c r="F29" s="28" t="s">
        <v>32</v>
      </c>
      <c r="G29" s="29">
        <f>PV(C14,B53,0,-G28)</f>
        <v>-37239.023752178495</v>
      </c>
      <c r="H29" s="30">
        <f>PV(C14,B64,0,-H28)</f>
        <v>-18697.191200749076</v>
      </c>
      <c r="I29" s="30">
        <f>PV(C14,B75,0,-I28)</f>
        <v>4034.8155399526404</v>
      </c>
      <c r="J29" s="7"/>
      <c r="K29" s="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15" x14ac:dyDescent="0.4">
      <c r="A30" s="28" t="s">
        <v>43</v>
      </c>
      <c r="B30" s="25">
        <f>B29*C14</f>
        <v>462.82464544921356</v>
      </c>
      <c r="C30" s="3"/>
      <c r="D30" s="3"/>
      <c r="E30" s="3"/>
      <c r="F30" s="11"/>
      <c r="G30" s="3"/>
      <c r="H30" s="7"/>
      <c r="I30" s="7"/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15" x14ac:dyDescent="0.4">
      <c r="A31" s="3"/>
      <c r="B31" s="3"/>
      <c r="C31" s="3"/>
      <c r="D31" s="3"/>
      <c r="E31" s="3"/>
      <c r="F31" s="9" t="s">
        <v>44</v>
      </c>
      <c r="G31" s="3"/>
      <c r="H31" s="7"/>
      <c r="I31" s="7"/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15" x14ac:dyDescent="0.4">
      <c r="A32" s="3"/>
      <c r="B32" s="3"/>
      <c r="C32" s="3"/>
      <c r="D32" s="3"/>
      <c r="E32" s="3"/>
      <c r="F32" s="11"/>
      <c r="G32" s="12" t="s">
        <v>13</v>
      </c>
      <c r="H32" s="13" t="s">
        <v>14</v>
      </c>
      <c r="I32" s="14" t="s">
        <v>15</v>
      </c>
      <c r="J32" s="7"/>
      <c r="K32" s="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15" x14ac:dyDescent="0.4">
      <c r="A33" s="17" t="s">
        <v>45</v>
      </c>
      <c r="B33" s="3"/>
      <c r="C33" s="3"/>
      <c r="D33" s="3"/>
      <c r="E33" s="3"/>
      <c r="F33" s="11" t="s">
        <v>17</v>
      </c>
      <c r="G33" s="15">
        <f>FV(0.05,2,0,-G6)</f>
        <v>661500</v>
      </c>
      <c r="H33" s="15">
        <f>FV(0.05,5,0,-H6)</f>
        <v>765768.93750000012</v>
      </c>
      <c r="I33" s="15">
        <f>FV(0.05,10,0,-I6)</f>
        <v>977336.77606646495</v>
      </c>
      <c r="J33" s="7"/>
      <c r="K33" s="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15" x14ac:dyDescent="0.4">
      <c r="A34" s="20" t="s">
        <v>46</v>
      </c>
      <c r="B34" s="31">
        <v>1055</v>
      </c>
      <c r="C34" s="3"/>
      <c r="D34" s="3"/>
      <c r="E34" s="3"/>
      <c r="F34" s="7" t="s">
        <v>18</v>
      </c>
      <c r="G34" s="16">
        <f t="shared" ref="G34:I34" si="8">0.05*G$33</f>
        <v>33075</v>
      </c>
      <c r="H34" s="16">
        <f t="shared" si="8"/>
        <v>38288.446875000009</v>
      </c>
      <c r="I34" s="16">
        <f t="shared" si="8"/>
        <v>48866.838803323248</v>
      </c>
      <c r="J34" s="7"/>
      <c r="K34" s="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15" x14ac:dyDescent="0.4">
      <c r="A35" s="20" t="s">
        <v>47</v>
      </c>
      <c r="B35" s="31">
        <v>300</v>
      </c>
      <c r="C35" s="3"/>
      <c r="D35" s="3"/>
      <c r="E35" s="3"/>
      <c r="F35" s="11" t="s">
        <v>19</v>
      </c>
      <c r="G35" s="16">
        <v>2000</v>
      </c>
      <c r="H35" s="16">
        <v>2000</v>
      </c>
      <c r="I35" s="16">
        <v>2000</v>
      </c>
      <c r="J35" s="7"/>
      <c r="K35" s="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15" x14ac:dyDescent="0.4">
      <c r="A36" s="20" t="s">
        <v>48</v>
      </c>
      <c r="B36" s="31">
        <v>50</v>
      </c>
      <c r="C36" s="3"/>
      <c r="D36" s="3"/>
      <c r="E36" s="3"/>
      <c r="F36" s="7" t="s">
        <v>21</v>
      </c>
      <c r="G36" s="15">
        <f>B59</f>
        <v>456609.2948637919</v>
      </c>
      <c r="H36" s="10">
        <f>B70</f>
        <v>417858.79316310177</v>
      </c>
      <c r="I36" s="10">
        <f>B81</f>
        <v>342109.00877718261</v>
      </c>
      <c r="J36" s="7"/>
      <c r="K36" s="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15" x14ac:dyDescent="0.4">
      <c r="A37" s="3"/>
      <c r="B37" s="3"/>
      <c r="C37" s="3"/>
      <c r="D37" s="3"/>
      <c r="E37" s="3"/>
      <c r="F37" s="20" t="s">
        <v>39</v>
      </c>
      <c r="G37" s="15">
        <f t="shared" ref="G37:I37" si="9">G33-G34-G35-G36</f>
        <v>169815.7051362081</v>
      </c>
      <c r="H37" s="15">
        <f t="shared" si="9"/>
        <v>307621.69746189832</v>
      </c>
      <c r="I37" s="15">
        <f t="shared" si="9"/>
        <v>584360.92848595907</v>
      </c>
      <c r="J37" s="7"/>
      <c r="K37" s="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15" x14ac:dyDescent="0.4">
      <c r="A38" s="3"/>
      <c r="B38" s="3"/>
      <c r="C38" s="3"/>
      <c r="D38" s="3"/>
      <c r="E38" s="3"/>
      <c r="F38" s="7" t="s">
        <v>24</v>
      </c>
      <c r="G38" s="15">
        <v>140000</v>
      </c>
      <c r="H38" s="15">
        <v>140000</v>
      </c>
      <c r="I38" s="15">
        <v>140000</v>
      </c>
      <c r="J38" s="7"/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15" x14ac:dyDescent="0.4">
      <c r="A39" s="32" t="s">
        <v>49</v>
      </c>
      <c r="B39" s="19">
        <f>SUM(B34+B35+B36+B19)</f>
        <v>3929.8969854004404</v>
      </c>
      <c r="C39" s="3"/>
      <c r="D39" s="3"/>
      <c r="E39" s="3"/>
      <c r="F39" s="20" t="s">
        <v>40</v>
      </c>
      <c r="G39" s="15">
        <f t="shared" ref="G39:I39" si="10">G37-G38</f>
        <v>29815.705136208097</v>
      </c>
      <c r="H39" s="15">
        <f t="shared" si="10"/>
        <v>167621.69746189832</v>
      </c>
      <c r="I39" s="15">
        <f t="shared" si="10"/>
        <v>444360.92848595907</v>
      </c>
      <c r="J39" s="7"/>
      <c r="K39" s="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15" x14ac:dyDescent="0.4">
      <c r="A40" s="3"/>
      <c r="B40" s="3"/>
      <c r="C40" s="3"/>
      <c r="D40" s="3"/>
      <c r="E40" s="3"/>
      <c r="F40" s="20" t="s">
        <v>41</v>
      </c>
      <c r="G40" s="15">
        <f>FV(C14,B53,B46)</f>
        <v>-34727.422052570037</v>
      </c>
      <c r="H40" s="15">
        <f t="shared" ref="H40:I40" si="11">H27</f>
        <v>-92259.03640418654</v>
      </c>
      <c r="I40" s="15">
        <f t="shared" si="11"/>
        <v>-204722.28697498326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15" x14ac:dyDescent="0.4">
      <c r="A41" s="20" t="s">
        <v>50</v>
      </c>
      <c r="B41" s="15">
        <v>3000</v>
      </c>
      <c r="C41" s="3"/>
      <c r="D41" s="3"/>
      <c r="E41" s="3"/>
      <c r="F41" s="20" t="s">
        <v>30</v>
      </c>
      <c r="G41" s="15">
        <f t="shared" ref="G41:I41" si="12">G39+G40</f>
        <v>-4911.7169163619401</v>
      </c>
      <c r="H41" s="15">
        <f t="shared" si="12"/>
        <v>75362.661057711783</v>
      </c>
      <c r="I41" s="15">
        <f t="shared" si="12"/>
        <v>239638.64151097581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15" x14ac:dyDescent="0.4">
      <c r="A42" s="20" t="s">
        <v>51</v>
      </c>
      <c r="B42" s="31">
        <v>462.82459999999998</v>
      </c>
      <c r="C42" s="3"/>
      <c r="D42" s="3"/>
      <c r="E42" s="3"/>
      <c r="F42" s="28" t="s">
        <v>32</v>
      </c>
      <c r="G42" s="29">
        <f>PV(C14,B53,0,-G41)</f>
        <v>-4537.6672071180255</v>
      </c>
      <c r="H42" s="30">
        <f>PV(C14,B64,0,-H41)</f>
        <v>61823.630872761176</v>
      </c>
      <c r="I42" s="30">
        <f>PV(C14,B75,0,-I41)</f>
        <v>161269.93604184405</v>
      </c>
      <c r="J42" s="7"/>
      <c r="K42" s="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15" x14ac:dyDescent="0.4">
      <c r="A43" s="3"/>
      <c r="B43" s="3"/>
      <c r="C43" s="3"/>
      <c r="D43" s="3"/>
      <c r="E43" s="3"/>
      <c r="F43" s="7"/>
      <c r="G43" s="3"/>
      <c r="H43" s="7"/>
      <c r="I43" s="7"/>
      <c r="J43" s="7"/>
      <c r="K43" s="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15" x14ac:dyDescent="0.4">
      <c r="A44" s="32" t="s">
        <v>52</v>
      </c>
      <c r="B44" s="19">
        <f>B41-B42</f>
        <v>2537.1754000000001</v>
      </c>
      <c r="C44" s="3"/>
      <c r="D44" s="3"/>
      <c r="E44" s="3"/>
      <c r="F44" s="11"/>
      <c r="G44" s="3"/>
      <c r="H44" s="7"/>
      <c r="I44" s="7"/>
      <c r="J44" s="7"/>
      <c r="K44" s="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15" x14ac:dyDescent="0.4">
      <c r="A45" s="3"/>
      <c r="B45" s="3"/>
      <c r="C45" s="3"/>
      <c r="D45" s="3"/>
      <c r="E45" s="3"/>
      <c r="F45" s="7"/>
      <c r="G45" s="3"/>
      <c r="H45" s="7"/>
      <c r="I45" s="7"/>
      <c r="J45" s="7"/>
      <c r="K45" s="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15" x14ac:dyDescent="0.4">
      <c r="A46" s="26" t="s">
        <v>53</v>
      </c>
      <c r="B46" s="25">
        <f>B39-B44</f>
        <v>1392.7215854004403</v>
      </c>
      <c r="C46" s="3"/>
      <c r="D46" s="3"/>
      <c r="E46" s="3"/>
      <c r="F46" s="11"/>
      <c r="G46" s="3"/>
      <c r="H46" s="7"/>
      <c r="I46" s="7"/>
      <c r="J46" s="7"/>
      <c r="K46" s="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15" x14ac:dyDescent="0.4">
      <c r="A47" s="3"/>
      <c r="B47" s="3"/>
      <c r="C47" s="3"/>
      <c r="D47" s="3"/>
      <c r="E47" s="3"/>
      <c r="F47" s="7"/>
      <c r="G47" s="3"/>
      <c r="H47" s="7"/>
      <c r="I47" s="7"/>
      <c r="J47" s="7"/>
      <c r="K47" s="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15" x14ac:dyDescent="0.4">
      <c r="A48" s="3"/>
      <c r="B48" s="3"/>
      <c r="C48" s="3"/>
      <c r="D48" s="3"/>
      <c r="E48" s="3"/>
      <c r="F48" s="11"/>
      <c r="G48" s="3"/>
      <c r="H48" s="7"/>
      <c r="I48" s="7"/>
      <c r="J48" s="7"/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15" x14ac:dyDescent="0.4">
      <c r="A49" s="17" t="s">
        <v>54</v>
      </c>
      <c r="B49" s="3"/>
      <c r="C49" s="3"/>
      <c r="D49" s="3"/>
      <c r="E49" s="3"/>
      <c r="F49" s="7"/>
      <c r="G49" s="3"/>
      <c r="H49" s="7"/>
      <c r="I49" s="7"/>
      <c r="J49" s="7"/>
      <c r="K49" s="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15" x14ac:dyDescent="0.4">
      <c r="A50" s="3" t="s">
        <v>55</v>
      </c>
      <c r="B50" s="3"/>
      <c r="C50" s="3"/>
      <c r="D50" s="3"/>
      <c r="E50" s="3"/>
      <c r="F50" s="11"/>
      <c r="G50" s="3"/>
      <c r="H50" s="7"/>
      <c r="I50" s="7"/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15" x14ac:dyDescent="0.4">
      <c r="A51" s="3"/>
      <c r="B51" s="3"/>
      <c r="C51" s="3"/>
      <c r="D51" s="3"/>
      <c r="E51" s="3"/>
      <c r="F51" s="7"/>
      <c r="G51" s="3"/>
      <c r="H51" s="7"/>
      <c r="I51" s="7"/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15" x14ac:dyDescent="0.4">
      <c r="A52" s="17" t="s">
        <v>56</v>
      </c>
      <c r="B52" s="3"/>
      <c r="C52" s="3"/>
      <c r="D52" s="3"/>
      <c r="E52" s="3"/>
      <c r="F52" s="11"/>
      <c r="G52" s="3"/>
      <c r="H52" s="7"/>
      <c r="I52" s="7"/>
      <c r="J52" s="7"/>
      <c r="K52" s="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15" x14ac:dyDescent="0.4">
      <c r="A53" s="3" t="s">
        <v>31</v>
      </c>
      <c r="B53" s="3">
        <f>2*12</f>
        <v>24</v>
      </c>
      <c r="C53" s="3"/>
      <c r="D53" s="3"/>
      <c r="E53" s="3"/>
      <c r="F53" s="7"/>
      <c r="G53" s="3"/>
      <c r="H53" s="7"/>
      <c r="I53" s="7"/>
      <c r="J53" s="7"/>
      <c r="K53" s="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15" x14ac:dyDescent="0.4">
      <c r="A54" s="3" t="s">
        <v>34</v>
      </c>
      <c r="B54" s="3">
        <v>2524.8969854004404</v>
      </c>
      <c r="C54" s="3"/>
      <c r="D54" s="3"/>
      <c r="E54" s="3"/>
      <c r="F54" s="11"/>
      <c r="G54" s="3"/>
      <c r="H54" s="7"/>
      <c r="I54" s="7"/>
      <c r="J54" s="7"/>
      <c r="K54" s="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15" x14ac:dyDescent="0.4">
      <c r="A55" s="3" t="s">
        <v>57</v>
      </c>
      <c r="B55" s="3">
        <v>3.3058903246372395E-3</v>
      </c>
      <c r="C55" s="3"/>
      <c r="D55" s="3"/>
      <c r="E55" s="3"/>
      <c r="F55" s="7"/>
      <c r="G55" s="3"/>
      <c r="H55" s="7"/>
      <c r="I55" s="7"/>
      <c r="J55" s="7"/>
      <c r="K55" s="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15" x14ac:dyDescent="0.4">
      <c r="A56" s="5" t="s">
        <v>23</v>
      </c>
      <c r="B56" s="6">
        <v>480000</v>
      </c>
      <c r="C56" s="3"/>
      <c r="D56" s="3"/>
      <c r="E56" s="3"/>
      <c r="F56" s="11"/>
      <c r="G56" s="3"/>
      <c r="H56" s="7"/>
      <c r="I56" s="7"/>
      <c r="J56" s="7"/>
      <c r="K56" s="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15" x14ac:dyDescent="0.4">
      <c r="A57" s="3" t="s">
        <v>58</v>
      </c>
      <c r="B57" s="3" t="s">
        <v>35</v>
      </c>
      <c r="C57" s="3"/>
      <c r="D57" s="3"/>
      <c r="E57" s="3"/>
      <c r="F57" s="7"/>
      <c r="G57" s="3"/>
      <c r="H57" s="7"/>
      <c r="I57" s="7"/>
      <c r="J57" s="7"/>
      <c r="K57" s="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15" x14ac:dyDescent="0.4">
      <c r="A58" s="3"/>
      <c r="B58" s="3"/>
      <c r="C58" s="3"/>
      <c r="D58" s="3"/>
      <c r="E58" s="3"/>
      <c r="F58" s="11"/>
      <c r="G58" s="3"/>
      <c r="H58" s="7"/>
      <c r="I58" s="7"/>
      <c r="J58" s="7"/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15" x14ac:dyDescent="0.4">
      <c r="A59" s="26" t="s">
        <v>59</v>
      </c>
      <c r="B59" s="25">
        <f>FV(B55,B53,B54,-B56)</f>
        <v>456609.2948637919</v>
      </c>
      <c r="C59" s="3"/>
      <c r="D59" s="3"/>
      <c r="E59" s="3"/>
      <c r="F59" s="7"/>
      <c r="G59" s="3"/>
      <c r="H59" s="7"/>
      <c r="I59" s="7"/>
      <c r="J59" s="7"/>
      <c r="K59" s="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15" x14ac:dyDescent="0.4">
      <c r="A60" s="3"/>
      <c r="B60" s="3"/>
      <c r="C60" s="3"/>
      <c r="D60" s="3"/>
      <c r="E60" s="3"/>
      <c r="F60" s="11"/>
      <c r="G60" s="3"/>
      <c r="H60" s="7"/>
      <c r="I60" s="7"/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15" x14ac:dyDescent="0.4">
      <c r="A61" s="3"/>
      <c r="B61" s="3"/>
      <c r="C61" s="3"/>
      <c r="D61" s="3"/>
      <c r="E61" s="3"/>
      <c r="F61" s="7"/>
      <c r="G61" s="3"/>
      <c r="H61" s="7"/>
      <c r="I61" s="7"/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15" x14ac:dyDescent="0.4">
      <c r="A62" s="17" t="s">
        <v>60</v>
      </c>
      <c r="B62" s="3"/>
      <c r="C62" s="3"/>
      <c r="D62" s="3"/>
      <c r="E62" s="3"/>
      <c r="F62" s="11"/>
      <c r="G62" s="3"/>
      <c r="H62" s="7"/>
      <c r="I62" s="7"/>
      <c r="J62" s="7"/>
      <c r="K62" s="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15" x14ac:dyDescent="0.4">
      <c r="A63" s="3"/>
      <c r="B63" s="3"/>
      <c r="C63" s="3"/>
      <c r="D63" s="3"/>
      <c r="E63" s="3"/>
      <c r="F63" s="7"/>
      <c r="G63" s="3"/>
      <c r="H63" s="7"/>
      <c r="I63" s="7"/>
      <c r="J63" s="7"/>
      <c r="K63" s="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15" x14ac:dyDescent="0.4">
      <c r="A64" s="3" t="s">
        <v>31</v>
      </c>
      <c r="B64" s="3">
        <f>5*12</f>
        <v>60</v>
      </c>
      <c r="C64" s="3"/>
      <c r="D64" s="3"/>
      <c r="E64" s="3"/>
      <c r="F64" s="11"/>
      <c r="G64" s="3"/>
      <c r="H64" s="7"/>
      <c r="I64" s="7"/>
      <c r="J64" s="7"/>
      <c r="K64" s="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15" x14ac:dyDescent="0.4">
      <c r="A65" s="3" t="s">
        <v>34</v>
      </c>
      <c r="B65" s="3">
        <v>2524.8969854004404</v>
      </c>
      <c r="C65" s="3"/>
      <c r="D65" s="3"/>
      <c r="E65" s="3"/>
      <c r="F65" s="7"/>
      <c r="G65" s="3"/>
      <c r="H65" s="7"/>
      <c r="I65" s="7"/>
      <c r="J65" s="7"/>
      <c r="K65" s="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15" x14ac:dyDescent="0.4">
      <c r="A66" s="3" t="s">
        <v>57</v>
      </c>
      <c r="B66" s="3">
        <v>3.3058903246372395E-3</v>
      </c>
      <c r="C66" s="3"/>
      <c r="D66" s="3"/>
      <c r="E66" s="3"/>
      <c r="F66" s="11"/>
      <c r="G66" s="3"/>
      <c r="H66" s="7"/>
      <c r="I66" s="7"/>
      <c r="J66" s="7"/>
      <c r="K66" s="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15" x14ac:dyDescent="0.4">
      <c r="A67" s="5" t="s">
        <v>23</v>
      </c>
      <c r="B67" s="6">
        <v>480000</v>
      </c>
      <c r="C67" s="3"/>
      <c r="D67" s="3"/>
      <c r="E67" s="3"/>
      <c r="F67" s="7"/>
      <c r="G67" s="3"/>
      <c r="H67" s="7"/>
      <c r="I67" s="7"/>
      <c r="J67" s="7"/>
      <c r="K67" s="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15" x14ac:dyDescent="0.4">
      <c r="A68" s="3" t="s">
        <v>58</v>
      </c>
      <c r="B68" s="3" t="s">
        <v>35</v>
      </c>
      <c r="C68" s="3"/>
      <c r="D68" s="3"/>
      <c r="E68" s="3"/>
      <c r="F68" s="11"/>
      <c r="G68" s="3"/>
      <c r="H68" s="7"/>
      <c r="I68" s="7"/>
      <c r="J68" s="7"/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15" x14ac:dyDescent="0.4">
      <c r="A69" s="3"/>
      <c r="B69" s="3"/>
      <c r="C69" s="3"/>
      <c r="D69" s="3"/>
      <c r="E69" s="3"/>
      <c r="F69" s="7"/>
      <c r="G69" s="3"/>
      <c r="H69" s="7"/>
      <c r="I69" s="7"/>
      <c r="J69" s="7"/>
      <c r="K69" s="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15" x14ac:dyDescent="0.4">
      <c r="A70" s="26" t="s">
        <v>61</v>
      </c>
      <c r="B70" s="25">
        <f>FV(B66,B64,B65,-B67)</f>
        <v>417858.79316310177</v>
      </c>
      <c r="C70" s="3"/>
      <c r="D70" s="3"/>
      <c r="E70" s="3"/>
      <c r="F70" s="11"/>
      <c r="G70" s="3"/>
      <c r="H70" s="7"/>
      <c r="I70" s="7"/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15" x14ac:dyDescent="0.4">
      <c r="A71" s="3"/>
      <c r="B71" s="3"/>
      <c r="C71" s="3"/>
      <c r="D71" s="3"/>
      <c r="E71" s="3"/>
      <c r="F71" s="7"/>
      <c r="G71" s="3"/>
      <c r="H71" s="7"/>
      <c r="I71" s="7"/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15" x14ac:dyDescent="0.4">
      <c r="A72" s="3"/>
      <c r="B72" s="3"/>
      <c r="C72" s="3"/>
      <c r="D72" s="3"/>
      <c r="E72" s="3"/>
      <c r="F72" s="11"/>
      <c r="G72" s="3"/>
      <c r="H72" s="7"/>
      <c r="I72" s="7"/>
      <c r="J72" s="7"/>
      <c r="K72" s="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15" x14ac:dyDescent="0.4">
      <c r="A73" s="17" t="s">
        <v>62</v>
      </c>
      <c r="B73" s="3"/>
      <c r="C73" s="3"/>
      <c r="D73" s="3"/>
      <c r="E73" s="3"/>
      <c r="F73" s="7"/>
      <c r="G73" s="3"/>
      <c r="H73" s="7"/>
      <c r="I73" s="7"/>
      <c r="J73" s="7"/>
      <c r="K73" s="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15" x14ac:dyDescent="0.4">
      <c r="A74" s="3"/>
      <c r="B74" s="3"/>
      <c r="C74" s="3"/>
      <c r="D74" s="3"/>
      <c r="E74" s="3"/>
      <c r="F74" s="11"/>
      <c r="G74" s="3"/>
      <c r="H74" s="7"/>
      <c r="I74" s="7"/>
      <c r="J74" s="7"/>
      <c r="K74" s="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15" x14ac:dyDescent="0.4">
      <c r="A75" s="3" t="s">
        <v>31</v>
      </c>
      <c r="B75" s="3">
        <f>10*12</f>
        <v>120</v>
      </c>
      <c r="C75" s="3"/>
      <c r="D75" s="3"/>
      <c r="E75" s="3"/>
      <c r="F75" s="7"/>
      <c r="G75" s="3"/>
      <c r="H75" s="7"/>
      <c r="I75" s="7"/>
      <c r="J75" s="7"/>
      <c r="K75" s="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15" x14ac:dyDescent="0.4">
      <c r="A76" s="3" t="s">
        <v>34</v>
      </c>
      <c r="B76" s="3">
        <v>2524.8969854004404</v>
      </c>
      <c r="C76" s="3"/>
      <c r="D76" s="3"/>
      <c r="E76" s="3"/>
      <c r="F76" s="11"/>
      <c r="G76" s="3"/>
      <c r="H76" s="7"/>
      <c r="I76" s="7"/>
      <c r="J76" s="7"/>
      <c r="K76" s="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15" x14ac:dyDescent="0.4">
      <c r="A77" s="3" t="s">
        <v>57</v>
      </c>
      <c r="B77" s="3">
        <v>3.3058903246372395E-3</v>
      </c>
      <c r="C77" s="3"/>
      <c r="D77" s="3"/>
      <c r="E77" s="3"/>
      <c r="F77" s="7"/>
      <c r="G77" s="3"/>
      <c r="H77" s="7"/>
      <c r="I77" s="7"/>
      <c r="J77" s="7"/>
      <c r="K77" s="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15" x14ac:dyDescent="0.4">
      <c r="A78" s="5" t="s">
        <v>23</v>
      </c>
      <c r="B78" s="6">
        <v>480000</v>
      </c>
      <c r="C78" s="3"/>
      <c r="D78" s="3"/>
      <c r="E78" s="3"/>
      <c r="F78" s="11"/>
      <c r="G78" s="3"/>
      <c r="H78" s="7"/>
      <c r="I78" s="7"/>
      <c r="J78" s="7"/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15" x14ac:dyDescent="0.4">
      <c r="A79" s="3" t="s">
        <v>58</v>
      </c>
      <c r="B79" s="3" t="s">
        <v>35</v>
      </c>
      <c r="C79" s="3"/>
      <c r="D79" s="3"/>
      <c r="E79" s="3"/>
      <c r="F79" s="7"/>
      <c r="G79" s="3"/>
      <c r="H79" s="7"/>
      <c r="I79" s="7"/>
      <c r="J79" s="7"/>
      <c r="K79" s="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15" x14ac:dyDescent="0.4">
      <c r="A80" s="3"/>
      <c r="B80" s="3"/>
      <c r="C80" s="3"/>
      <c r="D80" s="3"/>
      <c r="E80" s="3"/>
      <c r="F80" s="11"/>
      <c r="G80" s="3"/>
      <c r="H80" s="7"/>
      <c r="I80" s="7"/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15" x14ac:dyDescent="0.4">
      <c r="A81" s="26" t="s">
        <v>63</v>
      </c>
      <c r="B81" s="25">
        <f>FV(B77,B75,B76,-B78)</f>
        <v>342109.00877718261</v>
      </c>
      <c r="C81" s="3"/>
      <c r="D81" s="3"/>
      <c r="E81" s="3"/>
      <c r="F81" s="7"/>
      <c r="G81" s="3"/>
      <c r="H81" s="7"/>
      <c r="I81" s="7"/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15" x14ac:dyDescent="0.4">
      <c r="A82" s="3"/>
      <c r="B82" s="3"/>
      <c r="C82" s="3"/>
      <c r="D82" s="3"/>
      <c r="E82" s="3"/>
      <c r="F82" s="11"/>
      <c r="G82" s="3"/>
      <c r="H82" s="7"/>
      <c r="I82" s="7"/>
      <c r="J82" s="7"/>
      <c r="K82" s="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15" x14ac:dyDescent="0.4">
      <c r="A83" s="3"/>
      <c r="B83" s="3"/>
      <c r="C83" s="3"/>
      <c r="D83" s="3"/>
      <c r="E83" s="3"/>
      <c r="F83" s="7"/>
      <c r="G83" s="3"/>
      <c r="H83" s="7"/>
      <c r="I83" s="7"/>
      <c r="J83" s="7"/>
      <c r="K83" s="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15" x14ac:dyDescent="0.4">
      <c r="A84" s="3"/>
      <c r="B84" s="3"/>
      <c r="C84" s="3"/>
      <c r="D84" s="3"/>
      <c r="E84" s="3"/>
      <c r="F84" s="11"/>
      <c r="G84" s="3"/>
      <c r="H84" s="7"/>
      <c r="I84" s="7"/>
      <c r="J84" s="7"/>
      <c r="K84" s="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15" x14ac:dyDescent="0.4">
      <c r="A85" s="3"/>
      <c r="B85" s="3"/>
      <c r="C85" s="3"/>
      <c r="D85" s="3"/>
      <c r="E85" s="3"/>
      <c r="F85" s="7"/>
      <c r="G85" s="3"/>
      <c r="H85" s="7"/>
      <c r="I85" s="7"/>
      <c r="J85" s="7"/>
      <c r="K85" s="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15" x14ac:dyDescent="0.4">
      <c r="A86" s="3"/>
      <c r="B86" s="3"/>
      <c r="C86" s="3"/>
      <c r="D86" s="3"/>
      <c r="E86" s="3"/>
      <c r="F86" s="11"/>
      <c r="G86" s="3"/>
      <c r="H86" s="7"/>
      <c r="I86" s="7"/>
      <c r="J86" s="7"/>
      <c r="K86" s="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15" x14ac:dyDescent="0.4">
      <c r="A87" s="3"/>
      <c r="B87" s="3"/>
      <c r="C87" s="3"/>
      <c r="D87" s="3"/>
      <c r="E87" s="3"/>
      <c r="F87" s="7"/>
      <c r="G87" s="3"/>
      <c r="H87" s="7"/>
      <c r="I87" s="7"/>
      <c r="J87" s="7"/>
      <c r="K87" s="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15" x14ac:dyDescent="0.4">
      <c r="A88" s="3"/>
      <c r="B88" s="3"/>
      <c r="C88" s="3"/>
      <c r="D88" s="3"/>
      <c r="E88" s="3"/>
      <c r="F88" s="11"/>
      <c r="G88" s="3"/>
      <c r="H88" s="7"/>
      <c r="I88" s="7"/>
      <c r="J88" s="7"/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15" x14ac:dyDescent="0.4">
      <c r="A89" s="3"/>
      <c r="B89" s="3"/>
      <c r="C89" s="3"/>
      <c r="D89" s="3"/>
      <c r="E89" s="3"/>
      <c r="F89" s="7"/>
      <c r="G89" s="3"/>
      <c r="H89" s="7"/>
      <c r="I89" s="7"/>
      <c r="J89" s="7"/>
      <c r="K89" s="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15" x14ac:dyDescent="0.4">
      <c r="A90" s="3"/>
      <c r="B90" s="3"/>
      <c r="C90" s="3"/>
      <c r="D90" s="3"/>
      <c r="E90" s="3"/>
      <c r="F90" s="11"/>
      <c r="G90" s="3"/>
      <c r="H90" s="7"/>
      <c r="I90" s="7"/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15" x14ac:dyDescent="0.4">
      <c r="A91" s="3"/>
      <c r="B91" s="3"/>
      <c r="C91" s="3"/>
      <c r="D91" s="3"/>
      <c r="E91" s="3"/>
      <c r="F91" s="7"/>
      <c r="G91" s="3"/>
      <c r="H91" s="7"/>
      <c r="I91" s="7"/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15" x14ac:dyDescent="0.4">
      <c r="A92" s="3"/>
      <c r="B92" s="3"/>
      <c r="C92" s="3"/>
      <c r="D92" s="3"/>
      <c r="E92" s="3"/>
      <c r="F92" s="11"/>
      <c r="G92" s="3"/>
      <c r="H92" s="7"/>
      <c r="I92" s="7"/>
      <c r="J92" s="7"/>
      <c r="K92" s="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15" x14ac:dyDescent="0.4">
      <c r="A93" s="3"/>
      <c r="B93" s="3"/>
      <c r="C93" s="3"/>
      <c r="D93" s="3"/>
      <c r="E93" s="3"/>
      <c r="F93" s="7"/>
      <c r="G93" s="3"/>
      <c r="H93" s="7"/>
      <c r="I93" s="7"/>
      <c r="J93" s="7"/>
      <c r="K93" s="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15" x14ac:dyDescent="0.4">
      <c r="A94" s="3"/>
      <c r="B94" s="3"/>
      <c r="C94" s="3"/>
      <c r="D94" s="3"/>
      <c r="E94" s="3"/>
      <c r="F94" s="11"/>
      <c r="G94" s="3"/>
      <c r="H94" s="7"/>
      <c r="I94" s="7"/>
      <c r="J94" s="7"/>
      <c r="K94" s="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15" x14ac:dyDescent="0.4">
      <c r="A95" s="3"/>
      <c r="B95" s="3"/>
      <c r="C95" s="3"/>
      <c r="D95" s="3"/>
      <c r="E95" s="3"/>
      <c r="F95" s="7"/>
      <c r="G95" s="3"/>
      <c r="H95" s="7"/>
      <c r="I95" s="7"/>
      <c r="J95" s="7"/>
      <c r="K95" s="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15" x14ac:dyDescent="0.4">
      <c r="A96" s="3"/>
      <c r="B96" s="3"/>
      <c r="C96" s="3"/>
      <c r="D96" s="3"/>
      <c r="E96" s="3"/>
      <c r="F96" s="11"/>
      <c r="G96" s="3"/>
      <c r="H96" s="7"/>
      <c r="I96" s="7"/>
      <c r="J96" s="7"/>
      <c r="K96" s="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15" x14ac:dyDescent="0.4">
      <c r="A97" s="3"/>
      <c r="B97" s="3"/>
      <c r="C97" s="3"/>
      <c r="D97" s="3"/>
      <c r="E97" s="3"/>
      <c r="F97" s="7"/>
      <c r="G97" s="3"/>
      <c r="H97" s="7"/>
      <c r="I97" s="7"/>
      <c r="J97" s="7"/>
      <c r="K97" s="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15" x14ac:dyDescent="0.4">
      <c r="A98" s="3"/>
      <c r="B98" s="3"/>
      <c r="C98" s="3"/>
      <c r="D98" s="3"/>
      <c r="E98" s="3"/>
      <c r="F98" s="11"/>
      <c r="G98" s="3"/>
      <c r="H98" s="7"/>
      <c r="I98" s="7"/>
      <c r="J98" s="7"/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15" x14ac:dyDescent="0.4">
      <c r="A99" s="3"/>
      <c r="B99" s="3"/>
      <c r="C99" s="3"/>
      <c r="D99" s="3"/>
      <c r="E99" s="3"/>
      <c r="F99" s="7"/>
      <c r="G99" s="3"/>
      <c r="H99" s="7"/>
      <c r="I99" s="7"/>
      <c r="J99" s="7"/>
      <c r="K99" s="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15" x14ac:dyDescent="0.4">
      <c r="A100" s="3"/>
      <c r="B100" s="3"/>
      <c r="C100" s="3"/>
      <c r="D100" s="3"/>
      <c r="E100" s="3"/>
      <c r="F100" s="11"/>
      <c r="G100" s="3"/>
      <c r="H100" s="7"/>
      <c r="I100" s="7"/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15" x14ac:dyDescent="0.4">
      <c r="A101" s="3"/>
      <c r="B101" s="3"/>
      <c r="C101" s="3"/>
      <c r="D101" s="3"/>
      <c r="E101" s="3"/>
      <c r="F101" s="7"/>
      <c r="G101" s="3"/>
      <c r="H101" s="7"/>
      <c r="I101" s="7"/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15" x14ac:dyDescent="0.4">
      <c r="A102" s="3"/>
      <c r="B102" s="3"/>
      <c r="C102" s="3"/>
      <c r="D102" s="3"/>
      <c r="E102" s="3"/>
      <c r="F102" s="11"/>
      <c r="G102" s="3"/>
      <c r="H102" s="7"/>
      <c r="I102" s="7"/>
      <c r="J102" s="7"/>
      <c r="K102" s="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15" x14ac:dyDescent="0.4">
      <c r="A103" s="3"/>
      <c r="B103" s="3"/>
      <c r="C103" s="3"/>
      <c r="D103" s="3"/>
      <c r="E103" s="3"/>
      <c r="F103" s="7"/>
      <c r="G103" s="3"/>
      <c r="H103" s="7"/>
      <c r="I103" s="7"/>
      <c r="J103" s="7"/>
      <c r="K103" s="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15" x14ac:dyDescent="0.4">
      <c r="A104" s="3"/>
      <c r="B104" s="3"/>
      <c r="C104" s="3"/>
      <c r="D104" s="3"/>
      <c r="E104" s="3"/>
      <c r="F104" s="11"/>
      <c r="G104" s="3"/>
      <c r="H104" s="7"/>
      <c r="I104" s="7"/>
      <c r="J104" s="7"/>
      <c r="K104" s="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15" x14ac:dyDescent="0.4">
      <c r="A105" s="3"/>
      <c r="B105" s="3"/>
      <c r="C105" s="3"/>
      <c r="D105" s="3"/>
      <c r="E105" s="3"/>
      <c r="F105" s="7"/>
      <c r="G105" s="3"/>
      <c r="H105" s="7"/>
      <c r="I105" s="7"/>
      <c r="J105" s="7"/>
      <c r="K105" s="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15" x14ac:dyDescent="0.4">
      <c r="A106" s="3"/>
      <c r="B106" s="3"/>
      <c r="C106" s="3"/>
      <c r="D106" s="3"/>
      <c r="E106" s="3"/>
      <c r="F106" s="11"/>
      <c r="G106" s="3"/>
      <c r="H106" s="7"/>
      <c r="I106" s="7"/>
      <c r="J106" s="7"/>
      <c r="K106" s="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15" x14ac:dyDescent="0.4">
      <c r="A107" s="3"/>
      <c r="B107" s="3"/>
      <c r="C107" s="3"/>
      <c r="D107" s="3"/>
      <c r="E107" s="3"/>
      <c r="F107" s="7"/>
      <c r="G107" s="3"/>
      <c r="H107" s="7"/>
      <c r="I107" s="7"/>
      <c r="J107" s="7"/>
      <c r="K107" s="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15" x14ac:dyDescent="0.4">
      <c r="A108" s="3"/>
      <c r="B108" s="3"/>
      <c r="C108" s="3"/>
      <c r="D108" s="3"/>
      <c r="E108" s="3"/>
      <c r="F108" s="11"/>
      <c r="G108" s="3"/>
      <c r="H108" s="7"/>
      <c r="I108" s="7"/>
      <c r="J108" s="7"/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15" x14ac:dyDescent="0.4">
      <c r="A109" s="3"/>
      <c r="B109" s="3"/>
      <c r="C109" s="3"/>
      <c r="D109" s="3"/>
      <c r="E109" s="3"/>
      <c r="F109" s="7"/>
      <c r="G109" s="3"/>
      <c r="H109" s="7"/>
      <c r="I109" s="7"/>
      <c r="J109" s="7"/>
      <c r="K109" s="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15" x14ac:dyDescent="0.4">
      <c r="A110" s="3"/>
      <c r="B110" s="3"/>
      <c r="C110" s="3"/>
      <c r="D110" s="3"/>
      <c r="E110" s="3"/>
      <c r="F110" s="11"/>
      <c r="G110" s="3"/>
      <c r="H110" s="7"/>
      <c r="I110" s="7"/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15" x14ac:dyDescent="0.4">
      <c r="A111" s="3"/>
      <c r="B111" s="3"/>
      <c r="C111" s="3"/>
      <c r="D111" s="3"/>
      <c r="E111" s="3"/>
      <c r="F111" s="7"/>
      <c r="G111" s="3"/>
      <c r="H111" s="7"/>
      <c r="I111" s="7"/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15" x14ac:dyDescent="0.4">
      <c r="A112" s="3"/>
      <c r="B112" s="3"/>
      <c r="C112" s="3"/>
      <c r="D112" s="3"/>
      <c r="E112" s="3"/>
      <c r="F112" s="11"/>
      <c r="G112" s="3"/>
      <c r="H112" s="7"/>
      <c r="I112" s="7"/>
      <c r="J112" s="7"/>
      <c r="K112" s="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15" x14ac:dyDescent="0.4">
      <c r="A113" s="3"/>
      <c r="B113" s="3"/>
      <c r="C113" s="3"/>
      <c r="D113" s="3"/>
      <c r="E113" s="3"/>
      <c r="F113" s="7"/>
      <c r="G113" s="3"/>
      <c r="H113" s="7"/>
      <c r="I113" s="7"/>
      <c r="J113" s="7"/>
      <c r="K113" s="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15" x14ac:dyDescent="0.4">
      <c r="A114" s="3"/>
      <c r="B114" s="3"/>
      <c r="C114" s="3"/>
      <c r="D114" s="3"/>
      <c r="E114" s="3"/>
      <c r="F114" s="11"/>
      <c r="G114" s="3"/>
      <c r="H114" s="7"/>
      <c r="I114" s="7"/>
      <c r="J114" s="7"/>
      <c r="K114" s="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15" x14ac:dyDescent="0.4">
      <c r="A115" s="3"/>
      <c r="B115" s="3"/>
      <c r="C115" s="3"/>
      <c r="D115" s="3"/>
      <c r="E115" s="3"/>
      <c r="F115" s="7"/>
      <c r="G115" s="3"/>
      <c r="H115" s="7"/>
      <c r="I115" s="7"/>
      <c r="J115" s="7"/>
      <c r="K115" s="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15" x14ac:dyDescent="0.4">
      <c r="A116" s="3"/>
      <c r="B116" s="3"/>
      <c r="C116" s="3"/>
      <c r="D116" s="3"/>
      <c r="E116" s="3"/>
      <c r="F116" s="11"/>
      <c r="G116" s="3"/>
      <c r="H116" s="7"/>
      <c r="I116" s="7"/>
      <c r="J116" s="7"/>
      <c r="K116" s="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15" x14ac:dyDescent="0.4">
      <c r="A117" s="3"/>
      <c r="B117" s="3"/>
      <c r="C117" s="3"/>
      <c r="D117" s="3"/>
      <c r="E117" s="3"/>
      <c r="F117" s="7"/>
      <c r="G117" s="3"/>
      <c r="H117" s="7"/>
      <c r="I117" s="7"/>
      <c r="J117" s="7"/>
      <c r="K117" s="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15" x14ac:dyDescent="0.4">
      <c r="A118" s="3"/>
      <c r="B118" s="3"/>
      <c r="C118" s="3"/>
      <c r="D118" s="3"/>
      <c r="E118" s="3"/>
      <c r="F118" s="11"/>
      <c r="G118" s="3"/>
      <c r="H118" s="7"/>
      <c r="I118" s="7"/>
      <c r="J118" s="7"/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15" x14ac:dyDescent="0.4">
      <c r="A119" s="3"/>
      <c r="B119" s="3"/>
      <c r="C119" s="3"/>
      <c r="D119" s="3"/>
      <c r="E119" s="3"/>
      <c r="F119" s="7"/>
      <c r="G119" s="3"/>
      <c r="H119" s="7"/>
      <c r="I119" s="7"/>
      <c r="J119" s="7"/>
      <c r="K119" s="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15" x14ac:dyDescent="0.4">
      <c r="A120" s="3"/>
      <c r="B120" s="3"/>
      <c r="C120" s="3"/>
      <c r="D120" s="3"/>
      <c r="E120" s="3"/>
      <c r="F120" s="11"/>
      <c r="G120" s="3"/>
      <c r="H120" s="7"/>
      <c r="I120" s="7"/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15" x14ac:dyDescent="0.4">
      <c r="A121" s="3"/>
      <c r="B121" s="3"/>
      <c r="C121" s="3"/>
      <c r="D121" s="3"/>
      <c r="E121" s="3"/>
      <c r="F121" s="7"/>
      <c r="G121" s="3"/>
      <c r="H121" s="7"/>
      <c r="I121" s="7"/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15" x14ac:dyDescent="0.4">
      <c r="A122" s="3"/>
      <c r="B122" s="3"/>
      <c r="C122" s="3"/>
      <c r="D122" s="3"/>
      <c r="E122" s="3"/>
      <c r="F122" s="4"/>
      <c r="G122" s="17"/>
      <c r="H122" s="9"/>
      <c r="I122" s="9"/>
      <c r="J122" s="9"/>
      <c r="K122" s="9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15" x14ac:dyDescent="0.4">
      <c r="A123" s="3"/>
      <c r="B123" s="3"/>
      <c r="C123" s="3"/>
      <c r="D123" s="3"/>
      <c r="E123" s="3"/>
      <c r="F123" s="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15" x14ac:dyDescent="0.4">
      <c r="A125" s="3"/>
      <c r="B125" s="3"/>
      <c r="C125" s="3"/>
      <c r="D125" s="3"/>
      <c r="E125" s="3"/>
      <c r="F125" s="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15" x14ac:dyDescent="0.4">
      <c r="A127" s="3"/>
      <c r="B127" s="3"/>
      <c r="C127" s="3"/>
      <c r="D127" s="3"/>
      <c r="E127" s="3"/>
      <c r="F127" s="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15" x14ac:dyDescent="0.4">
      <c r="A129" s="3"/>
      <c r="B129" s="3"/>
      <c r="C129" s="3"/>
      <c r="D129" s="3"/>
      <c r="E129" s="3"/>
      <c r="F129" s="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15" x14ac:dyDescent="0.4">
      <c r="A131" s="3"/>
      <c r="B131" s="3"/>
      <c r="C131" s="3"/>
      <c r="D131" s="3"/>
      <c r="E131" s="3"/>
      <c r="F131" s="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15" x14ac:dyDescent="0.4">
      <c r="A133" s="3"/>
      <c r="B133" s="3"/>
      <c r="C133" s="3"/>
      <c r="D133" s="3"/>
      <c r="E133" s="3"/>
      <c r="F133" s="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15" x14ac:dyDescent="0.4">
      <c r="A135" s="3"/>
      <c r="B135" s="3"/>
      <c r="C135" s="3"/>
      <c r="D135" s="3"/>
      <c r="E135" s="3"/>
      <c r="F135" s="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15" x14ac:dyDescent="0.4">
      <c r="A137" s="3"/>
      <c r="B137" s="3"/>
      <c r="C137" s="3"/>
      <c r="D137" s="3"/>
      <c r="E137" s="3"/>
      <c r="F137" s="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Teammates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Jain</dc:creator>
  <cp:lastModifiedBy>Varun Jain</cp:lastModifiedBy>
  <dcterms:created xsi:type="dcterms:W3CDTF">2022-10-06T14:05:45Z</dcterms:created>
  <dcterms:modified xsi:type="dcterms:W3CDTF">2022-10-06T14:05:45Z</dcterms:modified>
</cp:coreProperties>
</file>