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arun Jain\Documents\Portfolio ANalysis\"/>
    </mc:Choice>
  </mc:AlternateContent>
  <xr:revisionPtr revIDLastSave="0" documentId="8_{E8E0CEDD-A234-4A8A-B862-BF2B5A5DAA25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6 COMPANIES" sheetId="1" r:id="rId1"/>
    <sheet name="P&amp;W_6" sheetId="2" r:id="rId2"/>
    <sheet name="R&amp;P_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2" l="1"/>
  <c r="I6" i="4" s="1"/>
  <c r="L4" i="2"/>
  <c r="I3" i="4" s="1"/>
  <c r="L5" i="2"/>
  <c r="I5" i="4" s="1"/>
  <c r="L2" i="2"/>
  <c r="I4" i="4" s="1"/>
  <c r="K3" i="2"/>
  <c r="K4" i="2"/>
  <c r="K5" i="2"/>
  <c r="K2" i="2"/>
  <c r="H6" i="4"/>
  <c r="H5" i="4"/>
  <c r="H4" i="4"/>
  <c r="H3" i="4"/>
  <c r="G6" i="4"/>
  <c r="G5" i="4"/>
  <c r="G4" i="4"/>
  <c r="G3" i="4"/>
  <c r="F6" i="4"/>
  <c r="F5" i="4"/>
  <c r="F4" i="4"/>
  <c r="F3" i="4"/>
  <c r="E6" i="4"/>
  <c r="E5" i="4"/>
  <c r="E4" i="4"/>
  <c r="E3" i="4"/>
  <c r="D6" i="4"/>
  <c r="D5" i="4"/>
  <c r="D4" i="4"/>
  <c r="D3" i="4"/>
  <c r="C6" i="4"/>
  <c r="C5" i="4"/>
  <c r="C4" i="4"/>
  <c r="C3" i="4"/>
  <c r="B6" i="4"/>
  <c r="B5" i="4"/>
  <c r="B4" i="4"/>
  <c r="B3" i="4"/>
  <c r="V14" i="1"/>
  <c r="V13" i="1"/>
  <c r="V12" i="1"/>
  <c r="V11" i="1"/>
  <c r="V10" i="1"/>
  <c r="V9" i="1"/>
  <c r="V8" i="1"/>
  <c r="V7" i="1"/>
  <c r="R14" i="1"/>
  <c r="R13" i="1"/>
  <c r="R12" i="1"/>
  <c r="R11" i="1"/>
  <c r="R10" i="1"/>
  <c r="R9" i="1"/>
  <c r="R8" i="1"/>
  <c r="R7" i="1"/>
  <c r="N14" i="1"/>
  <c r="N13" i="1"/>
  <c r="N12" i="1"/>
  <c r="N11" i="1"/>
  <c r="N10" i="1"/>
  <c r="N9" i="1"/>
  <c r="J14" i="1"/>
  <c r="J13" i="1"/>
  <c r="J12" i="1"/>
  <c r="J11" i="1"/>
  <c r="J10" i="1"/>
  <c r="J9" i="1"/>
  <c r="J8" i="1"/>
  <c r="J7" i="1"/>
  <c r="S3" i="1"/>
  <c r="F9" i="1"/>
  <c r="B9" i="1"/>
  <c r="B10" i="1"/>
  <c r="F11" i="1"/>
  <c r="F8" i="1"/>
  <c r="F14" i="1" s="1"/>
  <c r="F7" i="1"/>
  <c r="N8" i="1"/>
  <c r="N7" i="1"/>
  <c r="F10" i="1"/>
  <c r="B14" i="1"/>
  <c r="B24" i="1"/>
  <c r="B23" i="1"/>
  <c r="B22" i="1"/>
  <c r="B8" i="1"/>
  <c r="B7" i="1"/>
  <c r="W3" i="1"/>
  <c r="W4" i="1"/>
  <c r="S4" i="1"/>
  <c r="O4" i="1"/>
  <c r="O3" i="1"/>
  <c r="K4" i="1"/>
  <c r="K3" i="1"/>
  <c r="G4" i="1"/>
  <c r="G3" i="1"/>
  <c r="C3" i="1"/>
  <c r="C4" i="1"/>
  <c r="C19" i="1"/>
  <c r="C18" i="1"/>
  <c r="F23" i="1"/>
  <c r="F22" i="1"/>
  <c r="L19" i="1"/>
  <c r="L18" i="1"/>
  <c r="O19" i="1"/>
  <c r="O18" i="1"/>
  <c r="O17" i="1"/>
  <c r="B11" i="1" l="1"/>
  <c r="F12" i="1"/>
  <c r="F13" i="1"/>
  <c r="B12" i="1" l="1"/>
  <c r="B13" i="1"/>
</calcChain>
</file>

<file path=xl/sharedStrings.xml><?xml version="1.0" encoding="utf-8"?>
<sst xmlns="http://schemas.openxmlformats.org/spreadsheetml/2006/main" count="132" uniqueCount="60">
  <si>
    <t>Date</t>
  </si>
  <si>
    <t>Close</t>
    <phoneticPr fontId="3" type="noConversion"/>
  </si>
  <si>
    <t>Return</t>
    <phoneticPr fontId="3" type="noConversion"/>
  </si>
  <si>
    <t>Mean</t>
    <phoneticPr fontId="3" type="noConversion"/>
  </si>
  <si>
    <t>SD</t>
    <phoneticPr fontId="3" type="noConversion"/>
  </si>
  <si>
    <t>Covariance</t>
    <phoneticPr fontId="3" type="noConversion"/>
  </si>
  <si>
    <t>Variance</t>
    <phoneticPr fontId="3" type="noConversion"/>
  </si>
  <si>
    <t>Beta</t>
    <phoneticPr fontId="3" type="noConversion"/>
  </si>
  <si>
    <t>Jensen Alpha</t>
    <phoneticPr fontId="3" type="noConversion"/>
  </si>
  <si>
    <t>Treynor I</t>
    <phoneticPr fontId="3" type="noConversion"/>
  </si>
  <si>
    <t>Sharpe Ratio</t>
    <phoneticPr fontId="3" type="noConversion"/>
  </si>
  <si>
    <t>MU</t>
  </si>
  <si>
    <t>CVX</t>
  </si>
  <si>
    <t>NVDA</t>
  </si>
  <si>
    <t>GME</t>
  </si>
  <si>
    <t>Risk</t>
  </si>
  <si>
    <t>Performance</t>
  </si>
  <si>
    <t>Variance</t>
  </si>
  <si>
    <t>Standard.D</t>
  </si>
  <si>
    <t>Beta</t>
  </si>
  <si>
    <t>Mean</t>
  </si>
  <si>
    <t>Jensen Alpha</t>
  </si>
  <si>
    <t>Sharpe Ratio</t>
  </si>
  <si>
    <t>Treynor I</t>
  </si>
  <si>
    <t>Weight</t>
  </si>
  <si>
    <t>Symbol</t>
  </si>
  <si>
    <t>Quantity</t>
  </si>
  <si>
    <t>Currency</t>
  </si>
  <si>
    <t>Micron Technology Inc.</t>
  </si>
  <si>
    <t>USD</t>
  </si>
  <si>
    <t>Chevron Corp.</t>
  </si>
  <si>
    <t>NVIDIA Corp</t>
  </si>
  <si>
    <t>Gamestop Corporation - Ordinary Shares - Class A</t>
  </si>
  <si>
    <t>Description</t>
  </si>
  <si>
    <t>LastPrice</t>
  </si>
  <si>
    <t>PricePaid</t>
  </si>
  <si>
    <t>DayChange</t>
  </si>
  <si>
    <t>ProfitLoss</t>
  </si>
  <si>
    <t>MarketValue</t>
  </si>
  <si>
    <t>ProfitLossPercentage</t>
  </si>
  <si>
    <t>S&amp;P500</t>
    <phoneticPr fontId="3" type="noConversion"/>
  </si>
  <si>
    <t>mean</t>
    <phoneticPr fontId="3" type="noConversion"/>
  </si>
  <si>
    <t>variance</t>
    <phoneticPr fontId="3" type="noConversion"/>
  </si>
  <si>
    <t>Open</t>
  </si>
  <si>
    <t>High</t>
  </si>
  <si>
    <t>Low</t>
  </si>
  <si>
    <t>Close</t>
  </si>
  <si>
    <t>Adj Close</t>
  </si>
  <si>
    <t>Volume</t>
  </si>
  <si>
    <t>R_M</t>
    <phoneticPr fontId="5" type="noConversion"/>
  </si>
  <si>
    <t>DGS3MO</t>
  </si>
  <si>
    <t>Return</t>
    <phoneticPr fontId="6" type="noConversion"/>
  </si>
  <si>
    <t>Rf</t>
    <phoneticPr fontId="3" type="noConversion"/>
  </si>
  <si>
    <t>ENPH</t>
    <phoneticPr fontId="3" type="noConversion"/>
  </si>
  <si>
    <t>UPS</t>
    <phoneticPr fontId="3" type="noConversion"/>
  </si>
  <si>
    <t>GME</t>
    <phoneticPr fontId="3" type="noConversion"/>
  </si>
  <si>
    <t>Beginning proportion</t>
    <phoneticPr fontId="3" type="noConversion"/>
  </si>
  <si>
    <t xml:space="preserve"> Closing proportion </t>
    <phoneticPr fontId="3" type="noConversion"/>
  </si>
  <si>
    <t>Portfolio value</t>
    <phoneticPr fontId="3" type="noConversion"/>
  </si>
  <si>
    <t>Beginning 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</si>
</sst>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_);[Red]\(\$#,##0.00\)"/>
    <numFmt numFmtId="165" formatCode="\$#,##0.00;\-\$#,##0.00"/>
    <numFmt numFmtId="166" formatCode="0.0000%"/>
    <numFmt numFmtId="167" formatCode="0.0000_ "/>
    <numFmt numFmtId="168" formatCode="0.00000000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14" fontId="1" fillId="0" borderId="0" xfId="1" applyNumberFormat="1" applyAlignment="1">
      <alignment vertical="center"/>
    </xf>
    <xf numFmtId="1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2">
      <alignment vertical="center"/>
    </xf>
    <xf numFmtId="2" fontId="2" fillId="0" borderId="0" xfId="2" applyNumberFormat="1" applyAlignment="1"/>
    <xf numFmtId="166" fontId="0" fillId="0" borderId="0" xfId="3" applyNumberFormat="1" applyFont="1" applyAlignment="1"/>
    <xf numFmtId="0" fontId="2" fillId="0" borderId="0" xfId="2" applyAlignment="1"/>
    <xf numFmtId="0" fontId="4" fillId="0" borderId="0" xfId="1" applyFont="1"/>
    <xf numFmtId="166" fontId="6" fillId="0" borderId="0" xfId="4" applyNumberFormat="1" applyFont="1"/>
    <xf numFmtId="166" fontId="1" fillId="0" borderId="0" xfId="1" applyNumberFormat="1"/>
    <xf numFmtId="0" fontId="2" fillId="0" borderId="0" xfId="2" applyAlignment="1">
      <alignment horizontal="right" vertical="center"/>
    </xf>
    <xf numFmtId="166" fontId="0" fillId="0" borderId="0" xfId="0" applyNumberFormat="1"/>
    <xf numFmtId="166" fontId="1" fillId="0" borderId="0" xfId="1" applyNumberFormat="1" applyAlignment="1">
      <alignment vertical="center"/>
    </xf>
    <xf numFmtId="167" fontId="0" fillId="0" borderId="0" xfId="0" applyNumberFormat="1"/>
    <xf numFmtId="167" fontId="1" fillId="0" borderId="0" xfId="1" applyNumberFormat="1" applyAlignment="1">
      <alignment vertical="center"/>
    </xf>
    <xf numFmtId="168" fontId="0" fillId="0" borderId="0" xfId="0" applyNumberFormat="1"/>
    <xf numFmtId="168" fontId="1" fillId="0" borderId="0" xfId="1" applyNumberFormat="1"/>
    <xf numFmtId="0" fontId="4" fillId="0" borderId="1" xfId="0" applyFont="1" applyBorder="1"/>
    <xf numFmtId="0" fontId="0" fillId="0" borderId="1" xfId="0" applyBorder="1"/>
    <xf numFmtId="167" fontId="0" fillId="0" borderId="1" xfId="0" applyNumberFormat="1" applyBorder="1"/>
    <xf numFmtId="10" fontId="0" fillId="0" borderId="0" xfId="0" applyNumberFormat="1" applyAlignment="1">
      <alignment vertical="center"/>
    </xf>
    <xf numFmtId="166" fontId="0" fillId="0" borderId="1" xfId="0" applyNumberFormat="1" applyBorder="1"/>
    <xf numFmtId="10" fontId="0" fillId="0" borderId="1" xfId="0" applyNumberFormat="1" applyBorder="1"/>
    <xf numFmtId="168" fontId="0" fillId="0" borderId="1" xfId="0" applyNumberFormat="1" applyBorder="1"/>
    <xf numFmtId="0" fontId="4" fillId="0" borderId="1" xfId="0" applyFont="1" applyBorder="1" applyAlignment="1">
      <alignment horizontal="center"/>
    </xf>
  </cellXfs>
  <cellStyles count="5">
    <cellStyle name="Normal" xfId="0" builtinId="0"/>
    <cellStyle name="Normal 3" xfId="1" xr:uid="{93172EF6-5699-4F47-90DC-8D154584083E}"/>
    <cellStyle name="常规 3" xfId="2" xr:uid="{A59B35DC-1332-4E6B-992A-5680EA8D36FB}"/>
    <cellStyle name="百分比 2" xfId="4" xr:uid="{8DE55C37-1DF4-4462-957C-405B1AF96FCA}"/>
    <cellStyle name="百分比 3" xfId="3" xr:uid="{E1C1E97B-828A-456E-8F70-50FA7E919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zoomScale="85" zoomScaleNormal="85" workbookViewId="0">
      <selection activeCell="B47" sqref="B47"/>
    </sheetView>
  </sheetViews>
  <sheetFormatPr defaultRowHeight="14.25"/>
  <cols>
    <col min="1" max="1" width="11.46484375" bestFit="1" customWidth="1"/>
    <col min="2" max="2" width="20.265625" bestFit="1" customWidth="1"/>
    <col min="5" max="5" width="11.46484375" bestFit="1" customWidth="1"/>
    <col min="6" max="6" width="11.1328125" bestFit="1" customWidth="1"/>
    <col min="9" max="9" width="11.46484375" bestFit="1" customWidth="1"/>
    <col min="10" max="10" width="11.265625" bestFit="1" customWidth="1"/>
    <col min="13" max="13" width="11.46484375" bestFit="1" customWidth="1"/>
    <col min="17" max="17" width="11.46484375" bestFit="1" customWidth="1"/>
    <col min="21" max="21" width="11.46484375" bestFit="1" customWidth="1"/>
  </cols>
  <sheetData>
    <row r="1" spans="1:23">
      <c r="A1" s="1" t="s">
        <v>0</v>
      </c>
      <c r="B1" s="1" t="s">
        <v>1</v>
      </c>
      <c r="C1" s="2" t="s">
        <v>2</v>
      </c>
      <c r="E1" s="1" t="s">
        <v>0</v>
      </c>
      <c r="F1" s="1" t="s">
        <v>1</v>
      </c>
      <c r="G1" s="2" t="s">
        <v>2</v>
      </c>
      <c r="I1" s="1" t="s">
        <v>0</v>
      </c>
      <c r="J1" s="1" t="s">
        <v>1</v>
      </c>
      <c r="K1" s="2" t="s">
        <v>2</v>
      </c>
      <c r="M1" s="1" t="s">
        <v>0</v>
      </c>
      <c r="N1" s="1" t="s">
        <v>1</v>
      </c>
      <c r="O1" s="2" t="s">
        <v>2</v>
      </c>
      <c r="Q1" s="1" t="s">
        <v>0</v>
      </c>
      <c r="R1" s="1" t="s">
        <v>1</v>
      </c>
      <c r="S1" s="2" t="s">
        <v>2</v>
      </c>
      <c r="U1" s="1" t="s">
        <v>0</v>
      </c>
      <c r="V1" s="1" t="s">
        <v>1</v>
      </c>
      <c r="W1" s="2" t="s">
        <v>2</v>
      </c>
    </row>
    <row r="2" spans="1:23">
      <c r="A2" s="3">
        <v>44901</v>
      </c>
      <c r="B2" s="10">
        <v>309.73</v>
      </c>
      <c r="E2" s="3">
        <v>44901</v>
      </c>
      <c r="F2" s="10">
        <v>175.1</v>
      </c>
      <c r="I2" s="3">
        <v>44901</v>
      </c>
      <c r="J2" s="10">
        <v>53.68</v>
      </c>
      <c r="M2" s="3">
        <v>44901</v>
      </c>
      <c r="N2" s="10">
        <v>172.01</v>
      </c>
      <c r="Q2" s="3">
        <v>44901</v>
      </c>
      <c r="R2" s="10">
        <v>159.87</v>
      </c>
      <c r="U2" s="3">
        <v>44901</v>
      </c>
      <c r="V2" s="17">
        <v>23.39</v>
      </c>
    </row>
    <row r="3" spans="1:23">
      <c r="A3" s="3">
        <v>44902</v>
      </c>
      <c r="B3" s="10">
        <v>317.05</v>
      </c>
      <c r="C3" s="18">
        <f>LN(B3/B2)</f>
        <v>2.3358539921566189E-2</v>
      </c>
      <c r="E3" s="3">
        <v>44902</v>
      </c>
      <c r="F3" s="10">
        <v>174.67</v>
      </c>
      <c r="G3" s="18">
        <f>LN(F3/F2)</f>
        <v>-2.4587598515047539E-3</v>
      </c>
      <c r="I3" s="3">
        <v>44902</v>
      </c>
      <c r="J3" s="10">
        <v>53.82</v>
      </c>
      <c r="K3" s="18">
        <f>LN(J3/J2)</f>
        <v>2.6046526353334866E-3</v>
      </c>
      <c r="M3" s="3">
        <v>44902</v>
      </c>
      <c r="N3" s="10">
        <v>172.52</v>
      </c>
      <c r="O3" s="18">
        <f>LN(N3/N2)</f>
        <v>2.9605571213429023E-3</v>
      </c>
      <c r="Q3" s="3">
        <v>44902</v>
      </c>
      <c r="R3" s="17">
        <v>161.19999999999999</v>
      </c>
      <c r="S3" s="18">
        <f>LN(R3/R2)</f>
        <v>8.284845095727307E-3</v>
      </c>
      <c r="U3" s="3">
        <v>44902</v>
      </c>
      <c r="V3" s="10">
        <v>22.26</v>
      </c>
      <c r="W3" s="18">
        <f>LN(V3/V2)</f>
        <v>-4.9517234748688882E-2</v>
      </c>
    </row>
    <row r="4" spans="1:23">
      <c r="A4" s="4">
        <v>44903</v>
      </c>
      <c r="B4" s="10">
        <v>321.8</v>
      </c>
      <c r="C4" s="18">
        <f>LN(B4/B3)</f>
        <v>1.4870744412242254E-2</v>
      </c>
      <c r="E4" s="4">
        <v>44903</v>
      </c>
      <c r="F4" s="10">
        <v>177.87</v>
      </c>
      <c r="G4" s="18">
        <f>LN(F4/F3)</f>
        <v>1.8154466947084679E-2</v>
      </c>
      <c r="I4" s="4">
        <v>44903</v>
      </c>
      <c r="J4" s="10">
        <v>54.88</v>
      </c>
      <c r="K4" s="18">
        <f>LN(J4/J3)</f>
        <v>1.9503838118870069E-2</v>
      </c>
      <c r="M4" s="4">
        <v>44903</v>
      </c>
      <c r="N4" s="10">
        <v>175.56</v>
      </c>
      <c r="O4" s="18">
        <f>LN(N4/N3)</f>
        <v>1.746769304039078E-2</v>
      </c>
      <c r="Q4" s="4">
        <v>44903</v>
      </c>
      <c r="R4" s="10">
        <v>164.58</v>
      </c>
      <c r="S4" s="18">
        <f>LN(R4/R3)</f>
        <v>2.0750944105039189E-2</v>
      </c>
      <c r="U4" s="4">
        <v>44903</v>
      </c>
      <c r="V4" s="10">
        <v>24.25</v>
      </c>
      <c r="W4" s="18">
        <f>LN(V4/V3)</f>
        <v>8.5625271536093284E-2</v>
      </c>
    </row>
    <row r="6" spans="1:23">
      <c r="A6" s="8" t="s">
        <v>53</v>
      </c>
      <c r="E6" s="8" t="s">
        <v>54</v>
      </c>
      <c r="I6" s="8" t="s">
        <v>11</v>
      </c>
      <c r="M6" s="8" t="s">
        <v>12</v>
      </c>
      <c r="Q6" s="8" t="s">
        <v>13</v>
      </c>
      <c r="U6" s="8" t="s">
        <v>55</v>
      </c>
    </row>
    <row r="7" spans="1:23">
      <c r="A7" s="1" t="s">
        <v>3</v>
      </c>
      <c r="B7" s="18">
        <f>AVERAGE(C3:C4)</f>
        <v>1.9114642166904221E-2</v>
      </c>
      <c r="C7" s="18"/>
      <c r="D7" s="18"/>
      <c r="E7" s="19" t="s">
        <v>3</v>
      </c>
      <c r="F7" s="18">
        <f>AVERAGE(G3:G4)</f>
        <v>7.8478535477899628E-3</v>
      </c>
      <c r="G7" s="18"/>
      <c r="H7" s="18"/>
      <c r="I7" s="19" t="s">
        <v>3</v>
      </c>
      <c r="J7" s="18">
        <f>AVERAGE(K3:K4)</f>
        <v>1.1054245377101778E-2</v>
      </c>
      <c r="K7" s="18"/>
      <c r="L7" s="18"/>
      <c r="M7" s="19" t="s">
        <v>3</v>
      </c>
      <c r="N7" s="18">
        <f>AVERAGE(O3:O4)</f>
        <v>1.0214125080866842E-2</v>
      </c>
      <c r="O7" s="18"/>
      <c r="P7" s="18"/>
      <c r="Q7" s="19" t="s">
        <v>3</v>
      </c>
      <c r="R7" s="18">
        <f>AVERAGE(S3:S4)</f>
        <v>1.4517894600383248E-2</v>
      </c>
      <c r="S7" s="18"/>
      <c r="T7" s="18"/>
      <c r="U7" s="19" t="s">
        <v>3</v>
      </c>
      <c r="V7" s="18">
        <f>AVERAGE(W3:W4)</f>
        <v>1.8054018393702201E-2</v>
      </c>
    </row>
    <row r="8" spans="1:23">
      <c r="A8" s="1" t="s">
        <v>4</v>
      </c>
      <c r="B8" s="20">
        <f>_xlfn.STDEV.S(C3:C4)</f>
        <v>6.0017777619676849E-3</v>
      </c>
      <c r="C8" s="20"/>
      <c r="D8" s="20"/>
      <c r="E8" s="21" t="s">
        <v>4</v>
      </c>
      <c r="F8" s="20">
        <f>_xlfn.STDEV.S(G3:G4)</f>
        <v>1.4575752451418855E-2</v>
      </c>
      <c r="G8" s="20"/>
      <c r="H8" s="20"/>
      <c r="I8" s="21" t="s">
        <v>4</v>
      </c>
      <c r="J8" s="20">
        <f>_xlfn.STDEV.S(K3:K4)</f>
        <v>1.1949528651937984E-2</v>
      </c>
      <c r="K8" s="20"/>
      <c r="L8" s="20"/>
      <c r="M8" s="21" t="s">
        <v>4</v>
      </c>
      <c r="N8" s="20">
        <f>_xlfn.STDEV.S(O3:O4)</f>
        <v>1.0258094183953691E-2</v>
      </c>
      <c r="O8" s="20"/>
      <c r="P8" s="20"/>
      <c r="Q8" s="21" t="s">
        <v>4</v>
      </c>
      <c r="R8" s="20">
        <f>_xlfn.STDEV.S(S3:S4)</f>
        <v>8.8148631444273356E-3</v>
      </c>
      <c r="S8" s="20"/>
      <c r="T8" s="20"/>
      <c r="U8" s="21" t="s">
        <v>4</v>
      </c>
      <c r="V8" s="20">
        <f>_xlfn.STDEV.S(W3:W4)</f>
        <v>9.5560182620515091E-2</v>
      </c>
      <c r="W8" s="20"/>
    </row>
    <row r="9" spans="1:23">
      <c r="A9" s="1" t="s">
        <v>5</v>
      </c>
      <c r="B9" s="20">
        <f>_xlfn.COVARIANCE.S(C3:C4,C18:C19)</f>
        <v>-4.0557225537549057E-5</v>
      </c>
      <c r="C9" s="20"/>
      <c r="D9" s="20"/>
      <c r="E9" s="21" t="s">
        <v>5</v>
      </c>
      <c r="F9" s="20">
        <f>_xlfn.COVARIANCE.S(G3:G4,C18:C19)</f>
        <v>9.8496162803247338E-5</v>
      </c>
      <c r="G9" s="20"/>
      <c r="H9" s="20"/>
      <c r="I9" s="21" t="s">
        <v>5</v>
      </c>
      <c r="J9" s="20">
        <f>_xlfn.COVARIANCE.S(K3:K4,C18:C19)</f>
        <v>8.0749362576391771E-5</v>
      </c>
      <c r="K9" s="20"/>
      <c r="L9" s="20"/>
      <c r="M9" s="21" t="s">
        <v>5</v>
      </c>
      <c r="N9" s="20">
        <f>_xlfn.COVARIANCE.S(O3:O4,C18:C19)</f>
        <v>6.931943432501102E-5</v>
      </c>
      <c r="O9" s="20"/>
      <c r="P9" s="20"/>
      <c r="Q9" s="21" t="s">
        <v>5</v>
      </c>
      <c r="R9" s="20">
        <f>_xlfn.COVARIANCE.S(S3:S4,C18:C19)</f>
        <v>5.956674952155509E-5</v>
      </c>
      <c r="S9" s="20"/>
      <c r="T9" s="20"/>
      <c r="U9" s="21" t="s">
        <v>5</v>
      </c>
      <c r="V9" s="20">
        <f>_xlfn.COVARIANCE.S(W3:W4,C18:C19)</f>
        <v>6.457513144703602E-4</v>
      </c>
      <c r="W9" s="20"/>
    </row>
    <row r="10" spans="1:23">
      <c r="A10" s="1" t="s">
        <v>6</v>
      </c>
      <c r="B10" s="20">
        <f>_xlfn.VAR.S(C3:C4)</f>
        <v>3.6021336304049834E-5</v>
      </c>
      <c r="C10" s="20"/>
      <c r="D10" s="20"/>
      <c r="E10" s="21" t="s">
        <v>6</v>
      </c>
      <c r="F10" s="20">
        <f>_xlfn.VAR.S(G3:G4)</f>
        <v>2.1245255952504277E-4</v>
      </c>
      <c r="G10" s="20"/>
      <c r="H10" s="20"/>
      <c r="I10" s="21" t="s">
        <v>6</v>
      </c>
      <c r="J10" s="20">
        <f>_xlfn.VAR.S(K3:K4)</f>
        <v>1.427912350034868E-4</v>
      </c>
      <c r="K10" s="20"/>
      <c r="L10" s="20"/>
      <c r="M10" s="21" t="s">
        <v>6</v>
      </c>
      <c r="N10" s="20">
        <f>_xlfn.VAR.S(O3:O4)</f>
        <v>1.0522849628686454E-4</v>
      </c>
      <c r="O10" s="20"/>
      <c r="P10" s="20"/>
      <c r="Q10" s="21" t="s">
        <v>6</v>
      </c>
      <c r="R10" s="20">
        <f>_xlfn.VAR.S(S3:S4)</f>
        <v>7.7701812254983387E-5</v>
      </c>
      <c r="S10" s="20"/>
      <c r="T10" s="20"/>
      <c r="U10" s="21" t="s">
        <v>6</v>
      </c>
      <c r="V10" s="20">
        <f>_xlfn.VAR.S(W3:W4)</f>
        <v>9.1317485024661957E-3</v>
      </c>
      <c r="W10" s="20"/>
    </row>
    <row r="11" spans="1:23">
      <c r="A11" s="1" t="s">
        <v>7</v>
      </c>
      <c r="B11" s="20">
        <f>B9/B10</f>
        <v>-1.1259222921440941</v>
      </c>
      <c r="C11" s="20"/>
      <c r="D11" s="20"/>
      <c r="E11" s="21" t="s">
        <v>7</v>
      </c>
      <c r="F11" s="20">
        <f>F9/F10</f>
        <v>0.46361485605748676</v>
      </c>
      <c r="G11" s="20"/>
      <c r="H11" s="20"/>
      <c r="I11" s="21" t="s">
        <v>7</v>
      </c>
      <c r="J11" s="20">
        <f>J9/J10</f>
        <v>0.56550643724329408</v>
      </c>
      <c r="K11" s="20"/>
      <c r="L11" s="20"/>
      <c r="M11" s="21" t="s">
        <v>7</v>
      </c>
      <c r="N11" s="20">
        <f>N9/N10</f>
        <v>0.65875154327054686</v>
      </c>
      <c r="O11" s="20"/>
      <c r="P11" s="20"/>
      <c r="Q11" s="21" t="s">
        <v>7</v>
      </c>
      <c r="R11" s="20">
        <f>R9/R10</f>
        <v>0.76660695282219482</v>
      </c>
      <c r="S11" s="20"/>
      <c r="T11" s="20"/>
      <c r="U11" s="21" t="s">
        <v>7</v>
      </c>
      <c r="V11" s="20">
        <f>V9/V10</f>
        <v>7.0714969241209749E-2</v>
      </c>
      <c r="W11" s="20"/>
    </row>
    <row r="12" spans="1:23">
      <c r="A12" s="1" t="s">
        <v>8</v>
      </c>
      <c r="B12" s="18">
        <f>B7-($F$22+B11*($B$22-$F$22))</f>
        <v>2.2324369348262423E-2</v>
      </c>
      <c r="C12" s="18"/>
      <c r="D12" s="18"/>
      <c r="E12" s="19" t="s">
        <v>8</v>
      </c>
      <c r="F12" s="18">
        <f>F7-($F$22+F11*($B$22-$F$22))</f>
        <v>6.3580793044357917E-3</v>
      </c>
      <c r="G12" s="18"/>
      <c r="H12" s="18"/>
      <c r="I12" s="19" t="s">
        <v>8</v>
      </c>
      <c r="J12" s="18">
        <f>J7-($F$22+J11*($B$22-$F$22))</f>
        <v>9.2632264402903557E-3</v>
      </c>
      <c r="K12" s="18"/>
      <c r="L12" s="18"/>
      <c r="M12" s="19" t="s">
        <v>8</v>
      </c>
      <c r="N12" s="18">
        <f>N7-($F$22+N11*($B$22-$F$22))</f>
        <v>8.1474249439536656E-3</v>
      </c>
      <c r="O12" s="18"/>
      <c r="P12" s="18"/>
      <c r="Q12" s="19" t="s">
        <v>8</v>
      </c>
      <c r="R12" s="18">
        <f>R7-($F$22+R11*($B$22-$F$22))</f>
        <v>1.213231758070934E-2</v>
      </c>
      <c r="S12" s="18"/>
      <c r="T12" s="18"/>
      <c r="U12" s="19" t="s">
        <v>8</v>
      </c>
      <c r="V12" s="18">
        <f>V7-($F$22+V11*($B$22-$F$22))</f>
        <v>1.7725861278926308E-2</v>
      </c>
    </row>
    <row r="13" spans="1:23">
      <c r="A13" s="1" t="s">
        <v>9</v>
      </c>
      <c r="B13" s="20">
        <f>(B7-$F$22)/B11</f>
        <v>-1.6871106950676062E-2</v>
      </c>
      <c r="C13" s="20"/>
      <c r="D13" s="20"/>
      <c r="E13" s="21" t="s">
        <v>9</v>
      </c>
      <c r="F13" s="20">
        <f>(F7-$F$22)/F11</f>
        <v>1.6670662488090661E-2</v>
      </c>
      <c r="G13" s="20"/>
      <c r="H13" s="20"/>
      <c r="I13" s="21" t="s">
        <v>9</v>
      </c>
      <c r="J13" s="20">
        <f>(J7-$F$22)/J11</f>
        <v>1.9336930402449777E-2</v>
      </c>
      <c r="K13" s="20"/>
      <c r="L13" s="20"/>
      <c r="M13" s="21" t="s">
        <v>9</v>
      </c>
      <c r="N13" s="20">
        <f>(N7-$F$22)/N11</f>
        <v>1.5324500452411053E-2</v>
      </c>
      <c r="O13" s="20"/>
      <c r="P13" s="20"/>
      <c r="Q13" s="21" t="s">
        <v>9</v>
      </c>
      <c r="R13" s="20">
        <f>(R7-$F$22)/R11</f>
        <v>1.8782516633047041E-2</v>
      </c>
      <c r="S13" s="20"/>
      <c r="T13" s="20"/>
      <c r="U13" s="21" t="s">
        <v>9</v>
      </c>
      <c r="V13" s="20">
        <f>(V7-$F$22)/V11</f>
        <v>0.25362284433066823</v>
      </c>
    </row>
    <row r="14" spans="1:23">
      <c r="A14" s="1" t="s">
        <v>10</v>
      </c>
      <c r="B14" s="20">
        <f>(B7-$F$22)/B8</f>
        <v>3.1649881355629623</v>
      </c>
      <c r="C14" s="20"/>
      <c r="D14" s="20"/>
      <c r="E14" s="21" t="s">
        <v>10</v>
      </c>
      <c r="F14" s="20">
        <f>(F7-$F$22)/F8</f>
        <v>0.53024821981295045</v>
      </c>
      <c r="G14" s="20"/>
      <c r="H14" s="20"/>
      <c r="I14" s="21" t="s">
        <v>10</v>
      </c>
      <c r="J14" s="20">
        <f>(J7-$F$22)/J8</f>
        <v>0.91511213016234227</v>
      </c>
      <c r="K14" s="20"/>
      <c r="L14" s="20"/>
      <c r="M14" s="21" t="s">
        <v>10</v>
      </c>
      <c r="N14" s="20">
        <f>(N7-$F$22)/N8</f>
        <v>0.98410466328796453</v>
      </c>
      <c r="O14" s="20"/>
      <c r="P14" s="20"/>
      <c r="Q14" s="21" t="s">
        <v>10</v>
      </c>
      <c r="R14" s="20">
        <f>(R7-$F$22)/R8</f>
        <v>1.6334692446694601</v>
      </c>
      <c r="S14" s="20"/>
      <c r="T14" s="20"/>
      <c r="U14" s="21" t="s">
        <v>10</v>
      </c>
      <c r="V14" s="20">
        <f>(V7-$F$22)/V8</f>
        <v>0.18768205693927814</v>
      </c>
    </row>
    <row r="16" spans="1:23">
      <c r="A16" s="1" t="s">
        <v>0</v>
      </c>
      <c r="B16" s="1" t="s">
        <v>1</v>
      </c>
      <c r="C16" s="2" t="s">
        <v>2</v>
      </c>
      <c r="E16" s="10" t="s">
        <v>0</v>
      </c>
      <c r="F16" s="10" t="s">
        <v>43</v>
      </c>
      <c r="G16" s="10" t="s">
        <v>44</v>
      </c>
      <c r="H16" s="10" t="s">
        <v>45</v>
      </c>
      <c r="I16" s="10" t="s">
        <v>46</v>
      </c>
      <c r="J16" s="10" t="s">
        <v>47</v>
      </c>
      <c r="K16" s="10" t="s">
        <v>48</v>
      </c>
      <c r="L16" s="10" t="s">
        <v>49</v>
      </c>
      <c r="M16" s="10"/>
      <c r="N16" s="13" t="s">
        <v>50</v>
      </c>
      <c r="O16" s="13" t="s">
        <v>51</v>
      </c>
    </row>
    <row r="17" spans="1:15">
      <c r="A17" s="3">
        <v>44901</v>
      </c>
      <c r="B17" s="10">
        <v>393.83</v>
      </c>
      <c r="E17" s="3">
        <v>44901</v>
      </c>
      <c r="F17" s="10">
        <v>395.48998999999998</v>
      </c>
      <c r="G17" s="10">
        <v>407.67999300000002</v>
      </c>
      <c r="H17" s="10">
        <v>393.48001099999999</v>
      </c>
      <c r="I17" s="10">
        <v>407.67999300000002</v>
      </c>
      <c r="J17" s="10">
        <v>407.67999300000002</v>
      </c>
      <c r="K17" s="10">
        <v>144566700</v>
      </c>
      <c r="L17" s="10"/>
      <c r="M17" s="10"/>
      <c r="N17" s="11">
        <v>4.37</v>
      </c>
      <c r="O17" s="12">
        <f t="shared" ref="O17:O18" si="0">N17/(365*100)</f>
        <v>1.1972602739726028E-4</v>
      </c>
    </row>
    <row r="18" spans="1:15">
      <c r="A18" s="3">
        <v>44902</v>
      </c>
      <c r="B18" s="10">
        <v>393.16</v>
      </c>
      <c r="C18" s="18">
        <f>LN(B18/B17)</f>
        <v>-1.7026904074242595E-3</v>
      </c>
      <c r="E18" s="3">
        <v>44902</v>
      </c>
      <c r="F18" s="10">
        <v>408.76998900000001</v>
      </c>
      <c r="G18" s="10">
        <v>410</v>
      </c>
      <c r="H18" s="10">
        <v>404.75</v>
      </c>
      <c r="I18" s="10">
        <v>407.38000499999998</v>
      </c>
      <c r="J18" s="10">
        <v>407.38000499999998</v>
      </c>
      <c r="K18" s="10">
        <v>76398200</v>
      </c>
      <c r="L18" s="10">
        <f>LN(I18/I17)</f>
        <v>-7.3611271386689325E-4</v>
      </c>
      <c r="M18" s="10"/>
      <c r="N18" s="11">
        <v>4.33</v>
      </c>
      <c r="O18" s="12">
        <f t="shared" si="0"/>
        <v>1.1863013698630137E-4</v>
      </c>
    </row>
    <row r="19" spans="1:15">
      <c r="A19" s="4">
        <v>44903</v>
      </c>
      <c r="B19" s="10">
        <v>396.26</v>
      </c>
      <c r="C19" s="18">
        <f>LN(B19/B18)</f>
        <v>7.8539077676841092E-3</v>
      </c>
      <c r="E19" s="4">
        <v>44903</v>
      </c>
      <c r="F19" s="10">
        <v>402.25</v>
      </c>
      <c r="G19" s="10">
        <v>407.85998499999999</v>
      </c>
      <c r="H19" s="10">
        <v>402.14001500000001</v>
      </c>
      <c r="I19" s="10">
        <v>406.91000400000001</v>
      </c>
      <c r="J19" s="10">
        <v>406.91000400000001</v>
      </c>
      <c r="K19" s="10">
        <v>85273900</v>
      </c>
      <c r="L19" s="10">
        <f>LN(I19/I18)</f>
        <v>-1.1543824607911082E-3</v>
      </c>
      <c r="M19" s="10"/>
      <c r="N19" s="11">
        <v>4.34</v>
      </c>
      <c r="O19" s="12">
        <f>N19/(365*100)</f>
        <v>1.1890410958904109E-4</v>
      </c>
    </row>
    <row r="21" spans="1:15">
      <c r="A21" s="9" t="s">
        <v>40</v>
      </c>
      <c r="E21" s="14" t="s">
        <v>52</v>
      </c>
      <c r="F21" s="15"/>
    </row>
    <row r="22" spans="1:15">
      <c r="A22" s="1" t="s">
        <v>41</v>
      </c>
      <c r="B22" s="18">
        <f>AVERAGE(C18:C19)</f>
        <v>3.0756086801299251E-3</v>
      </c>
      <c r="E22" s="2" t="s">
        <v>41</v>
      </c>
      <c r="F22" s="16">
        <f>AVERAGE(O17:O19)</f>
        <v>1.1908675799086757E-4</v>
      </c>
    </row>
    <row r="23" spans="1:15">
      <c r="A23" s="1" t="s">
        <v>4</v>
      </c>
      <c r="B23" s="22">
        <f>_xlfn.STDEV.S(C18:C19)</f>
        <v>6.7575353746941111E-3</v>
      </c>
      <c r="E23" s="2" t="s">
        <v>4</v>
      </c>
      <c r="F23" s="23">
        <f>_xlfn.STDEV.S(O17:O19)</f>
        <v>5.7031945190853655E-7</v>
      </c>
    </row>
    <row r="24" spans="1:15">
      <c r="A24" s="1" t="s">
        <v>42</v>
      </c>
      <c r="B24" s="22">
        <f>_xlfn.VAR.S(C18:C19)</f>
        <v>4.5664284340242285E-5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37CE-6AFF-41B1-87A9-4701F2B5E69C}">
  <dimension ref="A1:L8"/>
  <sheetViews>
    <sheetView workbookViewId="0">
      <selection activeCell="E12" sqref="E12"/>
    </sheetView>
  </sheetViews>
  <sheetFormatPr defaultColWidth="8.6640625" defaultRowHeight="14.25"/>
  <cols>
    <col min="1" max="1" width="14.9296875" style="5" bestFit="1" customWidth="1"/>
    <col min="2" max="2" width="43.6640625" style="5" bestFit="1" customWidth="1"/>
    <col min="3" max="4" width="8.6640625" style="5"/>
    <col min="5" max="5" width="8.46484375" style="5" bestFit="1" customWidth="1"/>
    <col min="6" max="6" width="8.6640625" style="5"/>
    <col min="7" max="7" width="10.73046875" style="5" bestFit="1" customWidth="1"/>
    <col min="8" max="8" width="9.33203125" style="5" bestFit="1" customWidth="1"/>
    <col min="9" max="9" width="11.9296875" style="5" bestFit="1" customWidth="1"/>
    <col min="10" max="10" width="19.33203125" style="5" bestFit="1" customWidth="1"/>
    <col min="11" max="11" width="19.796875" style="5" bestFit="1" customWidth="1"/>
    <col min="12" max="12" width="18.3984375" style="5" bestFit="1" customWidth="1"/>
    <col min="13" max="16384" width="8.6640625" style="5"/>
  </cols>
  <sheetData>
    <row r="1" spans="1:12">
      <c r="A1" s="8" t="s">
        <v>25</v>
      </c>
      <c r="B1" s="8" t="s">
        <v>33</v>
      </c>
      <c r="C1" s="8" t="s">
        <v>26</v>
      </c>
      <c r="D1" s="8" t="s">
        <v>27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56</v>
      </c>
      <c r="L1" s="8" t="s">
        <v>57</v>
      </c>
    </row>
    <row r="2" spans="1:12">
      <c r="A2" s="8" t="s">
        <v>12</v>
      </c>
      <c r="B2" s="5" t="s">
        <v>30</v>
      </c>
      <c r="C2" s="5">
        <v>100</v>
      </c>
      <c r="D2" s="5" t="s">
        <v>29</v>
      </c>
      <c r="E2" s="5">
        <v>175.96</v>
      </c>
      <c r="F2" s="5">
        <v>172.73</v>
      </c>
      <c r="G2" s="5">
        <v>3.44</v>
      </c>
      <c r="H2" s="5">
        <v>323</v>
      </c>
      <c r="I2" s="6">
        <v>17596</v>
      </c>
      <c r="J2" s="7">
        <v>1.87</v>
      </c>
      <c r="K2" s="27">
        <f>C2*F2/$B$8</f>
        <v>1.7273E-3</v>
      </c>
      <c r="L2" s="27">
        <f>C2*E2/$B$7</f>
        <v>1.7593779225217297E-3</v>
      </c>
    </row>
    <row r="3" spans="1:12">
      <c r="A3" s="8" t="s">
        <v>14</v>
      </c>
      <c r="B3" s="5" t="s">
        <v>32</v>
      </c>
      <c r="C3" s="5">
        <v>50</v>
      </c>
      <c r="D3" s="5" t="s">
        <v>29</v>
      </c>
      <c r="E3" s="5">
        <v>23.45</v>
      </c>
      <c r="F3" s="5">
        <v>23.94</v>
      </c>
      <c r="G3" s="5">
        <v>1.19</v>
      </c>
      <c r="H3" s="5">
        <v>-24.5</v>
      </c>
      <c r="I3" s="6">
        <v>1172.5</v>
      </c>
      <c r="J3" s="7">
        <v>-2.0499999999999998</v>
      </c>
      <c r="K3" s="27">
        <f t="shared" ref="K3:K5" si="0">C3*F3/$B$8</f>
        <v>1.197E-4</v>
      </c>
      <c r="L3" s="27">
        <f t="shared" ref="L3:L5" si="1">C3*E3/$B$7</f>
        <v>1.1723520198662924E-4</v>
      </c>
    </row>
    <row r="4" spans="1:12">
      <c r="A4" s="8" t="s">
        <v>11</v>
      </c>
      <c r="B4" s="5" t="s">
        <v>28</v>
      </c>
      <c r="C4" s="5">
        <v>100</v>
      </c>
      <c r="D4" s="5" t="s">
        <v>29</v>
      </c>
      <c r="E4" s="5">
        <v>54.25</v>
      </c>
      <c r="F4" s="5">
        <v>53.45</v>
      </c>
      <c r="G4" s="5">
        <v>0.43</v>
      </c>
      <c r="H4" s="5">
        <v>80</v>
      </c>
      <c r="I4" s="6">
        <v>5425</v>
      </c>
      <c r="J4" s="7">
        <v>1.5</v>
      </c>
      <c r="K4" s="27">
        <f t="shared" si="0"/>
        <v>5.3450000000000004E-4</v>
      </c>
      <c r="L4" s="27">
        <f t="shared" si="1"/>
        <v>5.4243153157992636E-4</v>
      </c>
    </row>
    <row r="5" spans="1:12">
      <c r="A5" s="8" t="s">
        <v>13</v>
      </c>
      <c r="B5" s="5" t="s">
        <v>31</v>
      </c>
      <c r="C5" s="5">
        <v>100</v>
      </c>
      <c r="D5" s="5" t="s">
        <v>29</v>
      </c>
      <c r="E5" s="5">
        <v>162.07599999999999</v>
      </c>
      <c r="F5" s="5">
        <v>160.26</v>
      </c>
      <c r="G5" s="5">
        <v>0.88</v>
      </c>
      <c r="H5" s="5">
        <v>181.6</v>
      </c>
      <c r="I5" s="6">
        <v>16207.6</v>
      </c>
      <c r="J5" s="7">
        <v>1.1299999999999999</v>
      </c>
      <c r="K5" s="27">
        <f t="shared" si="0"/>
        <v>1.6026E-3</v>
      </c>
      <c r="L5" s="27">
        <f t="shared" si="1"/>
        <v>1.6205554453889057E-3</v>
      </c>
    </row>
    <row r="6" spans="1:12" ht="13.5" customHeight="1">
      <c r="A6" s="8"/>
      <c r="I6" s="6"/>
      <c r="J6" s="7"/>
    </row>
    <row r="7" spans="1:12">
      <c r="A7" s="8" t="s">
        <v>58</v>
      </c>
      <c r="B7" s="6">
        <v>10001262.25</v>
      </c>
      <c r="I7" s="6"/>
      <c r="J7" s="7"/>
    </row>
    <row r="8" spans="1:12">
      <c r="A8" s="8" t="s">
        <v>59</v>
      </c>
      <c r="B8" s="6">
        <v>10000000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7934-6EA6-44B4-B0FD-E4273F11BC38}">
  <dimension ref="A1:I6"/>
  <sheetViews>
    <sheetView showGridLines="0" tabSelected="1" workbookViewId="0">
      <selection activeCell="C40" sqref="C40"/>
    </sheetView>
  </sheetViews>
  <sheetFormatPr defaultRowHeight="14.25"/>
  <cols>
    <col min="2" max="2" width="11.1328125" bestFit="1" customWidth="1"/>
    <col min="3" max="3" width="9.9296875" bestFit="1" customWidth="1"/>
    <col min="4" max="4" width="8" bestFit="1" customWidth="1"/>
    <col min="5" max="5" width="7.46484375" bestFit="1" customWidth="1"/>
    <col min="6" max="6" width="11.46484375" bestFit="1" customWidth="1"/>
    <col min="7" max="7" width="11.265625" bestFit="1" customWidth="1"/>
    <col min="8" max="8" width="8" bestFit="1" customWidth="1"/>
    <col min="9" max="9" width="6.796875" bestFit="1" customWidth="1"/>
  </cols>
  <sheetData>
    <row r="1" spans="1:9">
      <c r="B1" s="31" t="s">
        <v>15</v>
      </c>
      <c r="C1" s="31"/>
      <c r="D1" s="31"/>
      <c r="E1" s="31" t="s">
        <v>16</v>
      </c>
      <c r="F1" s="31"/>
      <c r="G1" s="31"/>
      <c r="H1" s="31"/>
      <c r="I1" s="25"/>
    </row>
    <row r="2" spans="1:9">
      <c r="B2" s="25" t="s">
        <v>17</v>
      </c>
      <c r="C2" s="25" t="s">
        <v>18</v>
      </c>
      <c r="D2" s="25" t="s">
        <v>19</v>
      </c>
      <c r="E2" s="25" t="s">
        <v>20</v>
      </c>
      <c r="F2" s="25" t="s">
        <v>21</v>
      </c>
      <c r="G2" s="25" t="s">
        <v>22</v>
      </c>
      <c r="H2" s="25" t="s">
        <v>23</v>
      </c>
      <c r="I2" s="25" t="s">
        <v>24</v>
      </c>
    </row>
    <row r="3" spans="1:9">
      <c r="A3" s="24" t="s">
        <v>11</v>
      </c>
      <c r="B3" s="30">
        <f>'6 COMPANIES'!J10</f>
        <v>1.427912350034868E-4</v>
      </c>
      <c r="C3" s="29">
        <f>'6 COMPANIES'!J8</f>
        <v>1.1949528651937984E-2</v>
      </c>
      <c r="D3" s="26">
        <f>'6 COMPANIES'!J11</f>
        <v>0.56550643724329408</v>
      </c>
      <c r="E3" s="28">
        <f>'6 COMPANIES'!J7</f>
        <v>1.1054245377101778E-2</v>
      </c>
      <c r="F3" s="26">
        <f>'6 COMPANIES'!J12</f>
        <v>9.2632264402903557E-3</v>
      </c>
      <c r="G3" s="26">
        <f>'6 COMPANIES'!J14</f>
        <v>0.91511213016234227</v>
      </c>
      <c r="H3" s="26">
        <f>'6 COMPANIES'!J13</f>
        <v>1.9336930402449777E-2</v>
      </c>
      <c r="I3" s="29">
        <f>'P&amp;W_6'!L4</f>
        <v>5.4243153157992636E-4</v>
      </c>
    </row>
    <row r="4" spans="1:9">
      <c r="A4" s="24" t="s">
        <v>12</v>
      </c>
      <c r="B4" s="30">
        <f>'6 COMPANIES'!N10</f>
        <v>1.0522849628686454E-4</v>
      </c>
      <c r="C4" s="29">
        <f>'6 COMPANIES'!N8</f>
        <v>1.0258094183953691E-2</v>
      </c>
      <c r="D4" s="26">
        <f>'6 COMPANIES'!N11</f>
        <v>0.65875154327054686</v>
      </c>
      <c r="E4" s="28">
        <f>'6 COMPANIES'!N7</f>
        <v>1.0214125080866842E-2</v>
      </c>
      <c r="F4" s="26">
        <f>'6 COMPANIES'!N12</f>
        <v>8.1474249439536656E-3</v>
      </c>
      <c r="G4" s="26">
        <f>'6 COMPANIES'!N14</f>
        <v>0.98410466328796453</v>
      </c>
      <c r="H4" s="26">
        <f>'6 COMPANIES'!N13</f>
        <v>1.5324500452411053E-2</v>
      </c>
      <c r="I4" s="29">
        <f>'P&amp;W_6'!L2</f>
        <v>1.7593779225217297E-3</v>
      </c>
    </row>
    <row r="5" spans="1:9">
      <c r="A5" s="24" t="s">
        <v>13</v>
      </c>
      <c r="B5" s="30">
        <f>'6 COMPANIES'!R10</f>
        <v>7.7701812254983387E-5</v>
      </c>
      <c r="C5" s="29">
        <f>'6 COMPANIES'!R8</f>
        <v>8.8148631444273356E-3</v>
      </c>
      <c r="D5" s="26">
        <f>'6 COMPANIES'!R11</f>
        <v>0.76660695282219482</v>
      </c>
      <c r="E5" s="28">
        <f>'6 COMPANIES'!R7</f>
        <v>1.4517894600383248E-2</v>
      </c>
      <c r="F5" s="26">
        <f>'6 COMPANIES'!R12</f>
        <v>1.213231758070934E-2</v>
      </c>
      <c r="G5" s="26">
        <f>'6 COMPANIES'!R14</f>
        <v>1.6334692446694601</v>
      </c>
      <c r="H5" s="26">
        <f>'6 COMPANIES'!R13</f>
        <v>1.8782516633047041E-2</v>
      </c>
      <c r="I5" s="29">
        <f>'P&amp;W_6'!L5</f>
        <v>1.6205554453889057E-3</v>
      </c>
    </row>
    <row r="6" spans="1:9">
      <c r="A6" s="24" t="s">
        <v>14</v>
      </c>
      <c r="B6" s="30">
        <f>'6 COMPANIES'!V10</f>
        <v>9.1317485024661957E-3</v>
      </c>
      <c r="C6" s="29">
        <f>'6 COMPANIES'!V8</f>
        <v>9.5560182620515091E-2</v>
      </c>
      <c r="D6" s="26">
        <f>'6 COMPANIES'!V11</f>
        <v>7.0714969241209749E-2</v>
      </c>
      <c r="E6" s="28">
        <f>'6 COMPANIES'!V7</f>
        <v>1.8054018393702201E-2</v>
      </c>
      <c r="F6" s="26">
        <f>'6 COMPANIES'!V12</f>
        <v>1.7725861278926308E-2</v>
      </c>
      <c r="G6" s="26">
        <f>'6 COMPANIES'!V14</f>
        <v>0.18768205693927814</v>
      </c>
      <c r="H6" s="26">
        <f>'6 COMPANIES'!V13</f>
        <v>0.25362284433066823</v>
      </c>
      <c r="I6" s="29">
        <f>'P&amp;W_6'!L3</f>
        <v>1.1723520198662924E-4</v>
      </c>
    </row>
  </sheetData>
  <mergeCells count="2">
    <mergeCell ref="B1:D1"/>
    <mergeCell ref="E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 COMPANIES</vt:lpstr>
      <vt:lpstr>P&amp;W_6</vt:lpstr>
      <vt:lpstr>R&amp;P_6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Jain</dc:creator>
  <cp:lastModifiedBy>Varun Jain</cp:lastModifiedBy>
  <dcterms:created xsi:type="dcterms:W3CDTF">2015-06-05T18:19:34Z</dcterms:created>
  <dcterms:modified xsi:type="dcterms:W3CDTF">2022-12-08T16:37:52Z</dcterms:modified>
</cp:coreProperties>
</file>