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at\Desktop\Chemistry IA\"/>
    </mc:Choice>
  </mc:AlternateContent>
  <xr:revisionPtr revIDLastSave="0" documentId="13_ncr:1_{1B39289E-FED1-4C81-B54A-4566912DC5D0}" xr6:coauthVersionLast="45" xr6:coauthVersionMax="45" xr10:uidLastSave="{00000000-0000-0000-0000-000000000000}"/>
  <bookViews>
    <workbookView xWindow="-110" yWindow="-110" windowWidth="19420" windowHeight="10540" tabRatio="648" firstSheet="2" activeTab="5" xr2:uid="{66F90098-8EEA-4085-AC3A-C0755CBD7B65}"/>
  </bookViews>
  <sheets>
    <sheet name="Main Data Sheet" sheetId="1" r:id="rId1"/>
    <sheet name="pH Analysis" sheetId="2" r:id="rId2"/>
    <sheet name="H+ Concentration Analysis" sheetId="3" r:id="rId3"/>
    <sheet name="Hue Analysis" sheetId="4" r:id="rId4"/>
    <sheet name="Sheet7" sheetId="8" r:id="rId5"/>
    <sheet name="Redone Attemp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4" l="1"/>
  <c r="Z18" i="4"/>
  <c r="I32" i="7"/>
  <c r="AB4" i="7"/>
  <c r="AC4" i="7"/>
  <c r="AD4" i="7"/>
  <c r="AB5" i="7"/>
  <c r="AC5" i="7"/>
  <c r="AD5" i="7"/>
  <c r="AB6" i="7"/>
  <c r="AC6" i="7"/>
  <c r="AD6" i="7"/>
  <c r="AB7" i="7"/>
  <c r="AC7" i="7"/>
  <c r="AD7" i="7"/>
  <c r="AB8" i="7"/>
  <c r="AC8" i="7"/>
  <c r="AD8" i="7"/>
  <c r="AB9" i="7"/>
  <c r="AC9" i="7"/>
  <c r="AD9" i="7"/>
  <c r="AB10" i="7"/>
  <c r="AC10" i="7"/>
  <c r="AD10" i="7"/>
  <c r="AB11" i="7"/>
  <c r="AC11" i="7"/>
  <c r="AD11" i="7"/>
  <c r="AB12" i="7"/>
  <c r="AC12" i="7"/>
  <c r="AD12" i="7"/>
  <c r="AB13" i="7"/>
  <c r="AC13" i="7"/>
  <c r="AD13" i="7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4" i="7"/>
  <c r="AC24" i="7"/>
  <c r="AD24" i="7"/>
  <c r="AB25" i="7"/>
  <c r="AC25" i="7"/>
  <c r="AD25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D3" i="7"/>
  <c r="AC3" i="7"/>
  <c r="AB3" i="7"/>
  <c r="K40" i="7"/>
  <c r="K42" i="7"/>
  <c r="K44" i="7"/>
  <c r="K46" i="7"/>
  <c r="K48" i="7"/>
  <c r="K50" i="7"/>
  <c r="K52" i="7"/>
  <c r="K54" i="7"/>
  <c r="K56" i="7"/>
  <c r="K58" i="7"/>
  <c r="K60" i="7"/>
  <c r="K62" i="7"/>
  <c r="K64" i="7"/>
  <c r="K38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37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H4" i="7"/>
  <c r="H5" i="7"/>
  <c r="H6" i="7"/>
  <c r="H7" i="7"/>
  <c r="H8" i="7"/>
  <c r="H9" i="7"/>
  <c r="H10" i="7"/>
  <c r="H11" i="7"/>
  <c r="H12" i="7"/>
  <c r="H13" i="7"/>
  <c r="I47" i="7" s="1"/>
  <c r="H14" i="7"/>
  <c r="H15" i="7"/>
  <c r="H16" i="7"/>
  <c r="H17" i="7"/>
  <c r="I51" i="7" s="1"/>
  <c r="H18" i="7"/>
  <c r="I52" i="7" s="1"/>
  <c r="H19" i="7"/>
  <c r="H20" i="7"/>
  <c r="H21" i="7"/>
  <c r="H22" i="7"/>
  <c r="H23" i="7"/>
  <c r="H24" i="7"/>
  <c r="H25" i="7"/>
  <c r="H26" i="7"/>
  <c r="I60" i="7" s="1"/>
  <c r="H27" i="7"/>
  <c r="H28" i="7"/>
  <c r="H29" i="7"/>
  <c r="I63" i="7" s="1"/>
  <c r="H30" i="7"/>
  <c r="H31" i="7"/>
  <c r="H3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I37" i="7" s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N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O3" i="1"/>
  <c r="N2" i="1"/>
  <c r="M3" i="1"/>
  <c r="L2" i="1"/>
  <c r="D45" i="1"/>
  <c r="C45" i="1"/>
  <c r="B45" i="1"/>
  <c r="I58" i="7" l="1"/>
  <c r="I50" i="7"/>
  <c r="I42" i="7"/>
  <c r="I65" i="7"/>
  <c r="I57" i="7"/>
  <c r="I49" i="7"/>
  <c r="I41" i="7"/>
  <c r="I64" i="7"/>
  <c r="I56" i="7"/>
  <c r="I48" i="7"/>
  <c r="I40" i="7"/>
  <c r="I39" i="7"/>
  <c r="I62" i="7"/>
  <c r="I54" i="7"/>
  <c r="I46" i="7"/>
  <c r="I38" i="7"/>
  <c r="I61" i="7"/>
  <c r="I53" i="7"/>
  <c r="I45" i="7"/>
  <c r="I44" i="7"/>
  <c r="I55" i="7"/>
  <c r="I59" i="7"/>
  <c r="I43" i="7"/>
  <c r="I66" i="7"/>
  <c r="J4" i="1" l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2" i="3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I9" i="4" s="1"/>
  <c r="F9" i="4"/>
  <c r="H9" i="4" s="1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H17" i="4" s="1"/>
  <c r="F17" i="4"/>
  <c r="G17" i="4"/>
  <c r="I17" i="4" s="1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H29" i="4" s="1"/>
  <c r="E30" i="4"/>
  <c r="F30" i="4"/>
  <c r="G30" i="4"/>
  <c r="F2" i="4"/>
  <c r="G2" i="4"/>
  <c r="E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  <c r="F3" i="1"/>
  <c r="K3" i="1" s="1"/>
  <c r="F4" i="1"/>
  <c r="F5" i="1"/>
  <c r="F6" i="1"/>
  <c r="F7" i="1"/>
  <c r="F8" i="1"/>
  <c r="F9" i="1"/>
  <c r="K9" i="1" s="1"/>
  <c r="F10" i="1"/>
  <c r="F11" i="1"/>
  <c r="K11" i="1" s="1"/>
  <c r="F12" i="1"/>
  <c r="F13" i="1"/>
  <c r="F14" i="1"/>
  <c r="F15" i="1"/>
  <c r="K15" i="1" s="1"/>
  <c r="F16" i="1"/>
  <c r="F17" i="1"/>
  <c r="K17" i="1" s="1"/>
  <c r="F18" i="1"/>
  <c r="F19" i="1"/>
  <c r="K19" i="1" s="1"/>
  <c r="F20" i="1"/>
  <c r="F21" i="1"/>
  <c r="F22" i="1"/>
  <c r="F23" i="1"/>
  <c r="K23" i="1" s="1"/>
  <c r="F24" i="1"/>
  <c r="F25" i="1"/>
  <c r="K25" i="1" s="1"/>
  <c r="F26" i="1"/>
  <c r="F27" i="1"/>
  <c r="K27" i="1" s="1"/>
  <c r="F28" i="1"/>
  <c r="F29" i="1"/>
  <c r="F30" i="1"/>
  <c r="F31" i="1"/>
  <c r="K31" i="1" s="1"/>
  <c r="F32" i="1"/>
  <c r="F33" i="1"/>
  <c r="K33" i="1" s="1"/>
  <c r="F34" i="1"/>
  <c r="F35" i="1"/>
  <c r="K35" i="1" s="1"/>
  <c r="F36" i="1"/>
  <c r="F37" i="1"/>
  <c r="F38" i="1"/>
  <c r="F39" i="1"/>
  <c r="K39" i="1" s="1"/>
  <c r="F40" i="1"/>
  <c r="F41" i="1"/>
  <c r="K41" i="1" s="1"/>
  <c r="F42" i="1"/>
  <c r="F43" i="1"/>
  <c r="K43" i="1" s="1"/>
  <c r="F44" i="1"/>
  <c r="F2" i="1"/>
  <c r="H25" i="4" l="1"/>
  <c r="I29" i="4"/>
  <c r="P29" i="4" s="1"/>
  <c r="I21" i="4"/>
  <c r="H13" i="4"/>
  <c r="H5" i="4"/>
  <c r="H27" i="4"/>
  <c r="I19" i="4"/>
  <c r="I16" i="4"/>
  <c r="I8" i="4"/>
  <c r="H24" i="4"/>
  <c r="H12" i="4"/>
  <c r="I23" i="4"/>
  <c r="I15" i="4"/>
  <c r="I11" i="4"/>
  <c r="H3" i="4"/>
  <c r="I2" i="4"/>
  <c r="M17" i="4"/>
  <c r="I27" i="4"/>
  <c r="I25" i="4"/>
  <c r="I5" i="4"/>
  <c r="L9" i="4"/>
  <c r="V9" i="4"/>
  <c r="W9" i="4" s="1"/>
  <c r="V17" i="4"/>
  <c r="W17" i="4" s="1"/>
  <c r="V25" i="4"/>
  <c r="W25" i="4" s="1"/>
  <c r="I24" i="4"/>
  <c r="V24" i="4" s="1"/>
  <c r="W24" i="4" s="1"/>
  <c r="I13" i="4"/>
  <c r="V13" i="4" s="1"/>
  <c r="W13" i="4" s="1"/>
  <c r="I3" i="4"/>
  <c r="V29" i="4"/>
  <c r="W29" i="4" s="1"/>
  <c r="L17" i="4"/>
  <c r="H21" i="4"/>
  <c r="L21" i="4" s="1"/>
  <c r="L29" i="4"/>
  <c r="H26" i="4"/>
  <c r="I26" i="4"/>
  <c r="H18" i="4"/>
  <c r="I18" i="4"/>
  <c r="H10" i="4"/>
  <c r="I10" i="4"/>
  <c r="H23" i="4"/>
  <c r="L23" i="4" s="1"/>
  <c r="H15" i="4"/>
  <c r="L15" i="4" s="1"/>
  <c r="H7" i="4"/>
  <c r="L7" i="4" s="1"/>
  <c r="N29" i="4"/>
  <c r="R29" i="4"/>
  <c r="M9" i="4"/>
  <c r="S9" i="4" s="1"/>
  <c r="T9" i="4" s="1"/>
  <c r="U9" i="4" s="1"/>
  <c r="N9" i="4"/>
  <c r="Q9" i="4"/>
  <c r="P27" i="4"/>
  <c r="P17" i="4"/>
  <c r="N17" i="4"/>
  <c r="Q17" i="4"/>
  <c r="R17" i="4"/>
  <c r="M13" i="4"/>
  <c r="P9" i="4"/>
  <c r="H30" i="4"/>
  <c r="I30" i="4"/>
  <c r="H22" i="4"/>
  <c r="I22" i="4"/>
  <c r="H14" i="4"/>
  <c r="I14" i="4"/>
  <c r="V14" i="4" s="1"/>
  <c r="W14" i="4" s="1"/>
  <c r="H6" i="4"/>
  <c r="V6" i="4" s="1"/>
  <c r="W6" i="4" s="1"/>
  <c r="I6" i="4"/>
  <c r="Q5" i="4"/>
  <c r="M5" i="4"/>
  <c r="I7" i="4"/>
  <c r="I4" i="4"/>
  <c r="I28" i="4"/>
  <c r="I20" i="4"/>
  <c r="V20" i="4" s="1"/>
  <c r="W20" i="4" s="1"/>
  <c r="I12" i="4"/>
  <c r="H28" i="4"/>
  <c r="H20" i="4"/>
  <c r="H16" i="4"/>
  <c r="H8" i="4"/>
  <c r="V8" i="4" s="1"/>
  <c r="W8" i="4" s="1"/>
  <c r="H4" i="4"/>
  <c r="P24" i="4"/>
  <c r="V5" i="4"/>
  <c r="W5" i="4" s="1"/>
  <c r="V28" i="4"/>
  <c r="W28" i="4" s="1"/>
  <c r="H19" i="4"/>
  <c r="H11" i="4"/>
  <c r="H2" i="4"/>
  <c r="R9" i="4"/>
  <c r="K29" i="1"/>
  <c r="K13" i="1"/>
  <c r="K5" i="1"/>
  <c r="K37" i="1"/>
  <c r="K21" i="1"/>
  <c r="K7" i="1"/>
  <c r="L11" i="4" l="1"/>
  <c r="Q10" i="4"/>
  <c r="L2" i="4"/>
  <c r="R19" i="4"/>
  <c r="N5" i="4"/>
  <c r="S5" i="4" s="1"/>
  <c r="T5" i="4" s="1"/>
  <c r="U5" i="4" s="1"/>
  <c r="L25" i="4"/>
  <c r="O25" i="4" s="1"/>
  <c r="S25" i="4" s="1"/>
  <c r="T25" i="4" s="1"/>
  <c r="U25" i="4" s="1"/>
  <c r="Q21" i="4"/>
  <c r="Q27" i="4"/>
  <c r="N3" i="4"/>
  <c r="Q25" i="4"/>
  <c r="N16" i="4"/>
  <c r="R5" i="4"/>
  <c r="M29" i="4"/>
  <c r="O29" i="4" s="1"/>
  <c r="S29" i="4" s="1"/>
  <c r="T29" i="4" s="1"/>
  <c r="U29" i="4" s="1"/>
  <c r="Q29" i="4"/>
  <c r="M25" i="4"/>
  <c r="R13" i="4"/>
  <c r="L12" i="4"/>
  <c r="N25" i="4"/>
  <c r="R25" i="4"/>
  <c r="P25" i="4"/>
  <c r="R27" i="4"/>
  <c r="N24" i="4"/>
  <c r="L4" i="4"/>
  <c r="Q24" i="4"/>
  <c r="N8" i="4"/>
  <c r="V22" i="4"/>
  <c r="W22" i="4" s="1"/>
  <c r="Q18" i="4"/>
  <c r="M24" i="4"/>
  <c r="V27" i="4"/>
  <c r="W27" i="4" s="1"/>
  <c r="L27" i="4"/>
  <c r="M27" i="4"/>
  <c r="O27" i="4" s="1"/>
  <c r="S27" i="4" s="1"/>
  <c r="T27" i="4" s="1"/>
  <c r="U27" i="4" s="1"/>
  <c r="Q30" i="4"/>
  <c r="V19" i="4"/>
  <c r="W19" i="4" s="1"/>
  <c r="V26" i="4"/>
  <c r="W26" i="4" s="1"/>
  <c r="V12" i="4"/>
  <c r="W12" i="4" s="1"/>
  <c r="N27" i="4"/>
  <c r="Q6" i="4"/>
  <c r="L24" i="4"/>
  <c r="Q7" i="4"/>
  <c r="Q15" i="4"/>
  <c r="M23" i="4"/>
  <c r="P15" i="4"/>
  <c r="N11" i="4"/>
  <c r="R23" i="4"/>
  <c r="V18" i="4"/>
  <c r="W18" i="4" s="1"/>
  <c r="V2" i="4"/>
  <c r="W2" i="4" s="1"/>
  <c r="R16" i="4"/>
  <c r="Q23" i="4"/>
  <c r="V4" i="4"/>
  <c r="W4" i="4" s="1"/>
  <c r="V11" i="4"/>
  <c r="W11" i="4" s="1"/>
  <c r="M3" i="4"/>
  <c r="S3" i="4" s="1"/>
  <c r="T3" i="4" s="1"/>
  <c r="U3" i="4" s="1"/>
  <c r="N13" i="4"/>
  <c r="S13" i="4" s="1"/>
  <c r="T13" i="4" s="1"/>
  <c r="U13" i="4" s="1"/>
  <c r="V15" i="4"/>
  <c r="W15" i="4" s="1"/>
  <c r="L28" i="4"/>
  <c r="Q3" i="4"/>
  <c r="L6" i="4"/>
  <c r="Q8" i="4"/>
  <c r="O9" i="4"/>
  <c r="O11" i="4"/>
  <c r="M21" i="4"/>
  <c r="P21" i="4"/>
  <c r="R3" i="4"/>
  <c r="R21" i="4"/>
  <c r="L13" i="4"/>
  <c r="V3" i="4"/>
  <c r="W3" i="4" s="1"/>
  <c r="L26" i="4"/>
  <c r="R7" i="4"/>
  <c r="L14" i="4"/>
  <c r="R24" i="4"/>
  <c r="N21" i="4"/>
  <c r="V10" i="4"/>
  <c r="W10" i="4" s="1"/>
  <c r="V16" i="4"/>
  <c r="W16" i="4" s="1"/>
  <c r="L5" i="4"/>
  <c r="O5" i="4" s="1"/>
  <c r="L22" i="4"/>
  <c r="P3" i="4"/>
  <c r="Q13" i="4"/>
  <c r="O17" i="4"/>
  <c r="S17" i="4" s="1"/>
  <c r="T17" i="4" s="1"/>
  <c r="U17" i="4" s="1"/>
  <c r="L3" i="4"/>
  <c r="O3" i="4" s="1"/>
  <c r="V23" i="4"/>
  <c r="W23" i="4" s="1"/>
  <c r="L10" i="4"/>
  <c r="R8" i="4"/>
  <c r="V21" i="4"/>
  <c r="W21" i="4" s="1"/>
  <c r="L20" i="4"/>
  <c r="P5" i="4"/>
  <c r="L30" i="4"/>
  <c r="V30" i="4"/>
  <c r="W30" i="4" s="1"/>
  <c r="M15" i="4"/>
  <c r="S15" i="4" s="1"/>
  <c r="T15" i="4" s="1"/>
  <c r="U15" i="4" s="1"/>
  <c r="R15" i="4"/>
  <c r="L18" i="4"/>
  <c r="P13" i="4"/>
  <c r="V7" i="4"/>
  <c r="W7" i="4" s="1"/>
  <c r="N14" i="4"/>
  <c r="P14" i="4"/>
  <c r="M14" i="4"/>
  <c r="Q14" i="4"/>
  <c r="P2" i="4"/>
  <c r="L19" i="4"/>
  <c r="M19" i="4"/>
  <c r="Q19" i="4"/>
  <c r="R14" i="4"/>
  <c r="P19" i="4"/>
  <c r="P11" i="4"/>
  <c r="M2" i="4"/>
  <c r="S2" i="4" s="1"/>
  <c r="T2" i="4" s="1"/>
  <c r="U2" i="4" s="1"/>
  <c r="R4" i="4"/>
  <c r="P4" i="4"/>
  <c r="M4" i="4"/>
  <c r="S4" i="4" s="1"/>
  <c r="T4" i="4" s="1"/>
  <c r="U4" i="4" s="1"/>
  <c r="N4" i="4"/>
  <c r="N18" i="4"/>
  <c r="P18" i="4"/>
  <c r="M18" i="4"/>
  <c r="R11" i="4"/>
  <c r="R18" i="4"/>
  <c r="R2" i="4"/>
  <c r="N12" i="4"/>
  <c r="P12" i="4"/>
  <c r="Q12" i="4"/>
  <c r="M12" i="4"/>
  <c r="R12" i="4"/>
  <c r="M7" i="4"/>
  <c r="N7" i="4"/>
  <c r="S7" i="4" s="1"/>
  <c r="T7" i="4" s="1"/>
  <c r="U7" i="4" s="1"/>
  <c r="P7" i="4"/>
  <c r="R22" i="4"/>
  <c r="N19" i="4"/>
  <c r="M11" i="4"/>
  <c r="S11" i="4" s="1"/>
  <c r="T11" i="4" s="1"/>
  <c r="U11" i="4" s="1"/>
  <c r="N15" i="4"/>
  <c r="O15" i="4" s="1"/>
  <c r="Q2" i="4"/>
  <c r="N20" i="4"/>
  <c r="P20" i="4"/>
  <c r="Q20" i="4"/>
  <c r="M20" i="4"/>
  <c r="R6" i="4"/>
  <c r="Q22" i="4"/>
  <c r="Q4" i="4"/>
  <c r="R10" i="4"/>
  <c r="Q26" i="4"/>
  <c r="P30" i="4"/>
  <c r="N30" i="4"/>
  <c r="M30" i="4"/>
  <c r="N2" i="4"/>
  <c r="O2" i="4" s="1"/>
  <c r="P8" i="4"/>
  <c r="L8" i="4"/>
  <c r="O8" i="4" s="1"/>
  <c r="M8" i="4"/>
  <c r="S8" i="4" s="1"/>
  <c r="T8" i="4" s="1"/>
  <c r="U8" i="4" s="1"/>
  <c r="N28" i="4"/>
  <c r="M28" i="4"/>
  <c r="P28" i="4"/>
  <c r="Q11" i="4"/>
  <c r="N22" i="4"/>
  <c r="P22" i="4"/>
  <c r="M22" i="4"/>
  <c r="R20" i="4"/>
  <c r="N26" i="4"/>
  <c r="P26" i="4"/>
  <c r="M26" i="4"/>
  <c r="P23" i="4"/>
  <c r="L16" i="4"/>
  <c r="P16" i="4"/>
  <c r="M16" i="4"/>
  <c r="Q16" i="4"/>
  <c r="P6" i="4"/>
  <c r="M6" i="4"/>
  <c r="S6" i="4" s="1"/>
  <c r="T6" i="4" s="1"/>
  <c r="U6" i="4" s="1"/>
  <c r="N6" i="4"/>
  <c r="Q28" i="4"/>
  <c r="N10" i="4"/>
  <c r="P10" i="4"/>
  <c r="M10" i="4"/>
  <c r="S10" i="4" s="1"/>
  <c r="T10" i="4" s="1"/>
  <c r="U10" i="4" s="1"/>
  <c r="R28" i="4"/>
  <c r="R26" i="4"/>
  <c r="R30" i="4"/>
  <c r="N23" i="4"/>
  <c r="O4" i="4" l="1"/>
  <c r="O24" i="4"/>
  <c r="S24" i="4" s="1"/>
  <c r="T24" i="4" s="1"/>
  <c r="U24" i="4" s="1"/>
  <c r="O16" i="4"/>
  <c r="S16" i="4" s="1"/>
  <c r="T16" i="4" s="1"/>
  <c r="U16" i="4" s="1"/>
  <c r="S12" i="4"/>
  <c r="T12" i="4" s="1"/>
  <c r="U12" i="4" s="1"/>
  <c r="S21" i="4"/>
  <c r="T21" i="4" s="1"/>
  <c r="U21" i="4" s="1"/>
  <c r="S14" i="4"/>
  <c r="T14" i="4" s="1"/>
  <c r="U14" i="4" s="1"/>
  <c r="O13" i="4"/>
  <c r="O21" i="4"/>
  <c r="O20" i="4"/>
  <c r="S20" i="4" s="1"/>
  <c r="T20" i="4" s="1"/>
  <c r="U20" i="4" s="1"/>
  <c r="O19" i="4"/>
  <c r="S19" i="4" s="1"/>
  <c r="T19" i="4" s="1"/>
  <c r="U19" i="4" s="1"/>
  <c r="O18" i="4"/>
  <c r="S18" i="4" s="1"/>
  <c r="T18" i="4" s="1"/>
  <c r="U18" i="4" s="1"/>
  <c r="O7" i="4"/>
  <c r="O23" i="4"/>
  <c r="S23" i="4" s="1"/>
  <c r="T23" i="4" s="1"/>
  <c r="U23" i="4" s="1"/>
  <c r="O6" i="4"/>
  <c r="O22" i="4"/>
  <c r="S22" i="4" s="1"/>
  <c r="T22" i="4" s="1"/>
  <c r="U22" i="4" s="1"/>
  <c r="O14" i="4"/>
  <c r="O10" i="4"/>
  <c r="O26" i="4"/>
  <c r="S26" i="4" s="1"/>
  <c r="T26" i="4" s="1"/>
  <c r="U26" i="4" s="1"/>
  <c r="O12" i="4"/>
  <c r="O30" i="4"/>
  <c r="S30" i="4" s="1"/>
  <c r="T30" i="4" s="1"/>
  <c r="U30" i="4" s="1"/>
  <c r="O28" i="4"/>
  <c r="S28" i="4" s="1"/>
  <c r="T28" i="4" s="1"/>
  <c r="U28" i="4" s="1"/>
</calcChain>
</file>

<file path=xl/sharedStrings.xml><?xml version="1.0" encoding="utf-8"?>
<sst xmlns="http://schemas.openxmlformats.org/spreadsheetml/2006/main" count="114" uniqueCount="70">
  <si>
    <t>pH</t>
  </si>
  <si>
    <t>[H+]</t>
  </si>
  <si>
    <t>[OH-]</t>
  </si>
  <si>
    <t>Red</t>
  </si>
  <si>
    <t>Green</t>
  </si>
  <si>
    <t>Blue</t>
  </si>
  <si>
    <t>1 bit Red</t>
  </si>
  <si>
    <t>1 bit Green</t>
  </si>
  <si>
    <t>1 bit Blue</t>
  </si>
  <si>
    <t>Min</t>
  </si>
  <si>
    <t>Max</t>
  </si>
  <si>
    <t>Luminance</t>
  </si>
  <si>
    <t>Min Type</t>
  </si>
  <si>
    <t>Max Type</t>
  </si>
  <si>
    <t>Saturation Test 1</t>
  </si>
  <si>
    <t>Saturation Test 2</t>
  </si>
  <si>
    <t>Saturation Final</t>
  </si>
  <si>
    <t>Hue Test 1</t>
  </si>
  <si>
    <t>Hue Test 2</t>
  </si>
  <si>
    <t>Hue Test 3</t>
  </si>
  <si>
    <t>Hue Final</t>
  </si>
  <si>
    <t>Hue Test F</t>
  </si>
  <si>
    <t>Wavelength (nm)</t>
  </si>
  <si>
    <t>New Hue</t>
  </si>
  <si>
    <t>New Wavelength (nm)</t>
  </si>
  <si>
    <t>T-Test</t>
  </si>
  <si>
    <t>Mean</t>
  </si>
  <si>
    <t>Variance</t>
  </si>
  <si>
    <t>df</t>
  </si>
  <si>
    <t>Trial 1</t>
  </si>
  <si>
    <t>Trial 2</t>
  </si>
  <si>
    <t>Trial 3</t>
  </si>
  <si>
    <t>Trial 4</t>
  </si>
  <si>
    <t>Trial 5</t>
  </si>
  <si>
    <t>Experimental pH</t>
  </si>
  <si>
    <t>Accepted pH</t>
  </si>
  <si>
    <t>Volume of 0.1 mol/L NaOH added (mL)</t>
  </si>
  <si>
    <t>Mean Experimental pH</t>
  </si>
  <si>
    <t>Percent Error</t>
  </si>
  <si>
    <t>Red Intensity</t>
  </si>
  <si>
    <t>Green Intensity</t>
  </si>
  <si>
    <t>Blue Intensity</t>
  </si>
  <si>
    <t>Mean Percent Error:</t>
  </si>
  <si>
    <t>Standard Deviation</t>
  </si>
  <si>
    <t>Mean:</t>
  </si>
  <si>
    <t>Red SD</t>
  </si>
  <si>
    <t>Green SD</t>
  </si>
  <si>
    <t>Blue SD</t>
  </si>
  <si>
    <t>y = 0.5053x3 - 10.566x2 + 39.358x + 197.78 - R² = 0.9969</t>
  </si>
  <si>
    <r>
      <t>y = -0.2753x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+ 5.987x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- 20.904x + 112.97</t>
    </r>
  </si>
  <si>
    <t>R² = 0.9968</t>
  </si>
  <si>
    <t>Average pH</t>
  </si>
  <si>
    <t>NaOH mL</t>
  </si>
  <si>
    <t>Anova: Two-Factor With Replication</t>
  </si>
  <si>
    <t>SUMMARY</t>
  </si>
  <si>
    <t>Total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</si>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</sst>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 readingOrder="1"/>
    </xf>
    <xf numFmtId="0" fontId="5" fillId="0" borderId="3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 Intensity Value vs.</a:t>
            </a:r>
            <a:r>
              <a:rPr lang="en-CA" baseline="0"/>
              <a:t> pH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 Sheet'!$B$1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'Main Data Sheet'!$A$2:$A$44</c:f>
              <c:numCache>
                <c:formatCode>General</c:formatCode>
                <c:ptCount val="43"/>
                <c:pt idx="0">
                  <c:v>1.77</c:v>
                </c:pt>
                <c:pt idx="1">
                  <c:v>1.9</c:v>
                </c:pt>
                <c:pt idx="2">
                  <c:v>2.2000000000000002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2.15</c:v>
                </c:pt>
                <c:pt idx="7">
                  <c:v>3</c:v>
                </c:pt>
                <c:pt idx="8">
                  <c:v>3.1</c:v>
                </c:pt>
                <c:pt idx="9">
                  <c:v>2.4</c:v>
                </c:pt>
                <c:pt idx="10">
                  <c:v>2.6</c:v>
                </c:pt>
                <c:pt idx="11">
                  <c:v>2.65</c:v>
                </c:pt>
                <c:pt idx="12">
                  <c:v>2.7</c:v>
                </c:pt>
                <c:pt idx="13">
                  <c:v>2.4</c:v>
                </c:pt>
                <c:pt idx="14">
                  <c:v>2.5</c:v>
                </c:pt>
                <c:pt idx="15">
                  <c:v>3.4</c:v>
                </c:pt>
                <c:pt idx="16">
                  <c:v>3.4</c:v>
                </c:pt>
                <c:pt idx="17">
                  <c:v>3.7</c:v>
                </c:pt>
                <c:pt idx="18">
                  <c:v>4.0999999999999996</c:v>
                </c:pt>
                <c:pt idx="19">
                  <c:v>4.7</c:v>
                </c:pt>
                <c:pt idx="20">
                  <c:v>4.1500000000000004</c:v>
                </c:pt>
                <c:pt idx="21">
                  <c:v>5.3</c:v>
                </c:pt>
                <c:pt idx="22">
                  <c:v>5.8</c:v>
                </c:pt>
                <c:pt idx="23">
                  <c:v>6.2</c:v>
                </c:pt>
                <c:pt idx="24">
                  <c:v>7.45</c:v>
                </c:pt>
                <c:pt idx="25">
                  <c:v>8.3000000000000007</c:v>
                </c:pt>
                <c:pt idx="26">
                  <c:v>8.4</c:v>
                </c:pt>
                <c:pt idx="27">
                  <c:v>9.6</c:v>
                </c:pt>
                <c:pt idx="28">
                  <c:v>10.15</c:v>
                </c:pt>
                <c:pt idx="29">
                  <c:v>11.9</c:v>
                </c:pt>
                <c:pt idx="30">
                  <c:v>12.1</c:v>
                </c:pt>
                <c:pt idx="31">
                  <c:v>12.1</c:v>
                </c:pt>
                <c:pt idx="32">
                  <c:v>12.1</c:v>
                </c:pt>
                <c:pt idx="33">
                  <c:v>12.2</c:v>
                </c:pt>
                <c:pt idx="34">
                  <c:v>12.5</c:v>
                </c:pt>
                <c:pt idx="35">
                  <c:v>12.6</c:v>
                </c:pt>
                <c:pt idx="36">
                  <c:v>12.65</c:v>
                </c:pt>
                <c:pt idx="37">
                  <c:v>12.7</c:v>
                </c:pt>
                <c:pt idx="38">
                  <c:v>12.8</c:v>
                </c:pt>
                <c:pt idx="39">
                  <c:v>12.85</c:v>
                </c:pt>
                <c:pt idx="40">
                  <c:v>12.9</c:v>
                </c:pt>
                <c:pt idx="41">
                  <c:v>13</c:v>
                </c:pt>
                <c:pt idx="42">
                  <c:v>13.2</c:v>
                </c:pt>
              </c:numCache>
            </c:numRef>
          </c:xVal>
          <c:yVal>
            <c:numRef>
              <c:f>'Main Data Sheet'!$B$2:$B$44</c:f>
              <c:numCache>
                <c:formatCode>General</c:formatCode>
                <c:ptCount val="43"/>
                <c:pt idx="0">
                  <c:v>241</c:v>
                </c:pt>
                <c:pt idx="1">
                  <c:v>231</c:v>
                </c:pt>
                <c:pt idx="2">
                  <c:v>218</c:v>
                </c:pt>
                <c:pt idx="3">
                  <c:v>203</c:v>
                </c:pt>
                <c:pt idx="4">
                  <c:v>250</c:v>
                </c:pt>
                <c:pt idx="5">
                  <c:v>229</c:v>
                </c:pt>
                <c:pt idx="6">
                  <c:v>245</c:v>
                </c:pt>
                <c:pt idx="7">
                  <c:v>241</c:v>
                </c:pt>
                <c:pt idx="8">
                  <c:v>231</c:v>
                </c:pt>
                <c:pt idx="9">
                  <c:v>234</c:v>
                </c:pt>
                <c:pt idx="10">
                  <c:v>236</c:v>
                </c:pt>
                <c:pt idx="11">
                  <c:v>241</c:v>
                </c:pt>
                <c:pt idx="12">
                  <c:v>230</c:v>
                </c:pt>
                <c:pt idx="13">
                  <c:v>229</c:v>
                </c:pt>
                <c:pt idx="14">
                  <c:v>245</c:v>
                </c:pt>
                <c:pt idx="15">
                  <c:v>239</c:v>
                </c:pt>
                <c:pt idx="16">
                  <c:v>234</c:v>
                </c:pt>
                <c:pt idx="17">
                  <c:v>237</c:v>
                </c:pt>
                <c:pt idx="18">
                  <c:v>231</c:v>
                </c:pt>
                <c:pt idx="19">
                  <c:v>234</c:v>
                </c:pt>
                <c:pt idx="20">
                  <c:v>239</c:v>
                </c:pt>
                <c:pt idx="21">
                  <c:v>208</c:v>
                </c:pt>
                <c:pt idx="22">
                  <c:v>184</c:v>
                </c:pt>
                <c:pt idx="23">
                  <c:v>139</c:v>
                </c:pt>
                <c:pt idx="24">
                  <c:v>62</c:v>
                </c:pt>
                <c:pt idx="25">
                  <c:v>22</c:v>
                </c:pt>
                <c:pt idx="26">
                  <c:v>34</c:v>
                </c:pt>
                <c:pt idx="27">
                  <c:v>36</c:v>
                </c:pt>
                <c:pt idx="28">
                  <c:v>31</c:v>
                </c:pt>
                <c:pt idx="29">
                  <c:v>19</c:v>
                </c:pt>
                <c:pt idx="30">
                  <c:v>14</c:v>
                </c:pt>
                <c:pt idx="31">
                  <c:v>24</c:v>
                </c:pt>
                <c:pt idx="32">
                  <c:v>22</c:v>
                </c:pt>
                <c:pt idx="33">
                  <c:v>28</c:v>
                </c:pt>
                <c:pt idx="34">
                  <c:v>33</c:v>
                </c:pt>
                <c:pt idx="35">
                  <c:v>17</c:v>
                </c:pt>
                <c:pt idx="36">
                  <c:v>36</c:v>
                </c:pt>
                <c:pt idx="37">
                  <c:v>32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14</c:v>
                </c:pt>
                <c:pt idx="4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F-425B-920C-BAB3F298F29B}"/>
            </c:ext>
          </c:extLst>
        </c:ser>
        <c:ser>
          <c:idx val="1"/>
          <c:order val="1"/>
          <c:tx>
            <c:strRef>
              <c:f>'Main Data Sheet'!$C$1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'Main Data Sheet'!$A$2:$A$44</c:f>
              <c:numCache>
                <c:formatCode>General</c:formatCode>
                <c:ptCount val="43"/>
                <c:pt idx="0">
                  <c:v>1.77</c:v>
                </c:pt>
                <c:pt idx="1">
                  <c:v>1.9</c:v>
                </c:pt>
                <c:pt idx="2">
                  <c:v>2.2000000000000002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2.15</c:v>
                </c:pt>
                <c:pt idx="7">
                  <c:v>3</c:v>
                </c:pt>
                <c:pt idx="8">
                  <c:v>3.1</c:v>
                </c:pt>
                <c:pt idx="9">
                  <c:v>2.4</c:v>
                </c:pt>
                <c:pt idx="10">
                  <c:v>2.6</c:v>
                </c:pt>
                <c:pt idx="11">
                  <c:v>2.65</c:v>
                </c:pt>
                <c:pt idx="12">
                  <c:v>2.7</c:v>
                </c:pt>
                <c:pt idx="13">
                  <c:v>2.4</c:v>
                </c:pt>
                <c:pt idx="14">
                  <c:v>2.5</c:v>
                </c:pt>
                <c:pt idx="15">
                  <c:v>3.4</c:v>
                </c:pt>
                <c:pt idx="16">
                  <c:v>3.4</c:v>
                </c:pt>
                <c:pt idx="17">
                  <c:v>3.7</c:v>
                </c:pt>
                <c:pt idx="18">
                  <c:v>4.0999999999999996</c:v>
                </c:pt>
                <c:pt idx="19">
                  <c:v>4.7</c:v>
                </c:pt>
                <c:pt idx="20">
                  <c:v>4.1500000000000004</c:v>
                </c:pt>
                <c:pt idx="21">
                  <c:v>5.3</c:v>
                </c:pt>
                <c:pt idx="22">
                  <c:v>5.8</c:v>
                </c:pt>
                <c:pt idx="23">
                  <c:v>6.2</c:v>
                </c:pt>
                <c:pt idx="24">
                  <c:v>7.45</c:v>
                </c:pt>
                <c:pt idx="25">
                  <c:v>8.3000000000000007</c:v>
                </c:pt>
                <c:pt idx="26">
                  <c:v>8.4</c:v>
                </c:pt>
                <c:pt idx="27">
                  <c:v>9.6</c:v>
                </c:pt>
                <c:pt idx="28">
                  <c:v>10.15</c:v>
                </c:pt>
                <c:pt idx="29">
                  <c:v>11.9</c:v>
                </c:pt>
                <c:pt idx="30">
                  <c:v>12.1</c:v>
                </c:pt>
                <c:pt idx="31">
                  <c:v>12.1</c:v>
                </c:pt>
                <c:pt idx="32">
                  <c:v>12.1</c:v>
                </c:pt>
                <c:pt idx="33">
                  <c:v>12.2</c:v>
                </c:pt>
                <c:pt idx="34">
                  <c:v>12.5</c:v>
                </c:pt>
                <c:pt idx="35">
                  <c:v>12.6</c:v>
                </c:pt>
                <c:pt idx="36">
                  <c:v>12.65</c:v>
                </c:pt>
                <c:pt idx="37">
                  <c:v>12.7</c:v>
                </c:pt>
                <c:pt idx="38">
                  <c:v>12.8</c:v>
                </c:pt>
                <c:pt idx="39">
                  <c:v>12.85</c:v>
                </c:pt>
                <c:pt idx="40">
                  <c:v>12.9</c:v>
                </c:pt>
                <c:pt idx="41">
                  <c:v>13</c:v>
                </c:pt>
                <c:pt idx="42">
                  <c:v>13.2</c:v>
                </c:pt>
              </c:numCache>
            </c:numRef>
          </c:xVal>
          <c:yVal>
            <c:numRef>
              <c:f>'Main Data Sheet'!$C$2:$C$44</c:f>
              <c:numCache>
                <c:formatCode>General</c:formatCode>
                <c:ptCount val="43"/>
                <c:pt idx="0">
                  <c:v>222</c:v>
                </c:pt>
                <c:pt idx="1">
                  <c:v>210</c:v>
                </c:pt>
                <c:pt idx="2">
                  <c:v>192</c:v>
                </c:pt>
                <c:pt idx="3">
                  <c:v>222</c:v>
                </c:pt>
                <c:pt idx="4">
                  <c:v>227</c:v>
                </c:pt>
                <c:pt idx="5">
                  <c:v>232</c:v>
                </c:pt>
                <c:pt idx="6">
                  <c:v>201</c:v>
                </c:pt>
                <c:pt idx="7">
                  <c:v>225</c:v>
                </c:pt>
                <c:pt idx="8">
                  <c:v>222</c:v>
                </c:pt>
                <c:pt idx="9">
                  <c:v>222</c:v>
                </c:pt>
                <c:pt idx="10">
                  <c:v>240</c:v>
                </c:pt>
                <c:pt idx="11">
                  <c:v>242</c:v>
                </c:pt>
                <c:pt idx="12">
                  <c:v>240</c:v>
                </c:pt>
                <c:pt idx="13">
                  <c:v>204</c:v>
                </c:pt>
                <c:pt idx="14">
                  <c:v>209</c:v>
                </c:pt>
                <c:pt idx="15">
                  <c:v>230</c:v>
                </c:pt>
                <c:pt idx="16">
                  <c:v>202</c:v>
                </c:pt>
                <c:pt idx="17">
                  <c:v>250</c:v>
                </c:pt>
                <c:pt idx="18">
                  <c:v>214</c:v>
                </c:pt>
                <c:pt idx="19">
                  <c:v>220</c:v>
                </c:pt>
                <c:pt idx="20">
                  <c:v>222</c:v>
                </c:pt>
                <c:pt idx="21">
                  <c:v>224</c:v>
                </c:pt>
                <c:pt idx="22">
                  <c:v>212</c:v>
                </c:pt>
                <c:pt idx="23">
                  <c:v>208</c:v>
                </c:pt>
                <c:pt idx="24">
                  <c:v>145</c:v>
                </c:pt>
                <c:pt idx="25">
                  <c:v>139</c:v>
                </c:pt>
                <c:pt idx="26">
                  <c:v>112</c:v>
                </c:pt>
                <c:pt idx="27">
                  <c:v>119</c:v>
                </c:pt>
                <c:pt idx="28">
                  <c:v>124</c:v>
                </c:pt>
                <c:pt idx="29">
                  <c:v>122</c:v>
                </c:pt>
                <c:pt idx="30">
                  <c:v>135</c:v>
                </c:pt>
                <c:pt idx="31">
                  <c:v>121</c:v>
                </c:pt>
                <c:pt idx="32">
                  <c:v>133</c:v>
                </c:pt>
                <c:pt idx="33">
                  <c:v>136</c:v>
                </c:pt>
                <c:pt idx="34">
                  <c:v>127</c:v>
                </c:pt>
                <c:pt idx="35">
                  <c:v>125</c:v>
                </c:pt>
                <c:pt idx="36">
                  <c:v>120</c:v>
                </c:pt>
                <c:pt idx="37">
                  <c:v>133</c:v>
                </c:pt>
                <c:pt idx="38">
                  <c:v>131</c:v>
                </c:pt>
                <c:pt idx="39">
                  <c:v>127</c:v>
                </c:pt>
                <c:pt idx="40">
                  <c:v>138</c:v>
                </c:pt>
                <c:pt idx="41">
                  <c:v>123</c:v>
                </c:pt>
                <c:pt idx="42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F-425B-920C-BAB3F298F29B}"/>
            </c:ext>
          </c:extLst>
        </c:ser>
        <c:ser>
          <c:idx val="2"/>
          <c:order val="2"/>
          <c:tx>
            <c:strRef>
              <c:f>'Main Data Sheet'!$D$1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'Main Data Sheet'!$A$2:$A$44</c:f>
              <c:numCache>
                <c:formatCode>General</c:formatCode>
                <c:ptCount val="43"/>
                <c:pt idx="0">
                  <c:v>1.77</c:v>
                </c:pt>
                <c:pt idx="1">
                  <c:v>1.9</c:v>
                </c:pt>
                <c:pt idx="2">
                  <c:v>2.2000000000000002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2.15</c:v>
                </c:pt>
                <c:pt idx="7">
                  <c:v>3</c:v>
                </c:pt>
                <c:pt idx="8">
                  <c:v>3.1</c:v>
                </c:pt>
                <c:pt idx="9">
                  <c:v>2.4</c:v>
                </c:pt>
                <c:pt idx="10">
                  <c:v>2.6</c:v>
                </c:pt>
                <c:pt idx="11">
                  <c:v>2.65</c:v>
                </c:pt>
                <c:pt idx="12">
                  <c:v>2.7</c:v>
                </c:pt>
                <c:pt idx="13">
                  <c:v>2.4</c:v>
                </c:pt>
                <c:pt idx="14">
                  <c:v>2.5</c:v>
                </c:pt>
                <c:pt idx="15">
                  <c:v>3.4</c:v>
                </c:pt>
                <c:pt idx="16">
                  <c:v>3.4</c:v>
                </c:pt>
                <c:pt idx="17">
                  <c:v>3.7</c:v>
                </c:pt>
                <c:pt idx="18">
                  <c:v>4.0999999999999996</c:v>
                </c:pt>
                <c:pt idx="19">
                  <c:v>4.7</c:v>
                </c:pt>
                <c:pt idx="20">
                  <c:v>4.1500000000000004</c:v>
                </c:pt>
                <c:pt idx="21">
                  <c:v>5.3</c:v>
                </c:pt>
                <c:pt idx="22">
                  <c:v>5.8</c:v>
                </c:pt>
                <c:pt idx="23">
                  <c:v>6.2</c:v>
                </c:pt>
                <c:pt idx="24">
                  <c:v>7.45</c:v>
                </c:pt>
                <c:pt idx="25">
                  <c:v>8.3000000000000007</c:v>
                </c:pt>
                <c:pt idx="26">
                  <c:v>8.4</c:v>
                </c:pt>
                <c:pt idx="27">
                  <c:v>9.6</c:v>
                </c:pt>
                <c:pt idx="28">
                  <c:v>10.15</c:v>
                </c:pt>
                <c:pt idx="29">
                  <c:v>11.9</c:v>
                </c:pt>
                <c:pt idx="30">
                  <c:v>12.1</c:v>
                </c:pt>
                <c:pt idx="31">
                  <c:v>12.1</c:v>
                </c:pt>
                <c:pt idx="32">
                  <c:v>12.1</c:v>
                </c:pt>
                <c:pt idx="33">
                  <c:v>12.2</c:v>
                </c:pt>
                <c:pt idx="34">
                  <c:v>12.5</c:v>
                </c:pt>
                <c:pt idx="35">
                  <c:v>12.6</c:v>
                </c:pt>
                <c:pt idx="36">
                  <c:v>12.65</c:v>
                </c:pt>
                <c:pt idx="37">
                  <c:v>12.7</c:v>
                </c:pt>
                <c:pt idx="38">
                  <c:v>12.8</c:v>
                </c:pt>
                <c:pt idx="39">
                  <c:v>12.85</c:v>
                </c:pt>
                <c:pt idx="40">
                  <c:v>12.9</c:v>
                </c:pt>
                <c:pt idx="41">
                  <c:v>13</c:v>
                </c:pt>
                <c:pt idx="42">
                  <c:v>13.2</c:v>
                </c:pt>
              </c:numCache>
            </c:numRef>
          </c:xVal>
          <c:yVal>
            <c:numRef>
              <c:f>'Main Data Sheet'!$D$2:$D$44</c:f>
              <c:numCache>
                <c:formatCode>General</c:formatCode>
                <c:ptCount val="43"/>
                <c:pt idx="0">
                  <c:v>83</c:v>
                </c:pt>
                <c:pt idx="1">
                  <c:v>105</c:v>
                </c:pt>
                <c:pt idx="2">
                  <c:v>81</c:v>
                </c:pt>
                <c:pt idx="3">
                  <c:v>87</c:v>
                </c:pt>
                <c:pt idx="4">
                  <c:v>90</c:v>
                </c:pt>
                <c:pt idx="5">
                  <c:v>110</c:v>
                </c:pt>
                <c:pt idx="6">
                  <c:v>80</c:v>
                </c:pt>
                <c:pt idx="7">
                  <c:v>85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124</c:v>
                </c:pt>
                <c:pt idx="12">
                  <c:v>126</c:v>
                </c:pt>
                <c:pt idx="13">
                  <c:v>78</c:v>
                </c:pt>
                <c:pt idx="14">
                  <c:v>75</c:v>
                </c:pt>
                <c:pt idx="15">
                  <c:v>92</c:v>
                </c:pt>
                <c:pt idx="16">
                  <c:v>99</c:v>
                </c:pt>
                <c:pt idx="17">
                  <c:v>125</c:v>
                </c:pt>
                <c:pt idx="18">
                  <c:v>138</c:v>
                </c:pt>
                <c:pt idx="19">
                  <c:v>125</c:v>
                </c:pt>
                <c:pt idx="20">
                  <c:v>131</c:v>
                </c:pt>
                <c:pt idx="21">
                  <c:v>187</c:v>
                </c:pt>
                <c:pt idx="22">
                  <c:v>193</c:v>
                </c:pt>
                <c:pt idx="23">
                  <c:v>196</c:v>
                </c:pt>
                <c:pt idx="24">
                  <c:v>179</c:v>
                </c:pt>
                <c:pt idx="25">
                  <c:v>223</c:v>
                </c:pt>
                <c:pt idx="26">
                  <c:v>250</c:v>
                </c:pt>
                <c:pt idx="27">
                  <c:v>231</c:v>
                </c:pt>
                <c:pt idx="28">
                  <c:v>242</c:v>
                </c:pt>
                <c:pt idx="29">
                  <c:v>238</c:v>
                </c:pt>
                <c:pt idx="30">
                  <c:v>242</c:v>
                </c:pt>
                <c:pt idx="31">
                  <c:v>239</c:v>
                </c:pt>
                <c:pt idx="32">
                  <c:v>250</c:v>
                </c:pt>
                <c:pt idx="33">
                  <c:v>248</c:v>
                </c:pt>
                <c:pt idx="34">
                  <c:v>243</c:v>
                </c:pt>
                <c:pt idx="35">
                  <c:v>242</c:v>
                </c:pt>
                <c:pt idx="36">
                  <c:v>246</c:v>
                </c:pt>
                <c:pt idx="37">
                  <c:v>244</c:v>
                </c:pt>
                <c:pt idx="38">
                  <c:v>239</c:v>
                </c:pt>
                <c:pt idx="39">
                  <c:v>248</c:v>
                </c:pt>
                <c:pt idx="40">
                  <c:v>244</c:v>
                </c:pt>
                <c:pt idx="41">
                  <c:v>236</c:v>
                </c:pt>
                <c:pt idx="42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F-425B-920C-BAB3F298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68560"/>
        <c:axId val="319479328"/>
      </c:scatterChart>
      <c:valAx>
        <c:axId val="3227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9328"/>
        <c:crosses val="autoZero"/>
        <c:crossBetween val="midCat"/>
      </c:valAx>
      <c:valAx>
        <c:axId val="31947932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RGB Intensity (out of 255)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 Intensity Value vs.</a:t>
            </a:r>
            <a:r>
              <a:rPr lang="en-CA" baseline="0"/>
              <a:t> [H+]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'H+ Concentration Analysis'!$B$1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'H+ Concentration Analysis'!$A$2:$A$44</c:f>
              <c:numCache>
                <c:formatCode>General</c:formatCode>
                <c:ptCount val="43"/>
                <c:pt idx="0">
                  <c:v>1.6982436524617429E-2</c:v>
                </c:pt>
                <c:pt idx="1">
                  <c:v>1.2589254117941664E-2</c:v>
                </c:pt>
                <c:pt idx="2">
                  <c:v>6.3095734448019251E-3</c:v>
                </c:pt>
                <c:pt idx="3">
                  <c:v>1.9952623149688792E-2</c:v>
                </c:pt>
                <c:pt idx="4">
                  <c:v>1.9952623149688792E-2</c:v>
                </c:pt>
                <c:pt idx="5">
                  <c:v>1.5848931924611124E-2</c:v>
                </c:pt>
                <c:pt idx="6">
                  <c:v>7.0794578438413795E-3</c:v>
                </c:pt>
                <c:pt idx="7">
                  <c:v>1E-3</c:v>
                </c:pt>
                <c:pt idx="8">
                  <c:v>7.9432823472428099E-4</c:v>
                </c:pt>
                <c:pt idx="9">
                  <c:v>3.9810717055349717E-3</c:v>
                </c:pt>
                <c:pt idx="10">
                  <c:v>2.5118864315095777E-3</c:v>
                </c:pt>
                <c:pt idx="11">
                  <c:v>2.2387211385683386E-3</c:v>
                </c:pt>
                <c:pt idx="12">
                  <c:v>1.9952623149688781E-3</c:v>
                </c:pt>
                <c:pt idx="13">
                  <c:v>3.9810717055349717E-3</c:v>
                </c:pt>
                <c:pt idx="14">
                  <c:v>3.1622776601683764E-3</c:v>
                </c:pt>
                <c:pt idx="15">
                  <c:v>3.9810717055349708E-4</c:v>
                </c:pt>
                <c:pt idx="16">
                  <c:v>3.9810717055349708E-4</c:v>
                </c:pt>
                <c:pt idx="17">
                  <c:v>1.9952623149688758E-4</c:v>
                </c:pt>
                <c:pt idx="18">
                  <c:v>7.9432823472428153E-5</c:v>
                </c:pt>
                <c:pt idx="19">
                  <c:v>1.9952623149688769E-5</c:v>
                </c:pt>
                <c:pt idx="20">
                  <c:v>7.0794578438413704E-5</c:v>
                </c:pt>
                <c:pt idx="21">
                  <c:v>5.011872336272719E-6</c:v>
                </c:pt>
                <c:pt idx="22">
                  <c:v>1.5848931924611111E-6</c:v>
                </c:pt>
                <c:pt idx="23">
                  <c:v>6.3095734448019254E-7</c:v>
                </c:pt>
                <c:pt idx="24">
                  <c:v>3.5481338923357426E-8</c:v>
                </c:pt>
                <c:pt idx="25">
                  <c:v>5.0118723362727114E-9</c:v>
                </c:pt>
                <c:pt idx="26">
                  <c:v>3.9810717055349665E-9</c:v>
                </c:pt>
                <c:pt idx="27">
                  <c:v>2.5118864315095784E-10</c:v>
                </c:pt>
                <c:pt idx="28">
                  <c:v>7.079457843841361E-11</c:v>
                </c:pt>
                <c:pt idx="29">
                  <c:v>1.2589254117941629E-12</c:v>
                </c:pt>
                <c:pt idx="30">
                  <c:v>7.9432823472428024E-13</c:v>
                </c:pt>
                <c:pt idx="31">
                  <c:v>7.9432823472428024E-13</c:v>
                </c:pt>
                <c:pt idx="32">
                  <c:v>7.9432823472428024E-13</c:v>
                </c:pt>
                <c:pt idx="33">
                  <c:v>6.3095734448019283E-13</c:v>
                </c:pt>
                <c:pt idx="34">
                  <c:v>3.1622776601683746E-13</c:v>
                </c:pt>
                <c:pt idx="35">
                  <c:v>2.511886431509579E-13</c:v>
                </c:pt>
                <c:pt idx="36">
                  <c:v>2.238721138568332E-13</c:v>
                </c:pt>
                <c:pt idx="37">
                  <c:v>1.9952623149688807E-13</c:v>
                </c:pt>
                <c:pt idx="38">
                  <c:v>1.5848931924611046E-13</c:v>
                </c:pt>
                <c:pt idx="39">
                  <c:v>1.4125375446227519E-13</c:v>
                </c:pt>
                <c:pt idx="40">
                  <c:v>1.2589254117941612E-13</c:v>
                </c:pt>
                <c:pt idx="41">
                  <c:v>1E-13</c:v>
                </c:pt>
                <c:pt idx="42">
                  <c:v>6.3095734448019215E-14</c:v>
                </c:pt>
              </c:numCache>
            </c:numRef>
          </c:xVal>
          <c:yVal>
            <c:numRef>
              <c:f>'H+ Concentration Analysis'!$B$2:$B$44</c:f>
              <c:numCache>
                <c:formatCode>General</c:formatCode>
                <c:ptCount val="43"/>
                <c:pt idx="0">
                  <c:v>241</c:v>
                </c:pt>
                <c:pt idx="1">
                  <c:v>231</c:v>
                </c:pt>
                <c:pt idx="2">
                  <c:v>218</c:v>
                </c:pt>
                <c:pt idx="3">
                  <c:v>203</c:v>
                </c:pt>
                <c:pt idx="4">
                  <c:v>250</c:v>
                </c:pt>
                <c:pt idx="5">
                  <c:v>229</c:v>
                </c:pt>
                <c:pt idx="6">
                  <c:v>245</c:v>
                </c:pt>
                <c:pt idx="7">
                  <c:v>241</c:v>
                </c:pt>
                <c:pt idx="8">
                  <c:v>231</c:v>
                </c:pt>
                <c:pt idx="9">
                  <c:v>234</c:v>
                </c:pt>
                <c:pt idx="10">
                  <c:v>236</c:v>
                </c:pt>
                <c:pt idx="11">
                  <c:v>241</c:v>
                </c:pt>
                <c:pt idx="12">
                  <c:v>230</c:v>
                </c:pt>
                <c:pt idx="13">
                  <c:v>229</c:v>
                </c:pt>
                <c:pt idx="14">
                  <c:v>245</c:v>
                </c:pt>
                <c:pt idx="15">
                  <c:v>239</c:v>
                </c:pt>
                <c:pt idx="16">
                  <c:v>234</c:v>
                </c:pt>
                <c:pt idx="17">
                  <c:v>237</c:v>
                </c:pt>
                <c:pt idx="18">
                  <c:v>231</c:v>
                </c:pt>
                <c:pt idx="19">
                  <c:v>234</c:v>
                </c:pt>
                <c:pt idx="20">
                  <c:v>239</c:v>
                </c:pt>
                <c:pt idx="21">
                  <c:v>208</c:v>
                </c:pt>
                <c:pt idx="22">
                  <c:v>184</c:v>
                </c:pt>
                <c:pt idx="23">
                  <c:v>139</c:v>
                </c:pt>
                <c:pt idx="24">
                  <c:v>62</c:v>
                </c:pt>
                <c:pt idx="25">
                  <c:v>22</c:v>
                </c:pt>
                <c:pt idx="26">
                  <c:v>34</c:v>
                </c:pt>
                <c:pt idx="27">
                  <c:v>36</c:v>
                </c:pt>
                <c:pt idx="28">
                  <c:v>31</c:v>
                </c:pt>
                <c:pt idx="29">
                  <c:v>19</c:v>
                </c:pt>
                <c:pt idx="30">
                  <c:v>14</c:v>
                </c:pt>
                <c:pt idx="31">
                  <c:v>24</c:v>
                </c:pt>
                <c:pt idx="32">
                  <c:v>22</c:v>
                </c:pt>
                <c:pt idx="33">
                  <c:v>28</c:v>
                </c:pt>
                <c:pt idx="34">
                  <c:v>33</c:v>
                </c:pt>
                <c:pt idx="35">
                  <c:v>17</c:v>
                </c:pt>
                <c:pt idx="36">
                  <c:v>36</c:v>
                </c:pt>
                <c:pt idx="37">
                  <c:v>32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14</c:v>
                </c:pt>
                <c:pt idx="4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F-47FF-88F1-74BD8AFCCFAB}"/>
            </c:ext>
          </c:extLst>
        </c:ser>
        <c:ser>
          <c:idx val="1"/>
          <c:order val="1"/>
          <c:tx>
            <c:strRef>
              <c:f>'H+ Concentration Analysis'!$C$1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'H+ Concentration Analysis'!$A$2:$A$44</c:f>
              <c:numCache>
                <c:formatCode>General</c:formatCode>
                <c:ptCount val="43"/>
                <c:pt idx="0">
                  <c:v>1.6982436524617429E-2</c:v>
                </c:pt>
                <c:pt idx="1">
                  <c:v>1.2589254117941664E-2</c:v>
                </c:pt>
                <c:pt idx="2">
                  <c:v>6.3095734448019251E-3</c:v>
                </c:pt>
                <c:pt idx="3">
                  <c:v>1.9952623149688792E-2</c:v>
                </c:pt>
                <c:pt idx="4">
                  <c:v>1.9952623149688792E-2</c:v>
                </c:pt>
                <c:pt idx="5">
                  <c:v>1.5848931924611124E-2</c:v>
                </c:pt>
                <c:pt idx="6">
                  <c:v>7.0794578438413795E-3</c:v>
                </c:pt>
                <c:pt idx="7">
                  <c:v>1E-3</c:v>
                </c:pt>
                <c:pt idx="8">
                  <c:v>7.9432823472428099E-4</c:v>
                </c:pt>
                <c:pt idx="9">
                  <c:v>3.9810717055349717E-3</c:v>
                </c:pt>
                <c:pt idx="10">
                  <c:v>2.5118864315095777E-3</c:v>
                </c:pt>
                <c:pt idx="11">
                  <c:v>2.2387211385683386E-3</c:v>
                </c:pt>
                <c:pt idx="12">
                  <c:v>1.9952623149688781E-3</c:v>
                </c:pt>
                <c:pt idx="13">
                  <c:v>3.9810717055349717E-3</c:v>
                </c:pt>
                <c:pt idx="14">
                  <c:v>3.1622776601683764E-3</c:v>
                </c:pt>
                <c:pt idx="15">
                  <c:v>3.9810717055349708E-4</c:v>
                </c:pt>
                <c:pt idx="16">
                  <c:v>3.9810717055349708E-4</c:v>
                </c:pt>
                <c:pt idx="17">
                  <c:v>1.9952623149688758E-4</c:v>
                </c:pt>
                <c:pt idx="18">
                  <c:v>7.9432823472428153E-5</c:v>
                </c:pt>
                <c:pt idx="19">
                  <c:v>1.9952623149688769E-5</c:v>
                </c:pt>
                <c:pt idx="20">
                  <c:v>7.0794578438413704E-5</c:v>
                </c:pt>
                <c:pt idx="21">
                  <c:v>5.011872336272719E-6</c:v>
                </c:pt>
                <c:pt idx="22">
                  <c:v>1.5848931924611111E-6</c:v>
                </c:pt>
                <c:pt idx="23">
                  <c:v>6.3095734448019254E-7</c:v>
                </c:pt>
                <c:pt idx="24">
                  <c:v>3.5481338923357426E-8</c:v>
                </c:pt>
                <c:pt idx="25">
                  <c:v>5.0118723362727114E-9</c:v>
                </c:pt>
                <c:pt idx="26">
                  <c:v>3.9810717055349665E-9</c:v>
                </c:pt>
                <c:pt idx="27">
                  <c:v>2.5118864315095784E-10</c:v>
                </c:pt>
                <c:pt idx="28">
                  <c:v>7.079457843841361E-11</c:v>
                </c:pt>
                <c:pt idx="29">
                  <c:v>1.2589254117941629E-12</c:v>
                </c:pt>
                <c:pt idx="30">
                  <c:v>7.9432823472428024E-13</c:v>
                </c:pt>
                <c:pt idx="31">
                  <c:v>7.9432823472428024E-13</c:v>
                </c:pt>
                <c:pt idx="32">
                  <c:v>7.9432823472428024E-13</c:v>
                </c:pt>
                <c:pt idx="33">
                  <c:v>6.3095734448019283E-13</c:v>
                </c:pt>
                <c:pt idx="34">
                  <c:v>3.1622776601683746E-13</c:v>
                </c:pt>
                <c:pt idx="35">
                  <c:v>2.511886431509579E-13</c:v>
                </c:pt>
                <c:pt idx="36">
                  <c:v>2.238721138568332E-13</c:v>
                </c:pt>
                <c:pt idx="37">
                  <c:v>1.9952623149688807E-13</c:v>
                </c:pt>
                <c:pt idx="38">
                  <c:v>1.5848931924611046E-13</c:v>
                </c:pt>
                <c:pt idx="39">
                  <c:v>1.4125375446227519E-13</c:v>
                </c:pt>
                <c:pt idx="40">
                  <c:v>1.2589254117941612E-13</c:v>
                </c:pt>
                <c:pt idx="41">
                  <c:v>1E-13</c:v>
                </c:pt>
                <c:pt idx="42">
                  <c:v>6.3095734448019215E-14</c:v>
                </c:pt>
              </c:numCache>
            </c:numRef>
          </c:xVal>
          <c:yVal>
            <c:numRef>
              <c:f>'H+ Concentration Analysis'!$C$2:$C$44</c:f>
              <c:numCache>
                <c:formatCode>General</c:formatCode>
                <c:ptCount val="43"/>
                <c:pt idx="0">
                  <c:v>222</c:v>
                </c:pt>
                <c:pt idx="1">
                  <c:v>210</c:v>
                </c:pt>
                <c:pt idx="2">
                  <c:v>192</c:v>
                </c:pt>
                <c:pt idx="3">
                  <c:v>222</c:v>
                </c:pt>
                <c:pt idx="4">
                  <c:v>227</c:v>
                </c:pt>
                <c:pt idx="5">
                  <c:v>232</c:v>
                </c:pt>
                <c:pt idx="6">
                  <c:v>201</c:v>
                </c:pt>
                <c:pt idx="7">
                  <c:v>225</c:v>
                </c:pt>
                <c:pt idx="8">
                  <c:v>222</c:v>
                </c:pt>
                <c:pt idx="9">
                  <c:v>222</c:v>
                </c:pt>
                <c:pt idx="10">
                  <c:v>240</c:v>
                </c:pt>
                <c:pt idx="11">
                  <c:v>242</c:v>
                </c:pt>
                <c:pt idx="12">
                  <c:v>240</c:v>
                </c:pt>
                <c:pt idx="13">
                  <c:v>204</c:v>
                </c:pt>
                <c:pt idx="14">
                  <c:v>209</c:v>
                </c:pt>
                <c:pt idx="15">
                  <c:v>230</c:v>
                </c:pt>
                <c:pt idx="16">
                  <c:v>202</c:v>
                </c:pt>
                <c:pt idx="17">
                  <c:v>250</c:v>
                </c:pt>
                <c:pt idx="18">
                  <c:v>214</c:v>
                </c:pt>
                <c:pt idx="19">
                  <c:v>220</c:v>
                </c:pt>
                <c:pt idx="20">
                  <c:v>222</c:v>
                </c:pt>
                <c:pt idx="21">
                  <c:v>224</c:v>
                </c:pt>
                <c:pt idx="22">
                  <c:v>212</c:v>
                </c:pt>
                <c:pt idx="23">
                  <c:v>208</c:v>
                </c:pt>
                <c:pt idx="24">
                  <c:v>145</c:v>
                </c:pt>
                <c:pt idx="25">
                  <c:v>139</c:v>
                </c:pt>
                <c:pt idx="26">
                  <c:v>112</c:v>
                </c:pt>
                <c:pt idx="27">
                  <c:v>119</c:v>
                </c:pt>
                <c:pt idx="28">
                  <c:v>124</c:v>
                </c:pt>
                <c:pt idx="29">
                  <c:v>122</c:v>
                </c:pt>
                <c:pt idx="30">
                  <c:v>135</c:v>
                </c:pt>
                <c:pt idx="31">
                  <c:v>121</c:v>
                </c:pt>
                <c:pt idx="32">
                  <c:v>133</c:v>
                </c:pt>
                <c:pt idx="33">
                  <c:v>136</c:v>
                </c:pt>
                <c:pt idx="34">
                  <c:v>127</c:v>
                </c:pt>
                <c:pt idx="35">
                  <c:v>125</c:v>
                </c:pt>
                <c:pt idx="36">
                  <c:v>120</c:v>
                </c:pt>
                <c:pt idx="37">
                  <c:v>133</c:v>
                </c:pt>
                <c:pt idx="38">
                  <c:v>131</c:v>
                </c:pt>
                <c:pt idx="39">
                  <c:v>127</c:v>
                </c:pt>
                <c:pt idx="40">
                  <c:v>138</c:v>
                </c:pt>
                <c:pt idx="41">
                  <c:v>123</c:v>
                </c:pt>
                <c:pt idx="42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F-47FF-88F1-74BD8AFCCFAB}"/>
            </c:ext>
          </c:extLst>
        </c:ser>
        <c:ser>
          <c:idx val="2"/>
          <c:order val="2"/>
          <c:tx>
            <c:strRef>
              <c:f>'H+ Concentration Analysis'!$D$1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'H+ Concentration Analysis'!$A$2:$A$44</c:f>
              <c:numCache>
                <c:formatCode>General</c:formatCode>
                <c:ptCount val="43"/>
                <c:pt idx="0">
                  <c:v>1.6982436524617429E-2</c:v>
                </c:pt>
                <c:pt idx="1">
                  <c:v>1.2589254117941664E-2</c:v>
                </c:pt>
                <c:pt idx="2">
                  <c:v>6.3095734448019251E-3</c:v>
                </c:pt>
                <c:pt idx="3">
                  <c:v>1.9952623149688792E-2</c:v>
                </c:pt>
                <c:pt idx="4">
                  <c:v>1.9952623149688792E-2</c:v>
                </c:pt>
                <c:pt idx="5">
                  <c:v>1.5848931924611124E-2</c:v>
                </c:pt>
                <c:pt idx="6">
                  <c:v>7.0794578438413795E-3</c:v>
                </c:pt>
                <c:pt idx="7">
                  <c:v>1E-3</c:v>
                </c:pt>
                <c:pt idx="8">
                  <c:v>7.9432823472428099E-4</c:v>
                </c:pt>
                <c:pt idx="9">
                  <c:v>3.9810717055349717E-3</c:v>
                </c:pt>
                <c:pt idx="10">
                  <c:v>2.5118864315095777E-3</c:v>
                </c:pt>
                <c:pt idx="11">
                  <c:v>2.2387211385683386E-3</c:v>
                </c:pt>
                <c:pt idx="12">
                  <c:v>1.9952623149688781E-3</c:v>
                </c:pt>
                <c:pt idx="13">
                  <c:v>3.9810717055349717E-3</c:v>
                </c:pt>
                <c:pt idx="14">
                  <c:v>3.1622776601683764E-3</c:v>
                </c:pt>
                <c:pt idx="15">
                  <c:v>3.9810717055349708E-4</c:v>
                </c:pt>
                <c:pt idx="16">
                  <c:v>3.9810717055349708E-4</c:v>
                </c:pt>
                <c:pt idx="17">
                  <c:v>1.9952623149688758E-4</c:v>
                </c:pt>
                <c:pt idx="18">
                  <c:v>7.9432823472428153E-5</c:v>
                </c:pt>
                <c:pt idx="19">
                  <c:v>1.9952623149688769E-5</c:v>
                </c:pt>
                <c:pt idx="20">
                  <c:v>7.0794578438413704E-5</c:v>
                </c:pt>
                <c:pt idx="21">
                  <c:v>5.011872336272719E-6</c:v>
                </c:pt>
                <c:pt idx="22">
                  <c:v>1.5848931924611111E-6</c:v>
                </c:pt>
                <c:pt idx="23">
                  <c:v>6.3095734448019254E-7</c:v>
                </c:pt>
                <c:pt idx="24">
                  <c:v>3.5481338923357426E-8</c:v>
                </c:pt>
                <c:pt idx="25">
                  <c:v>5.0118723362727114E-9</c:v>
                </c:pt>
                <c:pt idx="26">
                  <c:v>3.9810717055349665E-9</c:v>
                </c:pt>
                <c:pt idx="27">
                  <c:v>2.5118864315095784E-10</c:v>
                </c:pt>
                <c:pt idx="28">
                  <c:v>7.079457843841361E-11</c:v>
                </c:pt>
                <c:pt idx="29">
                  <c:v>1.2589254117941629E-12</c:v>
                </c:pt>
                <c:pt idx="30">
                  <c:v>7.9432823472428024E-13</c:v>
                </c:pt>
                <c:pt idx="31">
                  <c:v>7.9432823472428024E-13</c:v>
                </c:pt>
                <c:pt idx="32">
                  <c:v>7.9432823472428024E-13</c:v>
                </c:pt>
                <c:pt idx="33">
                  <c:v>6.3095734448019283E-13</c:v>
                </c:pt>
                <c:pt idx="34">
                  <c:v>3.1622776601683746E-13</c:v>
                </c:pt>
                <c:pt idx="35">
                  <c:v>2.511886431509579E-13</c:v>
                </c:pt>
                <c:pt idx="36">
                  <c:v>2.238721138568332E-13</c:v>
                </c:pt>
                <c:pt idx="37">
                  <c:v>1.9952623149688807E-13</c:v>
                </c:pt>
                <c:pt idx="38">
                  <c:v>1.5848931924611046E-13</c:v>
                </c:pt>
                <c:pt idx="39">
                  <c:v>1.4125375446227519E-13</c:v>
                </c:pt>
                <c:pt idx="40">
                  <c:v>1.2589254117941612E-13</c:v>
                </c:pt>
                <c:pt idx="41">
                  <c:v>1E-13</c:v>
                </c:pt>
                <c:pt idx="42">
                  <c:v>6.3095734448019215E-14</c:v>
                </c:pt>
              </c:numCache>
            </c:numRef>
          </c:xVal>
          <c:yVal>
            <c:numRef>
              <c:f>'H+ Concentration Analysis'!$D$2:$D$44</c:f>
              <c:numCache>
                <c:formatCode>General</c:formatCode>
                <c:ptCount val="43"/>
                <c:pt idx="0">
                  <c:v>83</c:v>
                </c:pt>
                <c:pt idx="1">
                  <c:v>105</c:v>
                </c:pt>
                <c:pt idx="2">
                  <c:v>81</c:v>
                </c:pt>
                <c:pt idx="3">
                  <c:v>87</c:v>
                </c:pt>
                <c:pt idx="4">
                  <c:v>90</c:v>
                </c:pt>
                <c:pt idx="5">
                  <c:v>110</c:v>
                </c:pt>
                <c:pt idx="6">
                  <c:v>80</c:v>
                </c:pt>
                <c:pt idx="7">
                  <c:v>85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124</c:v>
                </c:pt>
                <c:pt idx="12">
                  <c:v>126</c:v>
                </c:pt>
                <c:pt idx="13">
                  <c:v>78</c:v>
                </c:pt>
                <c:pt idx="14">
                  <c:v>75</c:v>
                </c:pt>
                <c:pt idx="15">
                  <c:v>92</c:v>
                </c:pt>
                <c:pt idx="16">
                  <c:v>99</c:v>
                </c:pt>
                <c:pt idx="17">
                  <c:v>125</c:v>
                </c:pt>
                <c:pt idx="18">
                  <c:v>138</c:v>
                </c:pt>
                <c:pt idx="19">
                  <c:v>125</c:v>
                </c:pt>
                <c:pt idx="20">
                  <c:v>131</c:v>
                </c:pt>
                <c:pt idx="21">
                  <c:v>187</c:v>
                </c:pt>
                <c:pt idx="22">
                  <c:v>193</c:v>
                </c:pt>
                <c:pt idx="23">
                  <c:v>196</c:v>
                </c:pt>
                <c:pt idx="24">
                  <c:v>179</c:v>
                </c:pt>
                <c:pt idx="25">
                  <c:v>223</c:v>
                </c:pt>
                <c:pt idx="26">
                  <c:v>250</c:v>
                </c:pt>
                <c:pt idx="27">
                  <c:v>231</c:v>
                </c:pt>
                <c:pt idx="28">
                  <c:v>242</c:v>
                </c:pt>
                <c:pt idx="29">
                  <c:v>238</c:v>
                </c:pt>
                <c:pt idx="30">
                  <c:v>242</c:v>
                </c:pt>
                <c:pt idx="31">
                  <c:v>239</c:v>
                </c:pt>
                <c:pt idx="32">
                  <c:v>250</c:v>
                </c:pt>
                <c:pt idx="33">
                  <c:v>248</c:v>
                </c:pt>
                <c:pt idx="34">
                  <c:v>243</c:v>
                </c:pt>
                <c:pt idx="35">
                  <c:v>242</c:v>
                </c:pt>
                <c:pt idx="36">
                  <c:v>246</c:v>
                </c:pt>
                <c:pt idx="37">
                  <c:v>244</c:v>
                </c:pt>
                <c:pt idx="38">
                  <c:v>239</c:v>
                </c:pt>
                <c:pt idx="39">
                  <c:v>248</c:v>
                </c:pt>
                <c:pt idx="40">
                  <c:v>244</c:v>
                </c:pt>
                <c:pt idx="41">
                  <c:v>236</c:v>
                </c:pt>
                <c:pt idx="42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EF-47FF-88F1-74BD8AFC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68560"/>
        <c:axId val="319479328"/>
      </c:scatterChart>
      <c:valAx>
        <c:axId val="322768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H+ ([H+]) (mol/L)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79328"/>
        <c:crosses val="autoZero"/>
        <c:crossBetween val="midCat"/>
      </c:valAx>
      <c:valAx>
        <c:axId val="31947932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RGB Intensity (out of 255)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Wavelength (nm) vs pH</a:t>
            </a:r>
            <a:r>
              <a:rPr lang="en-US" baseline="0"/>
              <a:t> of Titration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'Hue Analysis'!$B$1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5986023622047245"/>
                  <c:y val="0.3267005686789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'Hue Analysis'!$A$2:$A$44</c:f>
              <c:numCache>
                <c:formatCode>General</c:formatCode>
                <c:ptCount val="43"/>
                <c:pt idx="0">
                  <c:v>0.95600000000000007</c:v>
                </c:pt>
                <c:pt idx="1">
                  <c:v>1.2879999999999998</c:v>
                </c:pt>
                <c:pt idx="2">
                  <c:v>1.4140000000000001</c:v>
                </c:pt>
                <c:pt idx="3">
                  <c:v>1.6140000000000001</c:v>
                </c:pt>
                <c:pt idx="4">
                  <c:v>1.948</c:v>
                </c:pt>
                <c:pt idx="5">
                  <c:v>2.0580000000000003</c:v>
                </c:pt>
                <c:pt idx="6">
                  <c:v>2.1459999999999999</c:v>
                </c:pt>
                <c:pt idx="7">
                  <c:v>2.2019999999999995</c:v>
                </c:pt>
                <c:pt idx="8">
                  <c:v>2.2299999999999995</c:v>
                </c:pt>
                <c:pt idx="9">
                  <c:v>2.2840000000000003</c:v>
                </c:pt>
                <c:pt idx="10">
                  <c:v>2.3620000000000001</c:v>
                </c:pt>
                <c:pt idx="11">
                  <c:v>2.5179999999999998</c:v>
                </c:pt>
                <c:pt idx="12">
                  <c:v>2.7480000000000002</c:v>
                </c:pt>
                <c:pt idx="13">
                  <c:v>3.8239999999999994</c:v>
                </c:pt>
                <c:pt idx="14">
                  <c:v>7.7700000000000005</c:v>
                </c:pt>
                <c:pt idx="15">
                  <c:v>10.942000000000002</c:v>
                </c:pt>
                <c:pt idx="16">
                  <c:v>11.368</c:v>
                </c:pt>
                <c:pt idx="17">
                  <c:v>11.596</c:v>
                </c:pt>
                <c:pt idx="18">
                  <c:v>11.709999999999999</c:v>
                </c:pt>
                <c:pt idx="19">
                  <c:v>11.766</c:v>
                </c:pt>
                <c:pt idx="20">
                  <c:v>11.891999999999999</c:v>
                </c:pt>
                <c:pt idx="21">
                  <c:v>11.992000000000001</c:v>
                </c:pt>
                <c:pt idx="22">
                  <c:v>12.058</c:v>
                </c:pt>
                <c:pt idx="23">
                  <c:v>12.133999999999999</c:v>
                </c:pt>
                <c:pt idx="24">
                  <c:v>12.212</c:v>
                </c:pt>
                <c:pt idx="25">
                  <c:v>12.305999999999999</c:v>
                </c:pt>
                <c:pt idx="26">
                  <c:v>12.389999999999999</c:v>
                </c:pt>
                <c:pt idx="27">
                  <c:v>12.464</c:v>
                </c:pt>
                <c:pt idx="28">
                  <c:v>12.498000000000001</c:v>
                </c:pt>
              </c:numCache>
            </c:numRef>
          </c:xVal>
          <c:yVal>
            <c:numRef>
              <c:f>'Hue Analysis'!$W$2:$W$44</c:f>
              <c:numCache>
                <c:formatCode>General</c:formatCode>
                <c:ptCount val="43"/>
                <c:pt idx="0">
                  <c:v>598.58476362541398</c:v>
                </c:pt>
                <c:pt idx="1">
                  <c:v>595.8272327964861</c:v>
                </c:pt>
                <c:pt idx="2">
                  <c:v>596.22019279553524</c:v>
                </c:pt>
                <c:pt idx="3">
                  <c:v>593.66086820247608</c:v>
                </c:pt>
                <c:pt idx="4">
                  <c:v>600.8161512027491</c:v>
                </c:pt>
                <c:pt idx="5">
                  <c:v>594.03474270730908</c:v>
                </c:pt>
                <c:pt idx="6">
                  <c:v>602.31668915879436</c:v>
                </c:pt>
                <c:pt idx="7">
                  <c:v>602.29037882390242</c:v>
                </c:pt>
                <c:pt idx="8">
                  <c:v>598.09407948094076</c:v>
                </c:pt>
                <c:pt idx="9">
                  <c:v>600.12165450121654</c:v>
                </c:pt>
                <c:pt idx="10">
                  <c:v>601.14664082687341</c:v>
                </c:pt>
                <c:pt idx="11">
                  <c:v>595.26264113892978</c:v>
                </c:pt>
                <c:pt idx="12">
                  <c:v>598.85844748858449</c:v>
                </c:pt>
                <c:pt idx="13">
                  <c:v>599.69135802469134</c:v>
                </c:pt>
                <c:pt idx="14">
                  <c:v>482.53397282174262</c:v>
                </c:pt>
                <c:pt idx="15">
                  <c:v>454.15808571148375</c:v>
                </c:pt>
                <c:pt idx="16">
                  <c:v>454.04938271604942</c:v>
                </c:pt>
                <c:pt idx="17">
                  <c:v>454.76613380698637</c:v>
                </c:pt>
                <c:pt idx="18">
                  <c:v>453.97671205841721</c:v>
                </c:pt>
                <c:pt idx="19">
                  <c:v>452.86241920590953</c:v>
                </c:pt>
                <c:pt idx="20">
                  <c:v>452.87725742271198</c:v>
                </c:pt>
                <c:pt idx="21">
                  <c:v>454.60609601713895</c:v>
                </c:pt>
                <c:pt idx="22">
                  <c:v>454.45810164861962</c:v>
                </c:pt>
                <c:pt idx="23">
                  <c:v>452.81268701376422</c:v>
                </c:pt>
                <c:pt idx="24">
                  <c:v>454.78047804780476</c:v>
                </c:pt>
                <c:pt idx="25">
                  <c:v>453.08695235356151</c:v>
                </c:pt>
                <c:pt idx="26">
                  <c:v>453.44895159709972</c:v>
                </c:pt>
                <c:pt idx="27">
                  <c:v>454.14814814814815</c:v>
                </c:pt>
                <c:pt idx="28">
                  <c:v>453.93600314095011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B-47DA-9D70-40A5011B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752"/>
        <c:axId val="320910576"/>
      </c:scatterChart>
      <c:valAx>
        <c:axId val="3945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0576"/>
        <c:crosses val="autoZero"/>
        <c:crossBetween val="midCat"/>
      </c:valAx>
      <c:valAx>
        <c:axId val="32091057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Wavelength</a:t>
                </a:r>
                <a:r>
                  <a:rPr lang="en-CA" baseline="0"/>
                  <a:t> (nm)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Wavelength (nm) vs [H+]</a:t>
            </a:r>
            <a:r>
              <a:rPr lang="en-US" baseline="0"/>
              <a:t> of Titration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'Hue Analysis'!$B$1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'Hue Analysis'!$X$2:$X$44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  <c:pt idx="7">
                  <c:v>8.6</c:v>
                </c:pt>
                <c:pt idx="8">
                  <c:v>8.8000000000000007</c:v>
                </c:pt>
                <c:pt idx="9">
                  <c:v>9</c:v>
                </c:pt>
                <c:pt idx="10">
                  <c:v>9.1999999999999993</c:v>
                </c:pt>
                <c:pt idx="11">
                  <c:v>9.4</c:v>
                </c:pt>
                <c:pt idx="12">
                  <c:v>9.6</c:v>
                </c:pt>
                <c:pt idx="13">
                  <c:v>9.8000000000000007</c:v>
                </c:pt>
                <c:pt idx="14">
                  <c:v>10</c:v>
                </c:pt>
                <c:pt idx="15">
                  <c:v>10.199999999999999</c:v>
                </c:pt>
                <c:pt idx="16">
                  <c:v>10.4</c:v>
                </c:pt>
                <c:pt idx="17">
                  <c:v>10.6</c:v>
                </c:pt>
                <c:pt idx="18">
                  <c:v>10.8</c:v>
                </c:pt>
                <c:pt idx="19">
                  <c:v>11</c:v>
                </c:pt>
                <c:pt idx="20">
                  <c:v>11.2</c:v>
                </c:pt>
                <c:pt idx="21">
                  <c:v>11.4</c:v>
                </c:pt>
                <c:pt idx="22">
                  <c:v>11.6</c:v>
                </c:pt>
                <c:pt idx="23">
                  <c:v>11.8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xVal>
          <c:yVal>
            <c:numRef>
              <c:f>'Hue Analysis'!$W$2:$W$44</c:f>
              <c:numCache>
                <c:formatCode>General</c:formatCode>
                <c:ptCount val="43"/>
                <c:pt idx="0">
                  <c:v>598.58476362541398</c:v>
                </c:pt>
                <c:pt idx="1">
                  <c:v>595.8272327964861</c:v>
                </c:pt>
                <c:pt idx="2">
                  <c:v>596.22019279553524</c:v>
                </c:pt>
                <c:pt idx="3">
                  <c:v>593.66086820247608</c:v>
                </c:pt>
                <c:pt idx="4">
                  <c:v>600.8161512027491</c:v>
                </c:pt>
                <c:pt idx="5">
                  <c:v>594.03474270730908</c:v>
                </c:pt>
                <c:pt idx="6">
                  <c:v>602.31668915879436</c:v>
                </c:pt>
                <c:pt idx="7">
                  <c:v>602.29037882390242</c:v>
                </c:pt>
                <c:pt idx="8">
                  <c:v>598.09407948094076</c:v>
                </c:pt>
                <c:pt idx="9">
                  <c:v>600.12165450121654</c:v>
                </c:pt>
                <c:pt idx="10">
                  <c:v>601.14664082687341</c:v>
                </c:pt>
                <c:pt idx="11">
                  <c:v>595.26264113892978</c:v>
                </c:pt>
                <c:pt idx="12">
                  <c:v>598.85844748858449</c:v>
                </c:pt>
                <c:pt idx="13">
                  <c:v>599.69135802469134</c:v>
                </c:pt>
                <c:pt idx="14">
                  <c:v>482.53397282174262</c:v>
                </c:pt>
                <c:pt idx="15">
                  <c:v>454.15808571148375</c:v>
                </c:pt>
                <c:pt idx="16">
                  <c:v>454.04938271604942</c:v>
                </c:pt>
                <c:pt idx="17">
                  <c:v>454.76613380698637</c:v>
                </c:pt>
                <c:pt idx="18">
                  <c:v>453.97671205841721</c:v>
                </c:pt>
                <c:pt idx="19">
                  <c:v>452.86241920590953</c:v>
                </c:pt>
                <c:pt idx="20">
                  <c:v>452.87725742271198</c:v>
                </c:pt>
                <c:pt idx="21">
                  <c:v>454.60609601713895</c:v>
                </c:pt>
                <c:pt idx="22">
                  <c:v>454.45810164861962</c:v>
                </c:pt>
                <c:pt idx="23">
                  <c:v>452.81268701376422</c:v>
                </c:pt>
                <c:pt idx="24">
                  <c:v>454.78047804780476</c:v>
                </c:pt>
                <c:pt idx="25">
                  <c:v>453.08695235356151</c:v>
                </c:pt>
                <c:pt idx="26">
                  <c:v>453.44895159709972</c:v>
                </c:pt>
                <c:pt idx="27">
                  <c:v>454.14814814814815</c:v>
                </c:pt>
                <c:pt idx="28">
                  <c:v>453.93600314095011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1-427E-9499-7016E2A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752"/>
        <c:axId val="320910576"/>
      </c:scatterChart>
      <c:valAx>
        <c:axId val="3945887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0576"/>
        <c:crosses val="autoZero"/>
        <c:crossBetween val="midCat"/>
      </c:valAx>
      <c:valAx>
        <c:axId val="320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vs. Volume of NaOH added (mL)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'Redone Attempt'!$I$3:$I$31</c:f>
                <c:numCache>
                  <c:formatCode>General</c:formatCode>
                  <c:ptCount val="29"/>
                  <c:pt idx="0">
                    <c:v>9.8386991009990737E-2</c:v>
                  </c:pt>
                  <c:pt idx="1">
                    <c:v>9.9599196783909869E-2</c:v>
                  </c:pt>
                  <c:pt idx="2">
                    <c:v>8.9888820216976917E-2</c:v>
                  </c:pt>
                  <c:pt idx="3">
                    <c:v>6.4265076052238468E-2</c:v>
                  </c:pt>
                  <c:pt idx="4">
                    <c:v>5.8906705900092615E-2</c:v>
                  </c:pt>
                  <c:pt idx="5">
                    <c:v>8.5264294989168904E-2</c:v>
                  </c:pt>
                  <c:pt idx="6">
                    <c:v>0.10406728592598166</c:v>
                  </c:pt>
                  <c:pt idx="7">
                    <c:v>0.10183319694480771</c:v>
                  </c:pt>
                  <c:pt idx="8">
                    <c:v>9.6176920308356714E-2</c:v>
                  </c:pt>
                  <c:pt idx="9">
                    <c:v>7.127411872482188E-2</c:v>
                  </c:pt>
                  <c:pt idx="10">
                    <c:v>3.2710854467592289E-2</c:v>
                  </c:pt>
                  <c:pt idx="11">
                    <c:v>7.9812279756939594E-2</c:v>
                  </c:pt>
                  <c:pt idx="12">
                    <c:v>0.17210461934532734</c:v>
                  </c:pt>
                  <c:pt idx="13">
                    <c:v>1.2374691915356939</c:v>
                  </c:pt>
                  <c:pt idx="14">
                    <c:v>2.1936613229940494</c:v>
                  </c:pt>
                  <c:pt idx="15">
                    <c:v>0.27261694738221998</c:v>
                  </c:pt>
                  <c:pt idx="16">
                    <c:v>0.16192590898309037</c:v>
                  </c:pt>
                  <c:pt idx="17">
                    <c:v>8.0808415403348113E-2</c:v>
                  </c:pt>
                  <c:pt idx="18">
                    <c:v>8.1547532151500624E-2</c:v>
                  </c:pt>
                  <c:pt idx="19">
                    <c:v>7.5696763471101811E-2</c:v>
                  </c:pt>
                  <c:pt idx="20">
                    <c:v>8.8994381845147963E-2</c:v>
                  </c:pt>
                  <c:pt idx="21">
                    <c:v>0.12911235417263528</c:v>
                  </c:pt>
                  <c:pt idx="22">
                    <c:v>0.15865055940651432</c:v>
                  </c:pt>
                  <c:pt idx="23">
                    <c:v>0.1537205256301187</c:v>
                  </c:pt>
                  <c:pt idx="24">
                    <c:v>0.1285301521044766</c:v>
                  </c:pt>
                  <c:pt idx="25">
                    <c:v>3.84707681233427E-2</c:v>
                  </c:pt>
                  <c:pt idx="26">
                    <c:v>6.7082039324993709E-2</c:v>
                  </c:pt>
                  <c:pt idx="27">
                    <c:v>9.2628289415275317E-2</c:v>
                  </c:pt>
                  <c:pt idx="28">
                    <c:v>0.10521406750050101</c:v>
                  </c:pt>
                </c:numCache>
              </c:numRef>
            </c:plus>
            <c:minus>
              <c:numRef>
                <c:f>'Redone Attempt'!$I$3:$I$31</c:f>
                <c:numCache>
                  <c:formatCode>General</c:formatCode>
                  <c:ptCount val="29"/>
                  <c:pt idx="0">
                    <c:v>9.8386991009990737E-2</c:v>
                  </c:pt>
                  <c:pt idx="1">
                    <c:v>9.9599196783909869E-2</c:v>
                  </c:pt>
                  <c:pt idx="2">
                    <c:v>8.9888820216976917E-2</c:v>
                  </c:pt>
                  <c:pt idx="3">
                    <c:v>6.4265076052238468E-2</c:v>
                  </c:pt>
                  <c:pt idx="4">
                    <c:v>5.8906705900092615E-2</c:v>
                  </c:pt>
                  <c:pt idx="5">
                    <c:v>8.5264294989168904E-2</c:v>
                  </c:pt>
                  <c:pt idx="6">
                    <c:v>0.10406728592598166</c:v>
                  </c:pt>
                  <c:pt idx="7">
                    <c:v>0.10183319694480771</c:v>
                  </c:pt>
                  <c:pt idx="8">
                    <c:v>9.6176920308356714E-2</c:v>
                  </c:pt>
                  <c:pt idx="9">
                    <c:v>7.127411872482188E-2</c:v>
                  </c:pt>
                  <c:pt idx="10">
                    <c:v>3.2710854467592289E-2</c:v>
                  </c:pt>
                  <c:pt idx="11">
                    <c:v>7.9812279756939594E-2</c:v>
                  </c:pt>
                  <c:pt idx="12">
                    <c:v>0.17210461934532734</c:v>
                  </c:pt>
                  <c:pt idx="13">
                    <c:v>1.2374691915356939</c:v>
                  </c:pt>
                  <c:pt idx="14">
                    <c:v>2.1936613229940494</c:v>
                  </c:pt>
                  <c:pt idx="15">
                    <c:v>0.27261694738221998</c:v>
                  </c:pt>
                  <c:pt idx="16">
                    <c:v>0.16192590898309037</c:v>
                  </c:pt>
                  <c:pt idx="17">
                    <c:v>8.0808415403348113E-2</c:v>
                  </c:pt>
                  <c:pt idx="18">
                    <c:v>8.1547532151500624E-2</c:v>
                  </c:pt>
                  <c:pt idx="19">
                    <c:v>7.5696763471101811E-2</c:v>
                  </c:pt>
                  <c:pt idx="20">
                    <c:v>8.8994381845147963E-2</c:v>
                  </c:pt>
                  <c:pt idx="21">
                    <c:v>0.12911235417263528</c:v>
                  </c:pt>
                  <c:pt idx="22">
                    <c:v>0.15865055940651432</c:v>
                  </c:pt>
                  <c:pt idx="23">
                    <c:v>0.1537205256301187</c:v>
                  </c:pt>
                  <c:pt idx="24">
                    <c:v>0.1285301521044766</c:v>
                  </c:pt>
                  <c:pt idx="25">
                    <c:v>3.84707681233427E-2</c:v>
                  </c:pt>
                  <c:pt idx="26">
                    <c:v>6.7082039324993709E-2</c:v>
                  </c:pt>
                  <c:pt idx="27">
                    <c:v>9.2628289415275317E-2</c:v>
                  </c:pt>
                  <c:pt idx="28">
                    <c:v>0.10521406750050101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'Redone Attempt'!$A$3:$A$31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  <c:pt idx="7">
                  <c:v>8.6</c:v>
                </c:pt>
                <c:pt idx="8">
                  <c:v>8.8000000000000007</c:v>
                </c:pt>
                <c:pt idx="9">
                  <c:v>9</c:v>
                </c:pt>
                <c:pt idx="10">
                  <c:v>9.1999999999999993</c:v>
                </c:pt>
                <c:pt idx="11">
                  <c:v>9.4</c:v>
                </c:pt>
                <c:pt idx="12">
                  <c:v>9.6</c:v>
                </c:pt>
                <c:pt idx="13">
                  <c:v>9.8000000000000007</c:v>
                </c:pt>
                <c:pt idx="14">
                  <c:v>10</c:v>
                </c:pt>
                <c:pt idx="15">
                  <c:v>10.199999999999999</c:v>
                </c:pt>
                <c:pt idx="16">
                  <c:v>10.4</c:v>
                </c:pt>
                <c:pt idx="17">
                  <c:v>10.6</c:v>
                </c:pt>
                <c:pt idx="18">
                  <c:v>10.8</c:v>
                </c:pt>
                <c:pt idx="19">
                  <c:v>11</c:v>
                </c:pt>
                <c:pt idx="20">
                  <c:v>11.2</c:v>
                </c:pt>
                <c:pt idx="21">
                  <c:v>11.4</c:v>
                </c:pt>
                <c:pt idx="22">
                  <c:v>11.6</c:v>
                </c:pt>
                <c:pt idx="23">
                  <c:v>11.8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xVal>
          <c:yVal>
            <c:numRef>
              <c:f>'Redone Attempt'!$H$3:$H$31</c:f>
              <c:numCache>
                <c:formatCode>General</c:formatCode>
                <c:ptCount val="29"/>
                <c:pt idx="0">
                  <c:v>0.95600000000000007</c:v>
                </c:pt>
                <c:pt idx="1">
                  <c:v>1.2879999999999998</c:v>
                </c:pt>
                <c:pt idx="2">
                  <c:v>1.4140000000000001</c:v>
                </c:pt>
                <c:pt idx="3">
                  <c:v>1.6140000000000001</c:v>
                </c:pt>
                <c:pt idx="4">
                  <c:v>1.948</c:v>
                </c:pt>
                <c:pt idx="5">
                  <c:v>2.0580000000000003</c:v>
                </c:pt>
                <c:pt idx="6">
                  <c:v>2.1459999999999999</c:v>
                </c:pt>
                <c:pt idx="7">
                  <c:v>2.2019999999999995</c:v>
                </c:pt>
                <c:pt idx="8">
                  <c:v>2.2299999999999995</c:v>
                </c:pt>
                <c:pt idx="9">
                  <c:v>2.2840000000000003</c:v>
                </c:pt>
                <c:pt idx="10">
                  <c:v>2.3620000000000001</c:v>
                </c:pt>
                <c:pt idx="11">
                  <c:v>2.5179999999999998</c:v>
                </c:pt>
                <c:pt idx="12">
                  <c:v>2.7480000000000002</c:v>
                </c:pt>
                <c:pt idx="13">
                  <c:v>3.8239999999999994</c:v>
                </c:pt>
                <c:pt idx="14">
                  <c:v>7.7700000000000005</c:v>
                </c:pt>
                <c:pt idx="15">
                  <c:v>10.942000000000002</c:v>
                </c:pt>
                <c:pt idx="16">
                  <c:v>11.368</c:v>
                </c:pt>
                <c:pt idx="17">
                  <c:v>11.596</c:v>
                </c:pt>
                <c:pt idx="18">
                  <c:v>11.709999999999999</c:v>
                </c:pt>
                <c:pt idx="19">
                  <c:v>11.766</c:v>
                </c:pt>
                <c:pt idx="20">
                  <c:v>11.891999999999999</c:v>
                </c:pt>
                <c:pt idx="21">
                  <c:v>11.992000000000001</c:v>
                </c:pt>
                <c:pt idx="22">
                  <c:v>12.058</c:v>
                </c:pt>
                <c:pt idx="23">
                  <c:v>12.133999999999999</c:v>
                </c:pt>
                <c:pt idx="24">
                  <c:v>12.212</c:v>
                </c:pt>
                <c:pt idx="25">
                  <c:v>12.305999999999999</c:v>
                </c:pt>
                <c:pt idx="26">
                  <c:v>12.389999999999999</c:v>
                </c:pt>
                <c:pt idx="27">
                  <c:v>12.464</c:v>
                </c:pt>
                <c:pt idx="28">
                  <c:v>12.498000000000001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F-4F79-9F1B-8D663203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70160"/>
        <c:axId val="390672592"/>
      </c:scatterChart>
      <c:valAx>
        <c:axId val="322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0.1 mol/L </a:t>
                </a:r>
                <a:r>
                  <a:rPr lang="en-CA"/>
                  <a:t>NaOH</a:t>
                </a:r>
                <a:r>
                  <a:rPr lang="en-CA" baseline="0"/>
                  <a:t> Titrated (mL)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2592"/>
        <c:crosses val="autoZero"/>
        <c:crossBetween val="midCat"/>
      </c:valAx>
      <c:valAx>
        <c:axId val="390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 Intensity vs. pH</a:t>
            </a:r>
            <a:r>
              <a:rPr lang="en-CA" baseline="0"/>
              <a:t> of Solution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'Redone Attempt'!$AB$3:$AB$31</c:f>
                <c:numCache>
                  <c:formatCode>General</c:formatCode>
                  <c:ptCount val="29"/>
                  <c:pt idx="0">
                    <c:v>6.4652919500978454</c:v>
                  </c:pt>
                  <c:pt idx="1">
                    <c:v>12.457929201917949</c:v>
                  </c:pt>
                  <c:pt idx="2">
                    <c:v>11.036303729057117</c:v>
                  </c:pt>
                  <c:pt idx="3">
                    <c:v>17.572706109191039</c:v>
                  </c:pt>
                  <c:pt idx="4">
                    <c:v>7.469939758793239</c:v>
                  </c:pt>
                  <c:pt idx="5">
                    <c:v>6.058052492344383</c:v>
                  </c:pt>
                  <c:pt idx="6">
                    <c:v>14.324803663575986</c:v>
                  </c:pt>
                  <c:pt idx="7">
                    <c:v>9.2736184954957039</c:v>
                  </c:pt>
                  <c:pt idx="8">
                    <c:v>14.805404418657398</c:v>
                  </c:pt>
                  <c:pt idx="9">
                    <c:v>2.7018512172212592</c:v>
                  </c:pt>
                  <c:pt idx="10">
                    <c:v>12.214745187681975</c:v>
                  </c:pt>
                  <c:pt idx="11">
                    <c:v>9.6436507609929549</c:v>
                  </c:pt>
                  <c:pt idx="12">
                    <c:v>9.4868329805051381</c:v>
                  </c:pt>
                  <c:pt idx="13">
                    <c:v>10.922453936730518</c:v>
                  </c:pt>
                  <c:pt idx="14">
                    <c:v>74.857865318214891</c:v>
                  </c:pt>
                  <c:pt idx="15">
                    <c:v>1.1401754250991381</c:v>
                  </c:pt>
                  <c:pt idx="16">
                    <c:v>6.7675697262754486</c:v>
                  </c:pt>
                  <c:pt idx="17">
                    <c:v>1.9235384061671343</c:v>
                  </c:pt>
                  <c:pt idx="18">
                    <c:v>7.9874902190863404</c:v>
                  </c:pt>
                  <c:pt idx="19">
                    <c:v>2.7928480087537886</c:v>
                  </c:pt>
                  <c:pt idx="20">
                    <c:v>2.3452078799117149</c:v>
                  </c:pt>
                  <c:pt idx="21">
                    <c:v>5.7619441163551723</c:v>
                  </c:pt>
                  <c:pt idx="22">
                    <c:v>10.009995004993758</c:v>
                  </c:pt>
                  <c:pt idx="23">
                    <c:v>5.2153619241621234</c:v>
                  </c:pt>
                  <c:pt idx="24">
                    <c:v>8.0746516952745431</c:v>
                  </c:pt>
                  <c:pt idx="25">
                    <c:v>5.5856960175075754</c:v>
                  </c:pt>
                  <c:pt idx="26">
                    <c:v>6.9641941385920596</c:v>
                  </c:pt>
                  <c:pt idx="27">
                    <c:v>10.573551910309041</c:v>
                  </c:pt>
                  <c:pt idx="28">
                    <c:v>8.7749643873921226</c:v>
                  </c:pt>
                </c:numCache>
              </c:numRef>
            </c:plus>
            <c:minus>
              <c:numRef>
                <c:f>'Redone Attempt'!$AB$3:$AB$31</c:f>
                <c:numCache>
                  <c:formatCode>General</c:formatCode>
                  <c:ptCount val="29"/>
                  <c:pt idx="0">
                    <c:v>6.4652919500978454</c:v>
                  </c:pt>
                  <c:pt idx="1">
                    <c:v>12.457929201917949</c:v>
                  </c:pt>
                  <c:pt idx="2">
                    <c:v>11.036303729057117</c:v>
                  </c:pt>
                  <c:pt idx="3">
                    <c:v>17.572706109191039</c:v>
                  </c:pt>
                  <c:pt idx="4">
                    <c:v>7.469939758793239</c:v>
                  </c:pt>
                  <c:pt idx="5">
                    <c:v>6.058052492344383</c:v>
                  </c:pt>
                  <c:pt idx="6">
                    <c:v>14.324803663575986</c:v>
                  </c:pt>
                  <c:pt idx="7">
                    <c:v>9.2736184954957039</c:v>
                  </c:pt>
                  <c:pt idx="8">
                    <c:v>14.805404418657398</c:v>
                  </c:pt>
                  <c:pt idx="9">
                    <c:v>2.7018512172212592</c:v>
                  </c:pt>
                  <c:pt idx="10">
                    <c:v>12.214745187681975</c:v>
                  </c:pt>
                  <c:pt idx="11">
                    <c:v>9.6436507609929549</c:v>
                  </c:pt>
                  <c:pt idx="12">
                    <c:v>9.4868329805051381</c:v>
                  </c:pt>
                  <c:pt idx="13">
                    <c:v>10.922453936730518</c:v>
                  </c:pt>
                  <c:pt idx="14">
                    <c:v>74.857865318214891</c:v>
                  </c:pt>
                  <c:pt idx="15">
                    <c:v>1.1401754250991381</c:v>
                  </c:pt>
                  <c:pt idx="16">
                    <c:v>6.7675697262754486</c:v>
                  </c:pt>
                  <c:pt idx="17">
                    <c:v>1.9235384061671343</c:v>
                  </c:pt>
                  <c:pt idx="18">
                    <c:v>7.9874902190863404</c:v>
                  </c:pt>
                  <c:pt idx="19">
                    <c:v>2.7928480087537886</c:v>
                  </c:pt>
                  <c:pt idx="20">
                    <c:v>2.3452078799117149</c:v>
                  </c:pt>
                  <c:pt idx="21">
                    <c:v>5.7619441163551723</c:v>
                  </c:pt>
                  <c:pt idx="22">
                    <c:v>10.009995004993758</c:v>
                  </c:pt>
                  <c:pt idx="23">
                    <c:v>5.2153619241621234</c:v>
                  </c:pt>
                  <c:pt idx="24">
                    <c:v>8.0746516952745431</c:v>
                  </c:pt>
                  <c:pt idx="25">
                    <c:v>5.5856960175075754</c:v>
                  </c:pt>
                  <c:pt idx="26">
                    <c:v>6.9641941385920596</c:v>
                  </c:pt>
                  <c:pt idx="27">
                    <c:v>10.573551910309041</c:v>
                  </c:pt>
                  <c:pt idx="28">
                    <c:v>8.7749643873921226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'Redone Attempt'!$H$3:$H$31</c:f>
              <c:numCache>
                <c:formatCode>General</c:formatCode>
                <c:ptCount val="29"/>
                <c:pt idx="0">
                  <c:v>0.95600000000000007</c:v>
                </c:pt>
                <c:pt idx="1">
                  <c:v>1.2879999999999998</c:v>
                </c:pt>
                <c:pt idx="2">
                  <c:v>1.4140000000000001</c:v>
                </c:pt>
                <c:pt idx="3">
                  <c:v>1.6140000000000001</c:v>
                </c:pt>
                <c:pt idx="4">
                  <c:v>1.948</c:v>
                </c:pt>
                <c:pt idx="5">
                  <c:v>2.0580000000000003</c:v>
                </c:pt>
                <c:pt idx="6">
                  <c:v>2.1459999999999999</c:v>
                </c:pt>
                <c:pt idx="7">
                  <c:v>2.2019999999999995</c:v>
                </c:pt>
                <c:pt idx="8">
                  <c:v>2.2299999999999995</c:v>
                </c:pt>
                <c:pt idx="9">
                  <c:v>2.2840000000000003</c:v>
                </c:pt>
                <c:pt idx="10">
                  <c:v>2.3620000000000001</c:v>
                </c:pt>
                <c:pt idx="11">
                  <c:v>2.5179999999999998</c:v>
                </c:pt>
                <c:pt idx="12">
                  <c:v>2.7480000000000002</c:v>
                </c:pt>
                <c:pt idx="13">
                  <c:v>3.8239999999999994</c:v>
                </c:pt>
                <c:pt idx="14">
                  <c:v>7.7700000000000005</c:v>
                </c:pt>
                <c:pt idx="15">
                  <c:v>10.942000000000002</c:v>
                </c:pt>
                <c:pt idx="16">
                  <c:v>11.368</c:v>
                </c:pt>
                <c:pt idx="17">
                  <c:v>11.596</c:v>
                </c:pt>
                <c:pt idx="18">
                  <c:v>11.709999999999999</c:v>
                </c:pt>
                <c:pt idx="19">
                  <c:v>11.766</c:v>
                </c:pt>
                <c:pt idx="20">
                  <c:v>11.891999999999999</c:v>
                </c:pt>
                <c:pt idx="21">
                  <c:v>11.992000000000001</c:v>
                </c:pt>
                <c:pt idx="22">
                  <c:v>12.058</c:v>
                </c:pt>
                <c:pt idx="23">
                  <c:v>12.133999999999999</c:v>
                </c:pt>
                <c:pt idx="24">
                  <c:v>12.212</c:v>
                </c:pt>
                <c:pt idx="25">
                  <c:v>12.305999999999999</c:v>
                </c:pt>
                <c:pt idx="26">
                  <c:v>12.389999999999999</c:v>
                </c:pt>
                <c:pt idx="27">
                  <c:v>12.464</c:v>
                </c:pt>
                <c:pt idx="28">
                  <c:v>12.498000000000001</c:v>
                </c:pt>
              </c:numCache>
            </c:numRef>
          </c:xVal>
          <c:yVal>
            <c:numRef>
              <c:f>'Redone Attempt'!$O$3:$O$31</c:f>
              <c:numCache>
                <c:formatCode>General</c:formatCode>
                <c:ptCount val="29"/>
                <c:pt idx="0">
                  <c:v>238.4</c:v>
                </c:pt>
                <c:pt idx="1">
                  <c:v>228.8</c:v>
                </c:pt>
                <c:pt idx="2">
                  <c:v>231.4</c:v>
                </c:pt>
                <c:pt idx="3">
                  <c:v>229.6</c:v>
                </c:pt>
                <c:pt idx="4">
                  <c:v>245.4</c:v>
                </c:pt>
                <c:pt idx="5">
                  <c:v>228.8</c:v>
                </c:pt>
                <c:pt idx="6">
                  <c:v>240.2</c:v>
                </c:pt>
                <c:pt idx="7">
                  <c:v>237</c:v>
                </c:pt>
                <c:pt idx="8">
                  <c:v>236.2</c:v>
                </c:pt>
                <c:pt idx="9">
                  <c:v>234.4</c:v>
                </c:pt>
                <c:pt idx="10">
                  <c:v>239.2</c:v>
                </c:pt>
                <c:pt idx="11">
                  <c:v>234</c:v>
                </c:pt>
                <c:pt idx="12">
                  <c:v>236</c:v>
                </c:pt>
                <c:pt idx="13">
                  <c:v>238.6</c:v>
                </c:pt>
                <c:pt idx="14">
                  <c:v>96.8</c:v>
                </c:pt>
                <c:pt idx="15">
                  <c:v>19.399999999999999</c:v>
                </c:pt>
                <c:pt idx="16">
                  <c:v>22.6</c:v>
                </c:pt>
                <c:pt idx="17">
                  <c:v>21.8</c:v>
                </c:pt>
                <c:pt idx="18">
                  <c:v>24.6</c:v>
                </c:pt>
                <c:pt idx="19">
                  <c:v>29.4</c:v>
                </c:pt>
                <c:pt idx="20">
                  <c:v>31</c:v>
                </c:pt>
                <c:pt idx="21">
                  <c:v>16.8</c:v>
                </c:pt>
                <c:pt idx="22">
                  <c:v>19.8</c:v>
                </c:pt>
                <c:pt idx="23">
                  <c:v>26.2</c:v>
                </c:pt>
                <c:pt idx="24">
                  <c:v>21.8</c:v>
                </c:pt>
                <c:pt idx="25">
                  <c:v>20.2</c:v>
                </c:pt>
                <c:pt idx="26">
                  <c:v>21</c:v>
                </c:pt>
                <c:pt idx="27">
                  <c:v>23.6</c:v>
                </c:pt>
                <c:pt idx="2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3-489C-B137-C9BAF24042EB}"/>
            </c:ext>
          </c:extLst>
        </c:ser>
        <c:ser>
          <c:idx val="1"/>
          <c:order val="1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'Redone Attempt'!$AD$3:$AD$31</c:f>
                <c:numCache>
                  <c:formatCode>General</c:formatCode>
                  <c:ptCount val="29"/>
                  <c:pt idx="0">
                    <c:v>7.0851958335673402</c:v>
                  </c:pt>
                  <c:pt idx="1">
                    <c:v>8.5848704125339008</c:v>
                  </c:pt>
                  <c:pt idx="2">
                    <c:v>4.6904157598234297</c:v>
                  </c:pt>
                  <c:pt idx="3">
                    <c:v>8.7863530545955175</c:v>
                  </c:pt>
                  <c:pt idx="4">
                    <c:v>6.3403469936589429</c:v>
                  </c:pt>
                  <c:pt idx="5">
                    <c:v>9.7313925005622899</c:v>
                  </c:pt>
                  <c:pt idx="6">
                    <c:v>12.922847983320086</c:v>
                  </c:pt>
                  <c:pt idx="7">
                    <c:v>11.56287161564984</c:v>
                  </c:pt>
                  <c:pt idx="8">
                    <c:v>6.1400325732035004</c:v>
                  </c:pt>
                  <c:pt idx="9">
                    <c:v>8.0808415403347684</c:v>
                  </c:pt>
                  <c:pt idx="10">
                    <c:v>5.5045435778091543</c:v>
                  </c:pt>
                  <c:pt idx="11">
                    <c:v>7.1554175279993268</c:v>
                  </c:pt>
                  <c:pt idx="12">
                    <c:v>10.392304845413264</c:v>
                  </c:pt>
                  <c:pt idx="13">
                    <c:v>13.867227552759033</c:v>
                  </c:pt>
                  <c:pt idx="14">
                    <c:v>44.974437183804724</c:v>
                  </c:pt>
                  <c:pt idx="15">
                    <c:v>5.4313902456001077</c:v>
                  </c:pt>
                  <c:pt idx="16">
                    <c:v>7.5365774725667078</c:v>
                  </c:pt>
                  <c:pt idx="17">
                    <c:v>7.5166481891864541</c:v>
                  </c:pt>
                  <c:pt idx="18">
                    <c:v>6.300793600809345</c:v>
                  </c:pt>
                  <c:pt idx="19">
                    <c:v>5.0497524691810387</c:v>
                  </c:pt>
                  <c:pt idx="20">
                    <c:v>7.5960516059331766</c:v>
                  </c:pt>
                  <c:pt idx="21">
                    <c:v>7.713624310270756</c:v>
                  </c:pt>
                  <c:pt idx="22">
                    <c:v>6.5421708935184499</c:v>
                  </c:pt>
                  <c:pt idx="23">
                    <c:v>6.2048368229954285</c:v>
                  </c:pt>
                  <c:pt idx="24">
                    <c:v>8.9721792224631809</c:v>
                  </c:pt>
                  <c:pt idx="25">
                    <c:v>5.0990195135927845</c:v>
                  </c:pt>
                  <c:pt idx="26">
                    <c:v>6.797058187186571</c:v>
                  </c:pt>
                  <c:pt idx="27">
                    <c:v>7.7006493232713824</c:v>
                  </c:pt>
                  <c:pt idx="28">
                    <c:v>3.049590136395381</c:v>
                  </c:pt>
                </c:numCache>
              </c:numRef>
            </c:plus>
            <c:minus>
              <c:numRef>
                <c:f>'Redone Attempt'!$AD$3:$AD$31</c:f>
                <c:numCache>
                  <c:formatCode>General</c:formatCode>
                  <c:ptCount val="29"/>
                  <c:pt idx="0">
                    <c:v>7.0851958335673402</c:v>
                  </c:pt>
                  <c:pt idx="1">
                    <c:v>8.5848704125339008</c:v>
                  </c:pt>
                  <c:pt idx="2">
                    <c:v>4.6904157598234297</c:v>
                  </c:pt>
                  <c:pt idx="3">
                    <c:v>8.7863530545955175</c:v>
                  </c:pt>
                  <c:pt idx="4">
                    <c:v>6.3403469936589429</c:v>
                  </c:pt>
                  <c:pt idx="5">
                    <c:v>9.7313925005622899</c:v>
                  </c:pt>
                  <c:pt idx="6">
                    <c:v>12.922847983320086</c:v>
                  </c:pt>
                  <c:pt idx="7">
                    <c:v>11.56287161564984</c:v>
                  </c:pt>
                  <c:pt idx="8">
                    <c:v>6.1400325732035004</c:v>
                  </c:pt>
                  <c:pt idx="9">
                    <c:v>8.0808415403347684</c:v>
                  </c:pt>
                  <c:pt idx="10">
                    <c:v>5.5045435778091543</c:v>
                  </c:pt>
                  <c:pt idx="11">
                    <c:v>7.1554175279993268</c:v>
                  </c:pt>
                  <c:pt idx="12">
                    <c:v>10.392304845413264</c:v>
                  </c:pt>
                  <c:pt idx="13">
                    <c:v>13.867227552759033</c:v>
                  </c:pt>
                  <c:pt idx="14">
                    <c:v>44.974437183804724</c:v>
                  </c:pt>
                  <c:pt idx="15">
                    <c:v>5.4313902456001077</c:v>
                  </c:pt>
                  <c:pt idx="16">
                    <c:v>7.5365774725667078</c:v>
                  </c:pt>
                  <c:pt idx="17">
                    <c:v>7.5166481891864541</c:v>
                  </c:pt>
                  <c:pt idx="18">
                    <c:v>6.300793600809345</c:v>
                  </c:pt>
                  <c:pt idx="19">
                    <c:v>5.0497524691810387</c:v>
                  </c:pt>
                  <c:pt idx="20">
                    <c:v>7.5960516059331766</c:v>
                  </c:pt>
                  <c:pt idx="21">
                    <c:v>7.713624310270756</c:v>
                  </c:pt>
                  <c:pt idx="22">
                    <c:v>6.5421708935184499</c:v>
                  </c:pt>
                  <c:pt idx="23">
                    <c:v>6.2048368229954285</c:v>
                  </c:pt>
                  <c:pt idx="24">
                    <c:v>8.9721792224631809</c:v>
                  </c:pt>
                  <c:pt idx="25">
                    <c:v>5.0990195135927845</c:v>
                  </c:pt>
                  <c:pt idx="26">
                    <c:v>6.797058187186571</c:v>
                  </c:pt>
                  <c:pt idx="27">
                    <c:v>7.7006493232713824</c:v>
                  </c:pt>
                  <c:pt idx="28">
                    <c:v>3.049590136395381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'Redone Attempt'!$H$3:$H$31</c:f>
              <c:numCache>
                <c:formatCode>General</c:formatCode>
                <c:ptCount val="29"/>
                <c:pt idx="0">
                  <c:v>0.95600000000000007</c:v>
                </c:pt>
                <c:pt idx="1">
                  <c:v>1.2879999999999998</c:v>
                </c:pt>
                <c:pt idx="2">
                  <c:v>1.4140000000000001</c:v>
                </c:pt>
                <c:pt idx="3">
                  <c:v>1.6140000000000001</c:v>
                </c:pt>
                <c:pt idx="4">
                  <c:v>1.948</c:v>
                </c:pt>
                <c:pt idx="5">
                  <c:v>2.0580000000000003</c:v>
                </c:pt>
                <c:pt idx="6">
                  <c:v>2.1459999999999999</c:v>
                </c:pt>
                <c:pt idx="7">
                  <c:v>2.2019999999999995</c:v>
                </c:pt>
                <c:pt idx="8">
                  <c:v>2.2299999999999995</c:v>
                </c:pt>
                <c:pt idx="9">
                  <c:v>2.2840000000000003</c:v>
                </c:pt>
                <c:pt idx="10">
                  <c:v>2.3620000000000001</c:v>
                </c:pt>
                <c:pt idx="11">
                  <c:v>2.5179999999999998</c:v>
                </c:pt>
                <c:pt idx="12">
                  <c:v>2.7480000000000002</c:v>
                </c:pt>
                <c:pt idx="13">
                  <c:v>3.8239999999999994</c:v>
                </c:pt>
                <c:pt idx="14">
                  <c:v>7.7700000000000005</c:v>
                </c:pt>
                <c:pt idx="15">
                  <c:v>10.942000000000002</c:v>
                </c:pt>
                <c:pt idx="16">
                  <c:v>11.368</c:v>
                </c:pt>
                <c:pt idx="17">
                  <c:v>11.596</c:v>
                </c:pt>
                <c:pt idx="18">
                  <c:v>11.709999999999999</c:v>
                </c:pt>
                <c:pt idx="19">
                  <c:v>11.766</c:v>
                </c:pt>
                <c:pt idx="20">
                  <c:v>11.891999999999999</c:v>
                </c:pt>
                <c:pt idx="21">
                  <c:v>11.992000000000001</c:v>
                </c:pt>
                <c:pt idx="22">
                  <c:v>12.058</c:v>
                </c:pt>
                <c:pt idx="23">
                  <c:v>12.133999999999999</c:v>
                </c:pt>
                <c:pt idx="24">
                  <c:v>12.212</c:v>
                </c:pt>
                <c:pt idx="25">
                  <c:v>12.305999999999999</c:v>
                </c:pt>
                <c:pt idx="26">
                  <c:v>12.389999999999999</c:v>
                </c:pt>
                <c:pt idx="27">
                  <c:v>12.464</c:v>
                </c:pt>
                <c:pt idx="28">
                  <c:v>12.498000000000001</c:v>
                </c:pt>
              </c:numCache>
            </c:numRef>
          </c:xVal>
          <c:yVal>
            <c:numRef>
              <c:f>'Redone Attempt'!$U$3:$U$31</c:f>
              <c:numCache>
                <c:formatCode>General</c:formatCode>
                <c:ptCount val="29"/>
                <c:pt idx="0">
                  <c:v>227.4</c:v>
                </c:pt>
                <c:pt idx="1">
                  <c:v>225.4</c:v>
                </c:pt>
                <c:pt idx="2">
                  <c:v>227.2</c:v>
                </c:pt>
                <c:pt idx="3">
                  <c:v>231.6</c:v>
                </c:pt>
                <c:pt idx="4">
                  <c:v>227.6</c:v>
                </c:pt>
                <c:pt idx="5">
                  <c:v>229.8</c:v>
                </c:pt>
                <c:pt idx="6">
                  <c:v>219.2</c:v>
                </c:pt>
                <c:pt idx="7">
                  <c:v>217.2</c:v>
                </c:pt>
                <c:pt idx="8">
                  <c:v>227.2</c:v>
                </c:pt>
                <c:pt idx="9">
                  <c:v>220.4</c:v>
                </c:pt>
                <c:pt idx="10">
                  <c:v>222.6</c:v>
                </c:pt>
                <c:pt idx="11">
                  <c:v>232</c:v>
                </c:pt>
                <c:pt idx="12">
                  <c:v>224.4</c:v>
                </c:pt>
                <c:pt idx="13">
                  <c:v>225</c:v>
                </c:pt>
                <c:pt idx="14">
                  <c:v>179</c:v>
                </c:pt>
                <c:pt idx="15">
                  <c:v>127</c:v>
                </c:pt>
                <c:pt idx="16">
                  <c:v>129</c:v>
                </c:pt>
                <c:pt idx="17">
                  <c:v>131.19999999999999</c:v>
                </c:pt>
                <c:pt idx="18">
                  <c:v>130.80000000000001</c:v>
                </c:pt>
                <c:pt idx="19">
                  <c:v>127.2</c:v>
                </c:pt>
                <c:pt idx="20">
                  <c:v>129.4</c:v>
                </c:pt>
                <c:pt idx="21">
                  <c:v>127</c:v>
                </c:pt>
                <c:pt idx="22">
                  <c:v>129.19999999999999</c:v>
                </c:pt>
                <c:pt idx="23">
                  <c:v>126.6</c:v>
                </c:pt>
                <c:pt idx="24">
                  <c:v>129.80000000000001</c:v>
                </c:pt>
                <c:pt idx="25">
                  <c:v>125.8</c:v>
                </c:pt>
                <c:pt idx="26">
                  <c:v>125.8</c:v>
                </c:pt>
                <c:pt idx="27">
                  <c:v>130.4</c:v>
                </c:pt>
                <c:pt idx="28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3-489C-B137-C9BAF24042EB}"/>
            </c:ext>
          </c:extLst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'Redone Attempt'!$AD$3:$AD$31</c:f>
                <c:numCache>
                  <c:formatCode>General</c:formatCode>
                  <c:ptCount val="29"/>
                  <c:pt idx="0">
                    <c:v>7.0851958335673402</c:v>
                  </c:pt>
                  <c:pt idx="1">
                    <c:v>8.5848704125339008</c:v>
                  </c:pt>
                  <c:pt idx="2">
                    <c:v>4.6904157598234297</c:v>
                  </c:pt>
                  <c:pt idx="3">
                    <c:v>8.7863530545955175</c:v>
                  </c:pt>
                  <c:pt idx="4">
                    <c:v>6.3403469936589429</c:v>
                  </c:pt>
                  <c:pt idx="5">
                    <c:v>9.7313925005622899</c:v>
                  </c:pt>
                  <c:pt idx="6">
                    <c:v>12.922847983320086</c:v>
                  </c:pt>
                  <c:pt idx="7">
                    <c:v>11.56287161564984</c:v>
                  </c:pt>
                  <c:pt idx="8">
                    <c:v>6.1400325732035004</c:v>
                  </c:pt>
                  <c:pt idx="9">
                    <c:v>8.0808415403347684</c:v>
                  </c:pt>
                  <c:pt idx="10">
                    <c:v>5.5045435778091543</c:v>
                  </c:pt>
                  <c:pt idx="11">
                    <c:v>7.1554175279993268</c:v>
                  </c:pt>
                  <c:pt idx="12">
                    <c:v>10.392304845413264</c:v>
                  </c:pt>
                  <c:pt idx="13">
                    <c:v>13.867227552759033</c:v>
                  </c:pt>
                  <c:pt idx="14">
                    <c:v>44.974437183804724</c:v>
                  </c:pt>
                  <c:pt idx="15">
                    <c:v>5.4313902456001077</c:v>
                  </c:pt>
                  <c:pt idx="16">
                    <c:v>7.5365774725667078</c:v>
                  </c:pt>
                  <c:pt idx="17">
                    <c:v>7.5166481891864541</c:v>
                  </c:pt>
                  <c:pt idx="18">
                    <c:v>6.300793600809345</c:v>
                  </c:pt>
                  <c:pt idx="19">
                    <c:v>5.0497524691810387</c:v>
                  </c:pt>
                  <c:pt idx="20">
                    <c:v>7.5960516059331766</c:v>
                  </c:pt>
                  <c:pt idx="21">
                    <c:v>7.713624310270756</c:v>
                  </c:pt>
                  <c:pt idx="22">
                    <c:v>6.5421708935184499</c:v>
                  </c:pt>
                  <c:pt idx="23">
                    <c:v>6.2048368229954285</c:v>
                  </c:pt>
                  <c:pt idx="24">
                    <c:v>8.9721792224631809</c:v>
                  </c:pt>
                  <c:pt idx="25">
                    <c:v>5.0990195135927845</c:v>
                  </c:pt>
                  <c:pt idx="26">
                    <c:v>6.797058187186571</c:v>
                  </c:pt>
                  <c:pt idx="27">
                    <c:v>7.7006493232713824</c:v>
                  </c:pt>
                  <c:pt idx="28">
                    <c:v>3.049590136395381</c:v>
                  </c:pt>
                </c:numCache>
              </c:numRef>
            </c:plus>
            <c:minus>
              <c:numRef>
                <c:f>'Redone Attempt'!$AD$3:$AD$31</c:f>
                <c:numCache>
                  <c:formatCode>General</c:formatCode>
                  <c:ptCount val="29"/>
                  <c:pt idx="0">
                    <c:v>7.0851958335673402</c:v>
                  </c:pt>
                  <c:pt idx="1">
                    <c:v>8.5848704125339008</c:v>
                  </c:pt>
                  <c:pt idx="2">
                    <c:v>4.6904157598234297</c:v>
                  </c:pt>
                  <c:pt idx="3">
                    <c:v>8.7863530545955175</c:v>
                  </c:pt>
                  <c:pt idx="4">
                    <c:v>6.3403469936589429</c:v>
                  </c:pt>
                  <c:pt idx="5">
                    <c:v>9.7313925005622899</c:v>
                  </c:pt>
                  <c:pt idx="6">
                    <c:v>12.922847983320086</c:v>
                  </c:pt>
                  <c:pt idx="7">
                    <c:v>11.56287161564984</c:v>
                  </c:pt>
                  <c:pt idx="8">
                    <c:v>6.1400325732035004</c:v>
                  </c:pt>
                  <c:pt idx="9">
                    <c:v>8.0808415403347684</c:v>
                  </c:pt>
                  <c:pt idx="10">
                    <c:v>5.5045435778091543</c:v>
                  </c:pt>
                  <c:pt idx="11">
                    <c:v>7.1554175279993268</c:v>
                  </c:pt>
                  <c:pt idx="12">
                    <c:v>10.392304845413264</c:v>
                  </c:pt>
                  <c:pt idx="13">
                    <c:v>13.867227552759033</c:v>
                  </c:pt>
                  <c:pt idx="14">
                    <c:v>44.974437183804724</c:v>
                  </c:pt>
                  <c:pt idx="15">
                    <c:v>5.4313902456001077</c:v>
                  </c:pt>
                  <c:pt idx="16">
                    <c:v>7.5365774725667078</c:v>
                  </c:pt>
                  <c:pt idx="17">
                    <c:v>7.5166481891864541</c:v>
                  </c:pt>
                  <c:pt idx="18">
                    <c:v>6.300793600809345</c:v>
                  </c:pt>
                  <c:pt idx="19">
                    <c:v>5.0497524691810387</c:v>
                  </c:pt>
                  <c:pt idx="20">
                    <c:v>7.5960516059331766</c:v>
                  </c:pt>
                  <c:pt idx="21">
                    <c:v>7.713624310270756</c:v>
                  </c:pt>
                  <c:pt idx="22">
                    <c:v>6.5421708935184499</c:v>
                  </c:pt>
                  <c:pt idx="23">
                    <c:v>6.2048368229954285</c:v>
                  </c:pt>
                  <c:pt idx="24">
                    <c:v>8.9721792224631809</c:v>
                  </c:pt>
                  <c:pt idx="25">
                    <c:v>5.0990195135927845</c:v>
                  </c:pt>
                  <c:pt idx="26">
                    <c:v>6.797058187186571</c:v>
                  </c:pt>
                  <c:pt idx="27">
                    <c:v>7.7006493232713824</c:v>
                  </c:pt>
                  <c:pt idx="28">
                    <c:v>3.049590136395381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'Redone Attempt'!$H$3:$H$31</c:f>
              <c:numCache>
                <c:formatCode>General</c:formatCode>
                <c:ptCount val="29"/>
                <c:pt idx="0">
                  <c:v>0.95600000000000007</c:v>
                </c:pt>
                <c:pt idx="1">
                  <c:v>1.2879999999999998</c:v>
                </c:pt>
                <c:pt idx="2">
                  <c:v>1.4140000000000001</c:v>
                </c:pt>
                <c:pt idx="3">
                  <c:v>1.6140000000000001</c:v>
                </c:pt>
                <c:pt idx="4">
                  <c:v>1.948</c:v>
                </c:pt>
                <c:pt idx="5">
                  <c:v>2.0580000000000003</c:v>
                </c:pt>
                <c:pt idx="6">
                  <c:v>2.1459999999999999</c:v>
                </c:pt>
                <c:pt idx="7">
                  <c:v>2.2019999999999995</c:v>
                </c:pt>
                <c:pt idx="8">
                  <c:v>2.2299999999999995</c:v>
                </c:pt>
                <c:pt idx="9">
                  <c:v>2.2840000000000003</c:v>
                </c:pt>
                <c:pt idx="10">
                  <c:v>2.3620000000000001</c:v>
                </c:pt>
                <c:pt idx="11">
                  <c:v>2.5179999999999998</c:v>
                </c:pt>
                <c:pt idx="12">
                  <c:v>2.7480000000000002</c:v>
                </c:pt>
                <c:pt idx="13">
                  <c:v>3.8239999999999994</c:v>
                </c:pt>
                <c:pt idx="14">
                  <c:v>7.7700000000000005</c:v>
                </c:pt>
                <c:pt idx="15">
                  <c:v>10.942000000000002</c:v>
                </c:pt>
                <c:pt idx="16">
                  <c:v>11.368</c:v>
                </c:pt>
                <c:pt idx="17">
                  <c:v>11.596</c:v>
                </c:pt>
                <c:pt idx="18">
                  <c:v>11.709999999999999</c:v>
                </c:pt>
                <c:pt idx="19">
                  <c:v>11.766</c:v>
                </c:pt>
                <c:pt idx="20">
                  <c:v>11.891999999999999</c:v>
                </c:pt>
                <c:pt idx="21">
                  <c:v>11.992000000000001</c:v>
                </c:pt>
                <c:pt idx="22">
                  <c:v>12.058</c:v>
                </c:pt>
                <c:pt idx="23">
                  <c:v>12.133999999999999</c:v>
                </c:pt>
                <c:pt idx="24">
                  <c:v>12.212</c:v>
                </c:pt>
                <c:pt idx="25">
                  <c:v>12.305999999999999</c:v>
                </c:pt>
                <c:pt idx="26">
                  <c:v>12.389999999999999</c:v>
                </c:pt>
                <c:pt idx="27">
                  <c:v>12.464</c:v>
                </c:pt>
                <c:pt idx="28">
                  <c:v>12.498000000000001</c:v>
                </c:pt>
              </c:numCache>
            </c:numRef>
          </c:xVal>
          <c:yVal>
            <c:numRef>
              <c:f>'Redone Attempt'!$AA$3:$AA$31</c:f>
              <c:numCache>
                <c:formatCode>General</c:formatCode>
                <c:ptCount val="29"/>
                <c:pt idx="0">
                  <c:v>90.8</c:v>
                </c:pt>
                <c:pt idx="1">
                  <c:v>92.2</c:v>
                </c:pt>
                <c:pt idx="2">
                  <c:v>100</c:v>
                </c:pt>
                <c:pt idx="3">
                  <c:v>89.8</c:v>
                </c:pt>
                <c:pt idx="4">
                  <c:v>90.2</c:v>
                </c:pt>
                <c:pt idx="5">
                  <c:v>94.2</c:v>
                </c:pt>
                <c:pt idx="6">
                  <c:v>92</c:v>
                </c:pt>
                <c:pt idx="7">
                  <c:v>96.8</c:v>
                </c:pt>
                <c:pt idx="8">
                  <c:v>99.2</c:v>
                </c:pt>
                <c:pt idx="9">
                  <c:v>97.4</c:v>
                </c:pt>
                <c:pt idx="10">
                  <c:v>101.6</c:v>
                </c:pt>
                <c:pt idx="11">
                  <c:v>98.2</c:v>
                </c:pt>
                <c:pt idx="12">
                  <c:v>90</c:v>
                </c:pt>
                <c:pt idx="13">
                  <c:v>94.6</c:v>
                </c:pt>
                <c:pt idx="14">
                  <c:v>180.2</c:v>
                </c:pt>
                <c:pt idx="15">
                  <c:v>246</c:v>
                </c:pt>
                <c:pt idx="16">
                  <c:v>247.6</c:v>
                </c:pt>
                <c:pt idx="17">
                  <c:v>247</c:v>
                </c:pt>
                <c:pt idx="18">
                  <c:v>249.8</c:v>
                </c:pt>
                <c:pt idx="19">
                  <c:v>246</c:v>
                </c:pt>
                <c:pt idx="20">
                  <c:v>248.8</c:v>
                </c:pt>
                <c:pt idx="21">
                  <c:v>245</c:v>
                </c:pt>
                <c:pt idx="22">
                  <c:v>247.6</c:v>
                </c:pt>
                <c:pt idx="23">
                  <c:v>249</c:v>
                </c:pt>
                <c:pt idx="24">
                  <c:v>244</c:v>
                </c:pt>
                <c:pt idx="25">
                  <c:v>252</c:v>
                </c:pt>
                <c:pt idx="26">
                  <c:v>247.8</c:v>
                </c:pt>
                <c:pt idx="27">
                  <c:v>248.6</c:v>
                </c:pt>
                <c:pt idx="28">
                  <c:v>251.4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3-489C-B137-C9BAF240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70160"/>
        <c:axId val="390672592"/>
      </c:scatterChart>
      <c:valAx>
        <c:axId val="322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0.1 mol/L </a:t>
                </a:r>
                <a:r>
                  <a:rPr lang="en-CA"/>
                  <a:t>NaOH</a:t>
                </a:r>
                <a:r>
                  <a:rPr lang="en-CA" baseline="0"/>
                  <a:t> Titrated (mL)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2592"/>
        <c:crosses val="autoZero"/>
        <c:crossBetween val="midCat"/>
      </c:valAx>
      <c:valAx>
        <c:axId val="39067259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44</xdr:row>
      <xdr:rowOff>85725</xdr:rowOff>
    </xdr:from>
    <xdr:to>
      <xdr:col>12</xdr:col>
      <xdr:colOff>82550</xdr:colOff>
      <xdr:row>59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9113B-FF40-4305-AA6F-AA11D3F6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0</xdr:row>
      <xdr:rowOff>63500</xdr:rowOff>
    </xdr:from>
    <xdr:to>
      <xdr:col>13</xdr:col>
      <xdr:colOff>184150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85E5-0DD1-442F-81DB-BE3A44C42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363141</xdr:colOff>
      <xdr:row>0</xdr:row>
      <xdr:rowOff>162982</xdr:rowOff>
    </xdr:from>
    <xdr:to>
      <xdr:col>30</xdr:col>
      <xdr:colOff>331391</xdr:colOff>
      <xdr:row>15</xdr:row>
      <xdr:rowOff>128057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A548E-15F0-44DF-8E3F-86DB3E48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343959</xdr:colOff>
      <xdr:row>0</xdr:row>
      <xdr:rowOff>132292</xdr:rowOff>
    </xdr:from>
    <xdr:to>
      <xdr:col>35</xdr:col>
      <xdr:colOff>781845</xdr:colOff>
      <xdr:row>15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C3D4D-FD52-4999-A0A9-731C8CFD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488155</xdr:colOff>
      <xdr:row>31</xdr:row>
      <xdr:rowOff>136525</xdr:rowOff>
    </xdr:from>
    <xdr:to>
      <xdr:col>5</xdr:col>
      <xdr:colOff>123030</xdr:colOff>
      <xdr:row>46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98BE8-A1F7-4468-9043-9D18EC7C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309172</xdr:colOff>
      <xdr:row>31</xdr:row>
      <xdr:rowOff>126999</xdr:rowOff>
    </xdr:from>
    <xdr:to>
      <xdr:col>9</xdr:col>
      <xdr:colOff>583062</xdr:colOff>
      <xdr:row>46</xdr:row>
      <xdr:rowOff>131763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607A5-8F41-4984-A32F-6089F1E3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E408-1C71-4B39-BEA2-7AA201C2E901}">
  <dimension ref="A1:V45"/>
  <sheetViews>
    <sheetView workbookViewId="0">
      <selection activeCell="B15" sqref="B2:D15"/>
    </sheetView>
  </sheetViews>
  <sheetFormatPr defaultRowHeight="14.5" x14ac:dyDescent="0.35"/>
  <cols>
    <col min="2" max="5" width="11.81640625" bestFit="1" customWidth="1"/>
    <col min="11" max="11" width="11.81640625" bestFit="1" customWidth="1"/>
  </cols>
  <sheetData>
    <row r="1" spans="1:22" x14ac:dyDescent="0.35">
      <c r="A1" t="s">
        <v>0</v>
      </c>
      <c r="B1" t="s">
        <v>3</v>
      </c>
      <c r="C1" t="s">
        <v>4</v>
      </c>
      <c r="D1" t="s">
        <v>5</v>
      </c>
      <c r="F1" t="s">
        <v>1</v>
      </c>
      <c r="G1" t="s">
        <v>3</v>
      </c>
      <c r="H1" t="s">
        <v>4</v>
      </c>
      <c r="I1" t="s">
        <v>5</v>
      </c>
      <c r="J1" s="8" t="s">
        <v>25</v>
      </c>
      <c r="K1" s="8"/>
      <c r="L1" s="8" t="s">
        <v>25</v>
      </c>
      <c r="M1" s="8"/>
      <c r="N1" s="8" t="s">
        <v>25</v>
      </c>
      <c r="O1" s="8"/>
      <c r="S1" t="s">
        <v>2</v>
      </c>
      <c r="T1" t="s">
        <v>3</v>
      </c>
      <c r="U1" t="s">
        <v>4</v>
      </c>
      <c r="V1" t="s">
        <v>5</v>
      </c>
    </row>
    <row r="2" spans="1:22" x14ac:dyDescent="0.35">
      <c r="A2">
        <v>1.77</v>
      </c>
      <c r="B2">
        <v>241</v>
      </c>
      <c r="C2">
        <v>222</v>
      </c>
      <c r="D2">
        <v>83</v>
      </c>
      <c r="F2">
        <f>POWER(10, (0 - A2))</f>
        <v>1.6982436524617429E-2</v>
      </c>
      <c r="G2">
        <v>241</v>
      </c>
      <c r="H2">
        <v>222</v>
      </c>
      <c r="I2">
        <v>83</v>
      </c>
      <c r="J2" s="8">
        <f>_xlfn.T.TEST(A2:A3,B2:B3,2,2)</f>
        <v>4.5569314570987008E-4</v>
      </c>
      <c r="L2" s="8">
        <f>_xlfn.T.TEST(F2:F3,H2:H3,2,2)</f>
        <v>7.708185312004655E-4</v>
      </c>
      <c r="N2" s="8">
        <f>_xlfn.T.TEST(F2:F3,I2:I3,2,2)</f>
        <v>1.3423099724686345E-2</v>
      </c>
      <c r="S2">
        <f t="shared" ref="S2:S44" si="0">POWER(10, (0 - (14 - A2)))</f>
        <v>5.8884365535558666E-13</v>
      </c>
      <c r="T2">
        <v>241</v>
      </c>
      <c r="U2">
        <v>222</v>
      </c>
      <c r="V2">
        <v>83</v>
      </c>
    </row>
    <row r="3" spans="1:22" x14ac:dyDescent="0.35">
      <c r="A3">
        <v>1.9</v>
      </c>
      <c r="B3">
        <v>231</v>
      </c>
      <c r="C3">
        <v>210</v>
      </c>
      <c r="D3">
        <v>105</v>
      </c>
      <c r="F3">
        <f t="shared" ref="F3:F44" si="1">POWER(10, (0 - A3))</f>
        <v>1.2589254117941664E-2</v>
      </c>
      <c r="G3">
        <v>231</v>
      </c>
      <c r="H3">
        <v>210</v>
      </c>
      <c r="I3">
        <v>105</v>
      </c>
      <c r="J3" s="8"/>
      <c r="K3" s="8">
        <f>_xlfn.T.TEST(F3:F4,G3:G4,2,2)</f>
        <v>8.3730746050808774E-4</v>
      </c>
      <c r="L3" s="8"/>
      <c r="M3" s="8">
        <f>_xlfn.T.TEST(F3:F4,H3:H5,2,2)</f>
        <v>3.4575977668632339E-4</v>
      </c>
      <c r="N3" s="8"/>
      <c r="O3" s="8">
        <f>_xlfn.T.TEST(F3:F4,I3:I4,2,2)</f>
        <v>1.6247957939617964E-2</v>
      </c>
      <c r="S3">
        <f t="shared" si="0"/>
        <v>7.9432823472428024E-13</v>
      </c>
      <c r="T3">
        <v>231</v>
      </c>
      <c r="U3">
        <v>210</v>
      </c>
      <c r="V3">
        <v>105</v>
      </c>
    </row>
    <row r="4" spans="1:22" x14ac:dyDescent="0.35">
      <c r="A4">
        <v>2.2000000000000002</v>
      </c>
      <c r="B4">
        <v>218</v>
      </c>
      <c r="C4">
        <v>192</v>
      </c>
      <c r="D4">
        <v>81</v>
      </c>
      <c r="F4">
        <f t="shared" si="1"/>
        <v>6.3095734448019251E-3</v>
      </c>
      <c r="G4">
        <v>218</v>
      </c>
      <c r="H4">
        <v>192</v>
      </c>
      <c r="I4">
        <v>81</v>
      </c>
      <c r="J4" s="8">
        <f t="shared" ref="J4" si="2">_xlfn.T.TEST(A4:A5,B4:B5,2,2)</f>
        <v>1.2922363938285511E-3</v>
      </c>
      <c r="K4" s="8"/>
      <c r="L4" s="8">
        <f t="shared" ref="L4" si="3">_xlfn.T.TEST(F4:F5,H4:H5,2,2)</f>
        <v>5.2106538627892524E-3</v>
      </c>
      <c r="M4" s="8"/>
      <c r="N4" s="8">
        <f t="shared" ref="N4" si="4">_xlfn.T.TEST(F4:F5,I4:I5,2,2)</f>
        <v>1.273478916715251E-3</v>
      </c>
      <c r="O4" s="8"/>
      <c r="S4">
        <f t="shared" si="0"/>
        <v>1.5848931924611065E-12</v>
      </c>
      <c r="T4">
        <v>218</v>
      </c>
      <c r="U4">
        <v>192</v>
      </c>
      <c r="V4">
        <v>81</v>
      </c>
    </row>
    <row r="5" spans="1:22" x14ac:dyDescent="0.35">
      <c r="A5">
        <v>1.7</v>
      </c>
      <c r="B5">
        <v>203</v>
      </c>
      <c r="C5">
        <v>222</v>
      </c>
      <c r="D5">
        <v>87</v>
      </c>
      <c r="F5">
        <f t="shared" si="1"/>
        <v>1.9952623149688792E-2</v>
      </c>
      <c r="G5">
        <v>203</v>
      </c>
      <c r="H5">
        <v>222</v>
      </c>
      <c r="I5">
        <v>87</v>
      </c>
      <c r="J5" s="8"/>
      <c r="K5" s="8">
        <f t="shared" ref="K5" si="5">_xlfn.T.TEST(F5:F6,G5:G6,2,2)</f>
        <v>1.0595716976332936E-2</v>
      </c>
      <c r="L5" s="8"/>
      <c r="M5" s="8">
        <f t="shared" ref="M5" si="6">_xlfn.T.TEST(F5:F6,H5:H7,2,2)</f>
        <v>9.7518639349557882E-6</v>
      </c>
      <c r="N5" s="8"/>
      <c r="O5" s="8">
        <f t="shared" ref="O5" si="7">_xlfn.T.TEST(F5:F6,I5:I6,2,2)</f>
        <v>2.8727950769443926E-4</v>
      </c>
      <c r="S5">
        <f t="shared" si="0"/>
        <v>5.0118723362727066E-13</v>
      </c>
      <c r="T5">
        <v>203</v>
      </c>
      <c r="U5">
        <v>222</v>
      </c>
      <c r="V5">
        <v>87</v>
      </c>
    </row>
    <row r="6" spans="1:22" x14ac:dyDescent="0.35">
      <c r="A6">
        <v>1.7</v>
      </c>
      <c r="B6">
        <v>250</v>
      </c>
      <c r="C6">
        <v>227</v>
      </c>
      <c r="D6">
        <v>90</v>
      </c>
      <c r="F6">
        <f t="shared" si="1"/>
        <v>1.9952623149688792E-2</v>
      </c>
      <c r="G6">
        <v>250</v>
      </c>
      <c r="H6">
        <v>227</v>
      </c>
      <c r="I6">
        <v>90</v>
      </c>
      <c r="J6" s="8">
        <f t="shared" ref="J6" si="8">_xlfn.T.TEST(A6:A7,B6:B7,2,2)</f>
        <v>1.9448182431280434E-3</v>
      </c>
      <c r="K6" s="8"/>
      <c r="L6" s="8">
        <f t="shared" ref="L6" si="9">_xlfn.T.TEST(F6:F7,H6:H7,2,2)</f>
        <v>1.1866028204246814E-4</v>
      </c>
      <c r="M6" s="8"/>
      <c r="N6" s="8">
        <f t="shared" ref="N6" si="10">_xlfn.T.TEST(F6:F7,I6:I7,2,2)</f>
        <v>9.8559337219326412E-3</v>
      </c>
      <c r="O6" s="8"/>
      <c r="S6">
        <f t="shared" si="0"/>
        <v>5.0118723362727066E-13</v>
      </c>
      <c r="T6">
        <v>250</v>
      </c>
      <c r="U6">
        <v>227</v>
      </c>
      <c r="V6">
        <v>90</v>
      </c>
    </row>
    <row r="7" spans="1:22" x14ac:dyDescent="0.35">
      <c r="A7">
        <v>1.8</v>
      </c>
      <c r="B7">
        <v>229</v>
      </c>
      <c r="C7">
        <v>232</v>
      </c>
      <c r="D7">
        <v>110</v>
      </c>
      <c r="F7">
        <f t="shared" si="1"/>
        <v>1.5848931924611124E-2</v>
      </c>
      <c r="G7">
        <v>229</v>
      </c>
      <c r="H7">
        <v>232</v>
      </c>
      <c r="I7">
        <v>110</v>
      </c>
      <c r="J7" s="8"/>
      <c r="K7" s="8">
        <f t="shared" ref="K7" si="11">_xlfn.T.TEST(F7:F8,G7:G8,2,2)</f>
        <v>1.1375850249763077E-3</v>
      </c>
      <c r="L7" s="8"/>
      <c r="M7" s="8">
        <f t="shared" ref="M7" si="12">_xlfn.T.TEST(F7:F8,H7:H9,2,2)</f>
        <v>3.6795226979169127E-4</v>
      </c>
      <c r="N7" s="8"/>
      <c r="O7" s="8">
        <f t="shared" ref="O7" si="13">_xlfn.T.TEST(F7:F8,I7:I8,2,2)</f>
        <v>2.4041152310496011E-2</v>
      </c>
      <c r="S7">
        <f t="shared" si="0"/>
        <v>6.3095734448019283E-13</v>
      </c>
      <c r="T7">
        <v>229</v>
      </c>
      <c r="U7">
        <v>232</v>
      </c>
      <c r="V7">
        <v>110</v>
      </c>
    </row>
    <row r="8" spans="1:22" x14ac:dyDescent="0.35">
      <c r="A8">
        <v>2.15</v>
      </c>
      <c r="B8">
        <v>245</v>
      </c>
      <c r="C8">
        <v>201</v>
      </c>
      <c r="D8">
        <v>80</v>
      </c>
      <c r="F8">
        <f t="shared" si="1"/>
        <v>7.0794578438413795E-3</v>
      </c>
      <c r="G8">
        <v>245</v>
      </c>
      <c r="H8">
        <v>201</v>
      </c>
      <c r="I8">
        <v>80</v>
      </c>
      <c r="J8" s="8">
        <f t="shared" ref="J8" si="14">_xlfn.T.TEST(A8:A9,B8:B9,2,2)</f>
        <v>7.2316075942534491E-5</v>
      </c>
      <c r="K8" s="8"/>
      <c r="L8" s="8">
        <f t="shared" ref="L8" si="15">_xlfn.T.TEST(F8:F9,H8:H9,2,2)</f>
        <v>3.1590612150259093E-3</v>
      </c>
      <c r="M8" s="8"/>
      <c r="N8" s="8">
        <f t="shared" ref="N8" si="16">_xlfn.T.TEST(F8:F9,I8:I9,2,2)</f>
        <v>9.1710178099399097E-4</v>
      </c>
      <c r="O8" s="8"/>
      <c r="S8">
        <f t="shared" si="0"/>
        <v>1.4125375446227535E-12</v>
      </c>
      <c r="T8">
        <v>245</v>
      </c>
      <c r="U8">
        <v>201</v>
      </c>
      <c r="V8">
        <v>80</v>
      </c>
    </row>
    <row r="9" spans="1:22" x14ac:dyDescent="0.35">
      <c r="A9">
        <v>3</v>
      </c>
      <c r="B9">
        <v>241</v>
      </c>
      <c r="C9">
        <v>225</v>
      </c>
      <c r="D9">
        <v>85</v>
      </c>
      <c r="F9">
        <f t="shared" si="1"/>
        <v>1E-3</v>
      </c>
      <c r="G9">
        <v>241</v>
      </c>
      <c r="H9">
        <v>225</v>
      </c>
      <c r="I9">
        <v>85</v>
      </c>
      <c r="J9" s="8"/>
      <c r="K9" s="8">
        <f t="shared" ref="K9" si="17">_xlfn.T.TEST(F9:F10,G9:G10,2,2)</f>
        <v>4.4856668285265692E-4</v>
      </c>
      <c r="L9" s="8"/>
      <c r="M9" s="8">
        <f t="shared" ref="M9" si="18">_xlfn.T.TEST(F9:F10,H9:H11,2,2)</f>
        <v>4.2784073139027546E-7</v>
      </c>
      <c r="N9" s="8"/>
      <c r="O9" s="8">
        <f t="shared" ref="O9" si="19">_xlfn.T.TEST(F9:F10,I9:I10,2,2)</f>
        <v>1.416962624789957E-4</v>
      </c>
      <c r="S9">
        <f t="shared" si="0"/>
        <v>9.9999999999999994E-12</v>
      </c>
      <c r="T9">
        <v>241</v>
      </c>
      <c r="U9">
        <v>225</v>
      </c>
      <c r="V9">
        <v>85</v>
      </c>
    </row>
    <row r="10" spans="1:22" x14ac:dyDescent="0.35">
      <c r="A10">
        <v>3.1</v>
      </c>
      <c r="B10">
        <v>231</v>
      </c>
      <c r="C10">
        <v>222</v>
      </c>
      <c r="D10">
        <v>83</v>
      </c>
      <c r="F10">
        <f t="shared" si="1"/>
        <v>7.9432823472428099E-4</v>
      </c>
      <c r="G10">
        <v>231</v>
      </c>
      <c r="H10">
        <v>222</v>
      </c>
      <c r="I10">
        <v>83</v>
      </c>
      <c r="J10" s="8">
        <f t="shared" ref="J10" si="20">_xlfn.T.TEST(A10:A11,B10:B11,2,2)</f>
        <v>4.4943397744037216E-5</v>
      </c>
      <c r="K10" s="8"/>
      <c r="L10" s="8">
        <f t="shared" ref="L10" si="21">_xlfn.T.TEST(F10:F11,H10:H11,2,2)</f>
        <v>5.1515463441272511E-11</v>
      </c>
      <c r="M10" s="8"/>
      <c r="N10" s="8">
        <f t="shared" ref="N10" si="22">_xlfn.T.TEST(F10:F11,I10:I11,2,2)</f>
        <v>3.5856917068013709E-5</v>
      </c>
      <c r="O10" s="8"/>
      <c r="S10">
        <f t="shared" si="0"/>
        <v>1.2589254117941641E-11</v>
      </c>
      <c r="T10">
        <v>231</v>
      </c>
      <c r="U10">
        <v>222</v>
      </c>
      <c r="V10">
        <v>83</v>
      </c>
    </row>
    <row r="11" spans="1:22" x14ac:dyDescent="0.35">
      <c r="A11">
        <v>2.4</v>
      </c>
      <c r="B11">
        <v>234</v>
      </c>
      <c r="C11">
        <v>222</v>
      </c>
      <c r="D11">
        <v>84</v>
      </c>
      <c r="F11">
        <f t="shared" si="1"/>
        <v>3.9810717055349717E-3</v>
      </c>
      <c r="G11">
        <v>234</v>
      </c>
      <c r="H11">
        <v>222</v>
      </c>
      <c r="I11">
        <v>84</v>
      </c>
      <c r="J11" s="8"/>
      <c r="K11" s="8">
        <f t="shared" ref="K11" si="23">_xlfn.T.TEST(F11:F12,G11:G12,2,2)</f>
        <v>1.8107759302866199E-5</v>
      </c>
      <c r="L11" s="8"/>
      <c r="M11" s="8">
        <f t="shared" ref="M11" si="24">_xlfn.T.TEST(F11:F12,H11:H13,2,2)</f>
        <v>9.4034121218923098E-5</v>
      </c>
      <c r="N11" s="8"/>
      <c r="O11" s="8">
        <f t="shared" ref="O11" si="25">_xlfn.T.TEST(F11:F12,I11:I12,2,2)</f>
        <v>3.5013706748297139E-5</v>
      </c>
      <c r="S11">
        <f t="shared" si="0"/>
        <v>2.5118864315095726E-12</v>
      </c>
      <c r="T11">
        <v>234</v>
      </c>
      <c r="U11">
        <v>222</v>
      </c>
      <c r="V11">
        <v>84</v>
      </c>
    </row>
    <row r="12" spans="1:22" x14ac:dyDescent="0.35">
      <c r="A12">
        <v>2.6</v>
      </c>
      <c r="B12">
        <v>236</v>
      </c>
      <c r="C12">
        <v>240</v>
      </c>
      <c r="D12">
        <v>85</v>
      </c>
      <c r="F12">
        <f t="shared" si="1"/>
        <v>2.5118864315095777E-3</v>
      </c>
      <c r="G12">
        <v>236</v>
      </c>
      <c r="H12">
        <v>240</v>
      </c>
      <c r="I12">
        <v>85</v>
      </c>
      <c r="J12" s="8">
        <f t="shared" ref="J12" si="26">_xlfn.T.TEST(A12:A13,B12:B13,2,2)</f>
        <v>1.1232758934058517E-4</v>
      </c>
      <c r="K12" s="8"/>
      <c r="L12" s="8">
        <f t="shared" ref="L12" si="27">_xlfn.T.TEST(F12:F13,H12:H13,2,2)</f>
        <v>1.7217229468011214E-5</v>
      </c>
      <c r="M12" s="8"/>
      <c r="N12" s="8">
        <f t="shared" ref="N12" si="28">_xlfn.T.TEST(F12:F13,I12:I13,2,2)</f>
        <v>3.3102843043105221E-2</v>
      </c>
      <c r="O12" s="8"/>
      <c r="S12">
        <f t="shared" si="0"/>
        <v>3.9810717055349533E-12</v>
      </c>
      <c r="T12">
        <v>236</v>
      </c>
      <c r="U12">
        <v>240</v>
      </c>
      <c r="V12">
        <v>85</v>
      </c>
    </row>
    <row r="13" spans="1:22" x14ac:dyDescent="0.35">
      <c r="A13">
        <v>2.65</v>
      </c>
      <c r="B13">
        <v>241</v>
      </c>
      <c r="C13">
        <v>242</v>
      </c>
      <c r="D13">
        <v>124</v>
      </c>
      <c r="F13">
        <f t="shared" si="1"/>
        <v>2.2387211385683386E-3</v>
      </c>
      <c r="G13">
        <v>241</v>
      </c>
      <c r="H13">
        <v>242</v>
      </c>
      <c r="I13">
        <v>124</v>
      </c>
      <c r="J13" s="8"/>
      <c r="K13" s="8">
        <f t="shared" ref="K13" si="29">_xlfn.T.TEST(F13:F14,G13:G14,2,2)</f>
        <v>5.4499964066808228E-4</v>
      </c>
      <c r="L13" s="8"/>
      <c r="M13" s="8">
        <f t="shared" ref="M13" si="30">_xlfn.T.TEST(F13:F14,H13:H15,2,2)</f>
        <v>7.3412387020134148E-4</v>
      </c>
      <c r="N13" s="8"/>
      <c r="O13" s="8">
        <f t="shared" ref="O13" si="31">_xlfn.T.TEST(F13:F14,I13:I14,2,2)</f>
        <v>6.3996025041923303E-5</v>
      </c>
      <c r="S13">
        <f t="shared" si="0"/>
        <v>4.4668359215096234E-12</v>
      </c>
      <c r="T13">
        <v>241</v>
      </c>
      <c r="U13">
        <v>242</v>
      </c>
      <c r="V13">
        <v>124</v>
      </c>
    </row>
    <row r="14" spans="1:22" x14ac:dyDescent="0.35">
      <c r="A14">
        <v>2.7</v>
      </c>
      <c r="B14">
        <v>230</v>
      </c>
      <c r="C14">
        <v>240</v>
      </c>
      <c r="D14">
        <v>126</v>
      </c>
      <c r="F14">
        <f t="shared" si="1"/>
        <v>1.9952623149688781E-3</v>
      </c>
      <c r="G14">
        <v>230</v>
      </c>
      <c r="H14">
        <v>240</v>
      </c>
      <c r="I14">
        <v>126</v>
      </c>
      <c r="J14" s="8">
        <f t="shared" ref="J14" si="32">_xlfn.T.TEST(A14:A15,B14:B15,2,2)</f>
        <v>5.2905726921539163E-6</v>
      </c>
      <c r="K14" s="8"/>
      <c r="L14" s="8">
        <f t="shared" ref="L14" si="33">_xlfn.T.TEST(F14:F15,H14:H15,2,2)</f>
        <v>6.5101885168532391E-3</v>
      </c>
      <c r="M14" s="8"/>
      <c r="N14" s="8">
        <f t="shared" ref="N14" si="34">_xlfn.T.TEST(F14:F15,I14:I15,2,2)</f>
        <v>5.1155298535220585E-2</v>
      </c>
      <c r="O14" s="8"/>
      <c r="S14">
        <f t="shared" si="0"/>
        <v>5.0118723362726945E-12</v>
      </c>
      <c r="T14">
        <v>230</v>
      </c>
      <c r="U14">
        <v>240</v>
      </c>
      <c r="V14">
        <v>126</v>
      </c>
    </row>
    <row r="15" spans="1:22" x14ac:dyDescent="0.35">
      <c r="A15">
        <v>2.4</v>
      </c>
      <c r="B15">
        <v>229</v>
      </c>
      <c r="C15">
        <v>204</v>
      </c>
      <c r="D15">
        <v>78</v>
      </c>
      <c r="F15">
        <f t="shared" si="1"/>
        <v>3.9810717055349717E-3</v>
      </c>
      <c r="G15">
        <v>229</v>
      </c>
      <c r="H15">
        <v>204</v>
      </c>
      <c r="I15">
        <v>78</v>
      </c>
      <c r="J15" s="8"/>
      <c r="K15" s="8">
        <f t="shared" ref="K15" si="35">_xlfn.T.TEST(F15:F16,G15:G16,2,2)</f>
        <v>1.1375090489724813E-3</v>
      </c>
      <c r="L15" s="8"/>
      <c r="M15" s="8">
        <f t="shared" ref="M15" si="36">_xlfn.T.TEST(F15:F16,H15:H17,2,2)</f>
        <v>2.415458811318074E-4</v>
      </c>
      <c r="N15" s="8"/>
      <c r="O15" s="8">
        <f t="shared" ref="O15" si="37">_xlfn.T.TEST(F15:F16,I15:I16,2,2)</f>
        <v>3.8428182179116646E-4</v>
      </c>
      <c r="S15">
        <f t="shared" si="0"/>
        <v>2.5118864315095726E-12</v>
      </c>
      <c r="T15">
        <v>229</v>
      </c>
      <c r="U15">
        <v>204</v>
      </c>
      <c r="V15">
        <v>78</v>
      </c>
    </row>
    <row r="16" spans="1:22" x14ac:dyDescent="0.35">
      <c r="A16">
        <v>2.5</v>
      </c>
      <c r="B16">
        <v>245</v>
      </c>
      <c r="C16">
        <v>209</v>
      </c>
      <c r="D16">
        <v>75</v>
      </c>
      <c r="F16">
        <f t="shared" si="1"/>
        <v>3.1622776601683764E-3</v>
      </c>
      <c r="G16">
        <v>245</v>
      </c>
      <c r="H16">
        <v>209</v>
      </c>
      <c r="I16">
        <v>75</v>
      </c>
      <c r="J16" s="8">
        <f t="shared" ref="J16" si="38">_xlfn.T.TEST(A16:A17,B16:B17,2,2)</f>
        <v>1.609990964349133E-4</v>
      </c>
      <c r="K16" s="8"/>
      <c r="L16" s="8">
        <f t="shared" ref="L16" si="39">_xlfn.T.TEST(F16:F17,H16:H17,2,2)</f>
        <v>2.2804944112245458E-3</v>
      </c>
      <c r="M16" s="8"/>
      <c r="N16" s="8">
        <f t="shared" ref="N16" si="40">_xlfn.T.TEST(F16:F17,I16:I17,2,2)</f>
        <v>1.020459721538226E-2</v>
      </c>
      <c r="O16" s="8"/>
      <c r="S16">
        <f t="shared" si="0"/>
        <v>3.1622776601683669E-12</v>
      </c>
      <c r="T16">
        <v>245</v>
      </c>
      <c r="U16">
        <v>209</v>
      </c>
      <c r="V16">
        <v>75</v>
      </c>
    </row>
    <row r="17" spans="1:22" x14ac:dyDescent="0.35">
      <c r="A17">
        <v>3.4</v>
      </c>
      <c r="B17">
        <v>239</v>
      </c>
      <c r="C17">
        <v>230</v>
      </c>
      <c r="D17">
        <v>92</v>
      </c>
      <c r="F17">
        <f t="shared" si="1"/>
        <v>3.9810717055349708E-4</v>
      </c>
      <c r="G17">
        <v>239</v>
      </c>
      <c r="H17">
        <v>230</v>
      </c>
      <c r="I17">
        <v>92</v>
      </c>
      <c r="J17" s="8"/>
      <c r="K17" s="8">
        <f t="shared" ref="K17" si="41">_xlfn.T.TEST(F17:F18,G17:G18,2,2)</f>
        <v>1.1172398116137528E-4</v>
      </c>
      <c r="L17" s="8"/>
      <c r="M17" s="8">
        <f t="shared" ref="M17" si="42">_xlfn.T.TEST(F17:F18,H17:H19,2,2)</f>
        <v>1.0654366019075114E-3</v>
      </c>
      <c r="N17" s="8"/>
      <c r="O17" s="8">
        <f t="shared" ref="O17" si="43">_xlfn.T.TEST(F17:F18,I17:I18,2,2)</f>
        <v>1.3404759943814119E-3</v>
      </c>
      <c r="S17">
        <f t="shared" si="0"/>
        <v>2.5118864315095759E-11</v>
      </c>
      <c r="T17">
        <v>239</v>
      </c>
      <c r="U17">
        <v>230</v>
      </c>
      <c r="V17">
        <v>92</v>
      </c>
    </row>
    <row r="18" spans="1:22" x14ac:dyDescent="0.35">
      <c r="A18">
        <v>3.4</v>
      </c>
      <c r="B18">
        <v>234</v>
      </c>
      <c r="C18">
        <v>202</v>
      </c>
      <c r="D18">
        <v>99</v>
      </c>
      <c r="F18">
        <f t="shared" si="1"/>
        <v>3.9810717055349708E-4</v>
      </c>
      <c r="G18">
        <v>234</v>
      </c>
      <c r="H18">
        <v>202</v>
      </c>
      <c r="I18">
        <v>99</v>
      </c>
      <c r="J18" s="8">
        <f t="shared" ref="J18" si="44">_xlfn.T.TEST(A18:A19,B18:B19,2,2)</f>
        <v>4.223647086757565E-5</v>
      </c>
      <c r="K18" s="8"/>
      <c r="L18" s="8">
        <f t="shared" ref="L18" si="45">_xlfn.T.TEST(F18:F19,H18:H19,2,2)</f>
        <v>1.1090090628087117E-2</v>
      </c>
      <c r="M18" s="8"/>
      <c r="N18" s="8">
        <f t="shared" ref="N18" si="46">_xlfn.T.TEST(F18:F19,I18:I19,2,2)</f>
        <v>1.3206352934803231E-2</v>
      </c>
      <c r="O18" s="8"/>
      <c r="S18">
        <f t="shared" si="0"/>
        <v>2.5118864315095759E-11</v>
      </c>
      <c r="T18">
        <v>234</v>
      </c>
      <c r="U18">
        <v>202</v>
      </c>
      <c r="V18">
        <v>99</v>
      </c>
    </row>
    <row r="19" spans="1:22" x14ac:dyDescent="0.35">
      <c r="A19">
        <v>3.7</v>
      </c>
      <c r="B19">
        <v>237</v>
      </c>
      <c r="C19">
        <v>250</v>
      </c>
      <c r="D19">
        <v>125</v>
      </c>
      <c r="F19">
        <f t="shared" si="1"/>
        <v>1.9952623149688758E-4</v>
      </c>
      <c r="G19">
        <v>237</v>
      </c>
      <c r="H19">
        <v>250</v>
      </c>
      <c r="I19">
        <v>125</v>
      </c>
      <c r="J19" s="8"/>
      <c r="K19" s="8">
        <f t="shared" ref="K19" si="47">_xlfn.T.TEST(F19:F20,G19:G20,2,2)</f>
        <v>1.6432523194342548E-4</v>
      </c>
      <c r="L19" s="8"/>
      <c r="M19" s="8">
        <f t="shared" ref="M19" si="48">_xlfn.T.TEST(F19:F20,H19:H21,2,2)</f>
        <v>5.449939271085114E-4</v>
      </c>
      <c r="N19" s="8"/>
      <c r="O19" s="8">
        <f t="shared" ref="O19" si="49">_xlfn.T.TEST(F19:F20,I19:I20,2,2)</f>
        <v>2.4343780172622824E-3</v>
      </c>
      <c r="S19">
        <f t="shared" si="0"/>
        <v>5.0118723362726993E-11</v>
      </c>
      <c r="T19">
        <v>237</v>
      </c>
      <c r="U19">
        <v>250</v>
      </c>
      <c r="V19">
        <v>125</v>
      </c>
    </row>
    <row r="20" spans="1:22" x14ac:dyDescent="0.35">
      <c r="A20">
        <v>4.0999999999999996</v>
      </c>
      <c r="B20">
        <v>231</v>
      </c>
      <c r="C20">
        <v>214</v>
      </c>
      <c r="D20">
        <v>138</v>
      </c>
      <c r="F20">
        <f t="shared" si="1"/>
        <v>7.9432823472428153E-5</v>
      </c>
      <c r="G20">
        <v>231</v>
      </c>
      <c r="H20">
        <v>214</v>
      </c>
      <c r="I20">
        <v>138</v>
      </c>
      <c r="J20" s="8">
        <f t="shared" ref="J20" si="50">_xlfn.T.TEST(A20:A21,B20:B21,2,2)</f>
        <v>4.4971356727852282E-5</v>
      </c>
      <c r="K20" s="8"/>
      <c r="L20" s="8">
        <f t="shared" ref="L20" si="51">_xlfn.T.TEST(F20:F21,H20:H21,2,2)</f>
        <v>1.9107274993543797E-4</v>
      </c>
      <c r="M20" s="8"/>
      <c r="N20" s="8">
        <f t="shared" ref="N20" si="52">_xlfn.T.TEST(F20:F21,I20:I21,2,2)</f>
        <v>2.4343747049001712E-3</v>
      </c>
      <c r="O20" s="8"/>
      <c r="S20">
        <f t="shared" si="0"/>
        <v>1.2589254117941656E-10</v>
      </c>
      <c r="T20">
        <v>231</v>
      </c>
      <c r="U20">
        <v>214</v>
      </c>
      <c r="V20">
        <v>138</v>
      </c>
    </row>
    <row r="21" spans="1:22" x14ac:dyDescent="0.35">
      <c r="A21">
        <v>4.7</v>
      </c>
      <c r="B21">
        <v>234</v>
      </c>
      <c r="C21">
        <v>220</v>
      </c>
      <c r="D21">
        <v>125</v>
      </c>
      <c r="F21">
        <f t="shared" si="1"/>
        <v>1.9952623149688769E-5</v>
      </c>
      <c r="G21">
        <v>234</v>
      </c>
      <c r="H21">
        <v>220</v>
      </c>
      <c r="I21">
        <v>125</v>
      </c>
      <c r="J21" s="8"/>
      <c r="K21" s="8">
        <f t="shared" ref="K21" si="53">_xlfn.T.TEST(F21:F22,G21:G22,2,2)</f>
        <v>1.1172364796216162E-4</v>
      </c>
      <c r="L21" s="8"/>
      <c r="M21" s="8">
        <f t="shared" ref="M21" si="54">_xlfn.T.TEST(F21:F22,H21:H23,2,2)</f>
        <v>6.676099891531049E-7</v>
      </c>
      <c r="N21" s="8"/>
      <c r="O21" s="8">
        <f t="shared" ref="O21" si="55">_xlfn.T.TEST(F21:F22,I21:I22,2,2)</f>
        <v>5.4886458631271933E-4</v>
      </c>
      <c r="S21">
        <f t="shared" si="0"/>
        <v>5.011872336272705E-10</v>
      </c>
      <c r="T21">
        <v>234</v>
      </c>
      <c r="U21">
        <v>220</v>
      </c>
      <c r="V21">
        <v>125</v>
      </c>
    </row>
    <row r="22" spans="1:22" x14ac:dyDescent="0.35">
      <c r="A22">
        <v>4.1500000000000004</v>
      </c>
      <c r="B22">
        <v>239</v>
      </c>
      <c r="C22">
        <v>222</v>
      </c>
      <c r="D22">
        <v>131</v>
      </c>
      <c r="F22">
        <f t="shared" si="1"/>
        <v>7.0794578438413704E-5</v>
      </c>
      <c r="G22">
        <v>239</v>
      </c>
      <c r="H22">
        <v>222</v>
      </c>
      <c r="I22">
        <v>131</v>
      </c>
      <c r="J22" s="8">
        <f t="shared" ref="J22" si="56">_xlfn.T.TEST(A22:A23,B22:B23,2,2)</f>
        <v>4.9889113497314126E-3</v>
      </c>
      <c r="K22" s="8"/>
      <c r="L22" s="8">
        <f t="shared" ref="L22" si="57">_xlfn.T.TEST(F22:F23,H22:H23,2,2)</f>
        <v>2.0108391049998906E-5</v>
      </c>
      <c r="M22" s="8"/>
      <c r="N22" s="8">
        <f t="shared" ref="N22" si="58">_xlfn.T.TEST(F22:F23,I22:I23,2,2)</f>
        <v>2.9639608976056768E-2</v>
      </c>
      <c r="O22" s="8"/>
      <c r="S22">
        <f t="shared" si="0"/>
        <v>1.4125375446227517E-10</v>
      </c>
      <c r="T22">
        <v>239</v>
      </c>
      <c r="U22">
        <v>222</v>
      </c>
      <c r="V22">
        <v>131</v>
      </c>
    </row>
    <row r="23" spans="1:22" x14ac:dyDescent="0.35">
      <c r="A23">
        <v>5.3</v>
      </c>
      <c r="B23">
        <v>208</v>
      </c>
      <c r="C23">
        <v>224</v>
      </c>
      <c r="D23">
        <v>187</v>
      </c>
      <c r="F23">
        <f t="shared" si="1"/>
        <v>5.011872336272719E-6</v>
      </c>
      <c r="G23">
        <v>208</v>
      </c>
      <c r="H23">
        <v>224</v>
      </c>
      <c r="I23">
        <v>187</v>
      </c>
      <c r="J23" s="8"/>
      <c r="K23" s="8">
        <f t="shared" ref="K23" si="59">_xlfn.T.TEST(F23:F24,G23:G24,2,2)</f>
        <v>3.7274929060058045E-3</v>
      </c>
      <c r="L23" s="8"/>
      <c r="M23" s="8">
        <f t="shared" ref="M23" si="60">_xlfn.T.TEST(F23:F24,H23:H25,2,2)</f>
        <v>5.313442423227762E-5</v>
      </c>
      <c r="N23" s="8"/>
      <c r="O23" s="8">
        <f t="shared" ref="O23" si="61">_xlfn.T.TEST(F23:F24,I23:I24,2,2)</f>
        <v>2.4921429526698847E-4</v>
      </c>
      <c r="S23">
        <f t="shared" si="0"/>
        <v>1.9952623149688824E-9</v>
      </c>
      <c r="T23">
        <v>208</v>
      </c>
      <c r="U23">
        <v>224</v>
      </c>
      <c r="V23">
        <v>187</v>
      </c>
    </row>
    <row r="24" spans="1:22" x14ac:dyDescent="0.35">
      <c r="A24">
        <v>5.8</v>
      </c>
      <c r="B24">
        <v>184</v>
      </c>
      <c r="C24">
        <v>212</v>
      </c>
      <c r="D24">
        <v>193</v>
      </c>
      <c r="F24">
        <f t="shared" si="1"/>
        <v>1.5848931924611111E-6</v>
      </c>
      <c r="G24">
        <v>184</v>
      </c>
      <c r="H24">
        <v>212</v>
      </c>
      <c r="I24">
        <v>193</v>
      </c>
      <c r="J24" s="8">
        <f t="shared" ref="J24" si="62">_xlfn.T.TEST(A24:A25,B24:B25,2,2)</f>
        <v>2.0302690597239135E-2</v>
      </c>
      <c r="K24" s="8"/>
      <c r="L24" s="8">
        <f t="shared" ref="L24" si="63">_xlfn.T.TEST(F24:F25,H24:H25,2,2)</f>
        <v>9.0690610130737844E-5</v>
      </c>
      <c r="M24" s="8"/>
      <c r="N24" s="8">
        <f t="shared" ref="N24" si="64">_xlfn.T.TEST(F24:F25,I24:I25,2,2)</f>
        <v>5.9470907892666277E-5</v>
      </c>
      <c r="O24" s="8"/>
      <c r="S24">
        <f t="shared" si="0"/>
        <v>6.3095734448019329E-9</v>
      </c>
      <c r="T24">
        <v>184</v>
      </c>
      <c r="U24">
        <v>212</v>
      </c>
      <c r="V24">
        <v>193</v>
      </c>
    </row>
    <row r="25" spans="1:22" x14ac:dyDescent="0.35">
      <c r="A25">
        <v>6.2</v>
      </c>
      <c r="B25">
        <v>139</v>
      </c>
      <c r="C25">
        <v>208</v>
      </c>
      <c r="D25">
        <v>196</v>
      </c>
      <c r="F25">
        <f t="shared" si="1"/>
        <v>6.3095734448019254E-7</v>
      </c>
      <c r="G25">
        <v>139</v>
      </c>
      <c r="H25">
        <v>208</v>
      </c>
      <c r="I25">
        <v>196</v>
      </c>
      <c r="J25" s="8"/>
      <c r="K25" s="8">
        <f t="shared" ref="K25" si="65">_xlfn.T.TEST(F25:F26,G25:G26,2,2)</f>
        <v>0.12074365791531327</v>
      </c>
      <c r="L25" s="8"/>
      <c r="M25" s="8">
        <f t="shared" ref="M25" si="66">_xlfn.T.TEST(F25:F26,H25:H27,2,2)</f>
        <v>1.0416617422332089E-2</v>
      </c>
      <c r="N25" s="8"/>
      <c r="O25" s="8">
        <f t="shared" ref="O25" si="67">_xlfn.T.TEST(F25:F26,I25:I26,2,2)</f>
        <v>2.0487975174099072E-3</v>
      </c>
      <c r="S25">
        <f t="shared" si="0"/>
        <v>1.5848931924611133E-8</v>
      </c>
      <c r="T25">
        <v>139</v>
      </c>
      <c r="U25">
        <v>208</v>
      </c>
      <c r="V25">
        <v>196</v>
      </c>
    </row>
    <row r="26" spans="1:22" x14ac:dyDescent="0.35">
      <c r="A26">
        <v>7.45</v>
      </c>
      <c r="B26">
        <v>62</v>
      </c>
      <c r="C26">
        <v>145</v>
      </c>
      <c r="D26">
        <v>179</v>
      </c>
      <c r="F26">
        <f t="shared" si="1"/>
        <v>3.5481338923357426E-8</v>
      </c>
      <c r="G26">
        <v>62</v>
      </c>
      <c r="H26">
        <v>145</v>
      </c>
      <c r="I26">
        <v>179</v>
      </c>
      <c r="J26" s="8">
        <f t="shared" ref="J26" si="68">_xlfn.T.TEST(A26:A27,B26:B27,2,2)</f>
        <v>0.23015199378745788</v>
      </c>
      <c r="K26" s="8"/>
      <c r="L26" s="8">
        <f t="shared" ref="L26" si="69">_xlfn.T.TEST(F26:F27,H26:H27,2,2)</f>
        <v>4.4604140504565554E-4</v>
      </c>
      <c r="M26" s="8"/>
      <c r="N26" s="8">
        <f t="shared" ref="N26" si="70">_xlfn.T.TEST(F26:F27,I26:I27,2,2)</f>
        <v>1.1768834548080146E-2</v>
      </c>
      <c r="O26" s="8"/>
      <c r="S26">
        <f t="shared" si="0"/>
        <v>2.8183829312644502E-7</v>
      </c>
      <c r="T26">
        <v>62</v>
      </c>
      <c r="U26">
        <v>145</v>
      </c>
      <c r="V26">
        <v>179</v>
      </c>
    </row>
    <row r="27" spans="1:22" x14ac:dyDescent="0.35">
      <c r="A27">
        <v>8.3000000000000007</v>
      </c>
      <c r="B27">
        <v>22</v>
      </c>
      <c r="C27">
        <v>139</v>
      </c>
      <c r="D27">
        <v>223</v>
      </c>
      <c r="F27">
        <f t="shared" si="1"/>
        <v>5.0118723362727114E-9</v>
      </c>
      <c r="G27">
        <v>22</v>
      </c>
      <c r="H27">
        <v>139</v>
      </c>
      <c r="I27">
        <v>223</v>
      </c>
      <c r="J27" s="8"/>
      <c r="K27" s="8">
        <f t="shared" ref="K27" si="71">_xlfn.T.TEST(F27:F28,G27:G28,2,2)</f>
        <v>4.2979702178398332E-2</v>
      </c>
      <c r="L27" s="8"/>
      <c r="M27" s="8">
        <f t="shared" ref="M27" si="72">_xlfn.T.TEST(F27:F28,H27:H29,2,2)</f>
        <v>1.3053070925721187E-3</v>
      </c>
      <c r="N27" s="8"/>
      <c r="O27" s="8">
        <f t="shared" ref="O27" si="73">_xlfn.T.TEST(F27:F28,I27:I28,2,2)</f>
        <v>3.2425665552122981E-3</v>
      </c>
      <c r="S27">
        <f t="shared" si="0"/>
        <v>1.9952623149688817E-6</v>
      </c>
      <c r="T27">
        <v>22</v>
      </c>
      <c r="U27">
        <v>139</v>
      </c>
      <c r="V27">
        <v>223</v>
      </c>
    </row>
    <row r="28" spans="1:22" x14ac:dyDescent="0.35">
      <c r="A28">
        <v>8.4</v>
      </c>
      <c r="B28">
        <v>34</v>
      </c>
      <c r="C28">
        <v>112</v>
      </c>
      <c r="D28">
        <v>250</v>
      </c>
      <c r="F28">
        <f t="shared" si="1"/>
        <v>3.9810717055349665E-9</v>
      </c>
      <c r="G28">
        <v>34</v>
      </c>
      <c r="H28">
        <v>112</v>
      </c>
      <c r="I28">
        <v>250</v>
      </c>
      <c r="J28" s="8">
        <f t="shared" ref="J28" si="74">_xlfn.T.TEST(A28:A29,B28:B29,2,2)</f>
        <v>2.0057833892543064E-3</v>
      </c>
      <c r="K28" s="8"/>
      <c r="L28" s="8">
        <f t="shared" ref="L28" si="75">_xlfn.T.TEST(F28:F29,H28:H29,2,2)</f>
        <v>9.1701073852379713E-4</v>
      </c>
      <c r="M28" s="8"/>
      <c r="N28" s="8">
        <f t="shared" ref="N28" si="76">_xlfn.T.TEST(F28:F29,I28:I29,2,2)</f>
        <v>1.5566896384383649E-3</v>
      </c>
      <c r="O28" s="8"/>
      <c r="S28">
        <f t="shared" si="0"/>
        <v>2.5118864315095806E-6</v>
      </c>
      <c r="T28">
        <v>34</v>
      </c>
      <c r="U28">
        <v>112</v>
      </c>
      <c r="V28">
        <v>250</v>
      </c>
    </row>
    <row r="29" spans="1:22" x14ac:dyDescent="0.35">
      <c r="A29">
        <v>9.6</v>
      </c>
      <c r="B29">
        <v>36</v>
      </c>
      <c r="C29">
        <v>119</v>
      </c>
      <c r="D29">
        <v>231</v>
      </c>
      <c r="F29">
        <f t="shared" si="1"/>
        <v>2.5118864315095784E-10</v>
      </c>
      <c r="G29">
        <v>36</v>
      </c>
      <c r="H29">
        <v>119</v>
      </c>
      <c r="I29">
        <v>231</v>
      </c>
      <c r="J29" s="8"/>
      <c r="K29" s="8">
        <f t="shared" ref="K29" si="77">_xlfn.T.TEST(F29:F30,G29:G30,2,2)</f>
        <v>5.5230732752245843E-3</v>
      </c>
      <c r="L29" s="8"/>
      <c r="M29" s="8">
        <f t="shared" ref="M29" si="78">_xlfn.T.TEST(F29:F30,H29:H31,2,2)</f>
        <v>8.0746587931233685E-6</v>
      </c>
      <c r="N29" s="8"/>
      <c r="O29" s="8">
        <f t="shared" ref="O29" si="79">_xlfn.T.TEST(F29:F30,I29:I30,2,2)</f>
        <v>5.4039452743996381E-4</v>
      </c>
      <c r="S29">
        <f t="shared" si="0"/>
        <v>3.9810717055349634E-5</v>
      </c>
      <c r="T29">
        <v>36</v>
      </c>
      <c r="U29">
        <v>119</v>
      </c>
      <c r="V29">
        <v>231</v>
      </c>
    </row>
    <row r="30" spans="1:22" x14ac:dyDescent="0.35">
      <c r="A30">
        <v>10.15</v>
      </c>
      <c r="B30">
        <v>31</v>
      </c>
      <c r="C30">
        <v>124</v>
      </c>
      <c r="D30">
        <v>242</v>
      </c>
      <c r="F30">
        <f t="shared" si="1"/>
        <v>7.079457843841361E-11</v>
      </c>
      <c r="G30">
        <v>31</v>
      </c>
      <c r="H30">
        <v>124</v>
      </c>
      <c r="I30">
        <v>242</v>
      </c>
      <c r="J30" s="8">
        <f t="shared" ref="J30" si="80">_xlfn.T.TEST(A30:A31,B30:B31,2,2)</f>
        <v>0.14766281471111475</v>
      </c>
      <c r="K30" s="8"/>
      <c r="L30" s="8">
        <f t="shared" ref="L30" si="81">_xlfn.T.TEST(F30:F31,H30:H31,2,2)</f>
        <v>6.6091669217319257E-5</v>
      </c>
      <c r="M30" s="8"/>
      <c r="N30" s="8">
        <f t="shared" ref="N30" si="82">_xlfn.T.TEST(F30:F31,I30:I31,2,2)</f>
        <v>6.9437211485312206E-5</v>
      </c>
      <c r="O30" s="8"/>
      <c r="S30">
        <f t="shared" si="0"/>
        <v>1.4125375446227535E-4</v>
      </c>
      <c r="T30">
        <v>31</v>
      </c>
      <c r="U30">
        <v>124</v>
      </c>
      <c r="V30">
        <v>242</v>
      </c>
    </row>
    <row r="31" spans="1:22" x14ac:dyDescent="0.35">
      <c r="A31">
        <v>11.9</v>
      </c>
      <c r="B31">
        <v>19</v>
      </c>
      <c r="C31">
        <v>122</v>
      </c>
      <c r="D31">
        <v>238</v>
      </c>
      <c r="F31">
        <f t="shared" si="1"/>
        <v>1.2589254117941629E-12</v>
      </c>
      <c r="G31">
        <v>19</v>
      </c>
      <c r="H31">
        <v>122</v>
      </c>
      <c r="I31">
        <v>238</v>
      </c>
      <c r="J31" s="8"/>
      <c r="K31" s="8">
        <f t="shared" ref="K31" si="83">_xlfn.T.TEST(F31:F32,G31:G32,2,2)</f>
        <v>2.2195395939169027E-2</v>
      </c>
      <c r="L31" s="8"/>
      <c r="M31" s="8">
        <f t="shared" ref="M31" si="84">_xlfn.T.TEST(F31:F32,H31:H33,2,2)</f>
        <v>2.1583296615295536E-4</v>
      </c>
      <c r="N31" s="8"/>
      <c r="O31" s="8">
        <f t="shared" ref="O31" si="85">_xlfn.T.TEST(F31:F32,I31:I32,2,2)</f>
        <v>6.9437211485291945E-5</v>
      </c>
      <c r="S31">
        <f t="shared" si="0"/>
        <v>7.943282347242819E-3</v>
      </c>
      <c r="T31">
        <v>19</v>
      </c>
      <c r="U31">
        <v>122</v>
      </c>
      <c r="V31">
        <v>238</v>
      </c>
    </row>
    <row r="32" spans="1:22" x14ac:dyDescent="0.35">
      <c r="A32">
        <v>12.1</v>
      </c>
      <c r="B32">
        <v>14</v>
      </c>
      <c r="C32">
        <v>135</v>
      </c>
      <c r="D32">
        <v>242</v>
      </c>
      <c r="F32">
        <f t="shared" si="1"/>
        <v>7.9432823472428024E-13</v>
      </c>
      <c r="G32">
        <v>14</v>
      </c>
      <c r="H32">
        <v>135</v>
      </c>
      <c r="I32">
        <v>242</v>
      </c>
      <c r="J32" s="8">
        <f t="shared" ref="J32" si="86">_xlfn.T.TEST(A32:A33,B32:B33,2,2)</f>
        <v>0.30160369280361854</v>
      </c>
      <c r="K32" s="8"/>
      <c r="L32" s="8">
        <f t="shared" ref="L32" si="87">_xlfn.T.TEST(F32:F33,H32:H33,2,2)</f>
        <v>2.977372550816179E-3</v>
      </c>
      <c r="M32" s="8"/>
      <c r="N32" s="8">
        <f t="shared" ref="N32" si="88">_xlfn.T.TEST(F32:F33,I32:I33,2,2)</f>
        <v>3.8897977103805714E-5</v>
      </c>
      <c r="O32" s="8"/>
      <c r="S32">
        <f t="shared" si="0"/>
        <v>1.2589254117941656E-2</v>
      </c>
      <c r="T32">
        <v>14</v>
      </c>
      <c r="U32">
        <v>135</v>
      </c>
      <c r="V32">
        <v>242</v>
      </c>
    </row>
    <row r="33" spans="1:22" x14ac:dyDescent="0.35">
      <c r="A33">
        <v>12.1</v>
      </c>
      <c r="B33">
        <v>24</v>
      </c>
      <c r="C33">
        <v>121</v>
      </c>
      <c r="D33">
        <v>239</v>
      </c>
      <c r="F33">
        <f t="shared" si="1"/>
        <v>7.9432823472428024E-13</v>
      </c>
      <c r="G33">
        <v>24</v>
      </c>
      <c r="H33">
        <v>121</v>
      </c>
      <c r="I33">
        <v>239</v>
      </c>
      <c r="J33" s="8"/>
      <c r="K33" s="8">
        <f t="shared" ref="K33" si="89">_xlfn.T.TEST(F33:F34,G33:G34,2,2)</f>
        <v>1.8850158136838133E-3</v>
      </c>
      <c r="L33" s="8"/>
      <c r="M33" s="8">
        <f t="shared" ref="M33" si="90">_xlfn.T.TEST(F33:F34,H33:H35,2,2)</f>
        <v>2.0630714368112819E-4</v>
      </c>
      <c r="N33" s="8"/>
      <c r="O33" s="8">
        <f t="shared" ref="O33" si="91">_xlfn.T.TEST(F33:F34,I33:I34,2,2)</f>
        <v>5.0563620411785365E-4</v>
      </c>
      <c r="S33">
        <f t="shared" si="0"/>
        <v>1.2589254117941656E-2</v>
      </c>
      <c r="T33">
        <v>24</v>
      </c>
      <c r="U33">
        <v>121</v>
      </c>
      <c r="V33">
        <v>239</v>
      </c>
    </row>
    <row r="34" spans="1:22" x14ac:dyDescent="0.35">
      <c r="A34">
        <v>12.1</v>
      </c>
      <c r="B34">
        <v>22</v>
      </c>
      <c r="C34">
        <v>133</v>
      </c>
      <c r="D34">
        <v>250</v>
      </c>
      <c r="F34">
        <f t="shared" si="1"/>
        <v>7.9432823472428024E-13</v>
      </c>
      <c r="G34">
        <v>22</v>
      </c>
      <c r="H34">
        <v>133</v>
      </c>
      <c r="I34">
        <v>250</v>
      </c>
      <c r="J34" s="8">
        <f t="shared" ref="J34" si="92">_xlfn.T.TEST(A34:A35,B34:B35,2,2)</f>
        <v>5.0431401565537229E-2</v>
      </c>
      <c r="K34" s="8"/>
      <c r="L34" s="8">
        <f t="shared" ref="L34" si="93">_xlfn.T.TEST(F34:F35,H34:H35,2,2)</f>
        <v>1.2435319117638975E-4</v>
      </c>
      <c r="M34" s="8"/>
      <c r="N34" s="8">
        <f t="shared" ref="N34" si="94">_xlfn.T.TEST(F34:F35,I34:I35,2,2)</f>
        <v>1.6128381921132817E-5</v>
      </c>
      <c r="O34" s="8"/>
      <c r="S34">
        <f t="shared" si="0"/>
        <v>1.2589254117941656E-2</v>
      </c>
      <c r="T34">
        <v>22</v>
      </c>
      <c r="U34">
        <v>133</v>
      </c>
      <c r="V34">
        <v>250</v>
      </c>
    </row>
    <row r="35" spans="1:22" x14ac:dyDescent="0.35">
      <c r="A35">
        <v>12.2</v>
      </c>
      <c r="B35">
        <v>28</v>
      </c>
      <c r="C35">
        <v>136</v>
      </c>
      <c r="D35">
        <v>248</v>
      </c>
      <c r="F35">
        <f t="shared" si="1"/>
        <v>6.3095734448019283E-13</v>
      </c>
      <c r="G35">
        <v>28</v>
      </c>
      <c r="H35">
        <v>136</v>
      </c>
      <c r="I35">
        <v>248</v>
      </c>
      <c r="J35" s="8"/>
      <c r="K35" s="8">
        <f t="shared" ref="K35" si="95">_xlfn.T.TEST(F35:F36,G35:G36,2,2)</f>
        <v>6.6516635497361329E-3</v>
      </c>
      <c r="L35" s="8"/>
      <c r="M35" s="8">
        <f t="shared" ref="M35" si="96">_xlfn.T.TEST(F35:F36,H35:H37,2,2)</f>
        <v>8.4571604861564292E-5</v>
      </c>
      <c r="N35" s="8"/>
      <c r="O35" s="8">
        <f t="shared" ref="O35" si="97">_xlfn.T.TEST(F35:F36,I35:I36,2,2)</f>
        <v>1.03683458827061E-4</v>
      </c>
      <c r="S35">
        <f t="shared" si="0"/>
        <v>1.58489319246111E-2</v>
      </c>
      <c r="T35">
        <v>28</v>
      </c>
      <c r="U35">
        <v>136</v>
      </c>
      <c r="V35">
        <v>248</v>
      </c>
    </row>
    <row r="36" spans="1:22" x14ac:dyDescent="0.35">
      <c r="A36">
        <v>12.5</v>
      </c>
      <c r="B36">
        <v>33</v>
      </c>
      <c r="C36">
        <v>127</v>
      </c>
      <c r="D36">
        <v>243</v>
      </c>
      <c r="F36">
        <f t="shared" si="1"/>
        <v>3.1622776601683746E-13</v>
      </c>
      <c r="G36">
        <v>33</v>
      </c>
      <c r="H36">
        <v>127</v>
      </c>
      <c r="I36">
        <v>243</v>
      </c>
      <c r="J36" s="8">
        <f t="shared" ref="J36" si="98">_xlfn.T.TEST(A36:A37,B36:B37,2,2)</f>
        <v>0.25993412510582281</v>
      </c>
      <c r="K36" s="8"/>
      <c r="L36" s="8">
        <f t="shared" ref="L36" si="99">_xlfn.T.TEST(F36:F37,H36:H37,2,2)</f>
        <v>6.2982207588834849E-5</v>
      </c>
      <c r="M36" s="8"/>
      <c r="N36" s="8">
        <f t="shared" ref="N36" si="100">_xlfn.T.TEST(F36:F37,I36:I37,2,2)</f>
        <v>4.2512216948537713E-6</v>
      </c>
      <c r="O36" s="8"/>
      <c r="S36">
        <f t="shared" si="0"/>
        <v>3.1622776601683784E-2</v>
      </c>
      <c r="T36">
        <v>33</v>
      </c>
      <c r="U36">
        <v>127</v>
      </c>
      <c r="V36">
        <v>243</v>
      </c>
    </row>
    <row r="37" spans="1:22" x14ac:dyDescent="0.35">
      <c r="A37">
        <v>12.6</v>
      </c>
      <c r="B37">
        <v>17</v>
      </c>
      <c r="C37">
        <v>125</v>
      </c>
      <c r="D37">
        <v>242</v>
      </c>
      <c r="F37">
        <f t="shared" si="1"/>
        <v>2.511886431509579E-13</v>
      </c>
      <c r="G37">
        <v>17</v>
      </c>
      <c r="H37">
        <v>125</v>
      </c>
      <c r="I37">
        <v>242</v>
      </c>
      <c r="J37" s="8"/>
      <c r="K37" s="8">
        <f t="shared" ref="K37" si="101">_xlfn.T.TEST(F37:F38,G37:G38,2,2)</f>
        <v>0.10807772371847713</v>
      </c>
      <c r="L37" s="8"/>
      <c r="M37" s="8">
        <f t="shared" ref="M37" si="102">_xlfn.T.TEST(F37:F38,H37:H39,2,2)</f>
        <v>1.2802814794610104E-4</v>
      </c>
      <c r="N37" s="8"/>
      <c r="O37" s="8">
        <f t="shared" ref="O37" si="103">_xlfn.T.TEST(F37:F38,I37:I38,2,2)</f>
        <v>6.7179470029781334E-5</v>
      </c>
      <c r="S37">
        <f t="shared" si="0"/>
        <v>3.9810717055349672E-2</v>
      </c>
      <c r="T37">
        <v>17</v>
      </c>
      <c r="U37">
        <v>125</v>
      </c>
      <c r="V37">
        <v>242</v>
      </c>
    </row>
    <row r="38" spans="1:22" x14ac:dyDescent="0.35">
      <c r="A38">
        <v>12.65</v>
      </c>
      <c r="B38">
        <v>36</v>
      </c>
      <c r="C38">
        <v>120</v>
      </c>
      <c r="D38">
        <v>246</v>
      </c>
      <c r="F38">
        <f t="shared" si="1"/>
        <v>2.238721138568332E-13</v>
      </c>
      <c r="G38">
        <v>36</v>
      </c>
      <c r="H38">
        <v>120</v>
      </c>
      <c r="I38">
        <v>246</v>
      </c>
      <c r="J38" s="8">
        <f t="shared" ref="J38" si="104">_xlfn.T.TEST(A38:A39,B38:B39,2,2)</f>
        <v>8.682894740610507E-3</v>
      </c>
      <c r="K38" s="8"/>
      <c r="L38" s="8">
        <f t="shared" ref="L38" si="105">_xlfn.T.TEST(F38:F39,H38:H39,2,2)</f>
        <v>2.6298431058376297E-3</v>
      </c>
      <c r="M38" s="8"/>
      <c r="N38" s="8">
        <f t="shared" ref="N38" si="106">_xlfn.T.TEST(F38:F39,I38:I39,2,2)</f>
        <v>1.6659308806433581E-5</v>
      </c>
      <c r="O38" s="8"/>
      <c r="S38">
        <f t="shared" si="0"/>
        <v>4.4668359215096334E-2</v>
      </c>
      <c r="T38">
        <v>36</v>
      </c>
      <c r="U38">
        <v>120</v>
      </c>
      <c r="V38">
        <v>246</v>
      </c>
    </row>
    <row r="39" spans="1:22" x14ac:dyDescent="0.35">
      <c r="A39">
        <v>12.7</v>
      </c>
      <c r="B39">
        <v>32</v>
      </c>
      <c r="C39">
        <v>133</v>
      </c>
      <c r="D39">
        <v>244</v>
      </c>
      <c r="F39">
        <f t="shared" si="1"/>
        <v>1.9952623149688807E-13</v>
      </c>
      <c r="G39">
        <v>32</v>
      </c>
      <c r="H39">
        <v>133</v>
      </c>
      <c r="I39">
        <v>244</v>
      </c>
      <c r="J39" s="8"/>
      <c r="K39" s="8">
        <f t="shared" ref="K39" si="107">_xlfn.T.TEST(F39:F40,G39:G40,2,2)</f>
        <v>5.9258326519334159E-2</v>
      </c>
      <c r="L39" s="8"/>
      <c r="M39" s="8">
        <f t="shared" ref="M39" si="108">_xlfn.T.TEST(F39:F40,H39:H41,2,2)</f>
        <v>1.1748261576803063E-5</v>
      </c>
      <c r="N39" s="8"/>
      <c r="O39" s="8">
        <f t="shared" ref="O39" si="109">_xlfn.T.TEST(F39:F40,I39:I40,2,2)</f>
        <v>1.0714599529738596E-4</v>
      </c>
      <c r="S39">
        <f t="shared" si="0"/>
        <v>5.0118723362727137E-2</v>
      </c>
      <c r="T39">
        <v>32</v>
      </c>
      <c r="U39">
        <v>133</v>
      </c>
      <c r="V39">
        <v>244</v>
      </c>
    </row>
    <row r="40" spans="1:22" x14ac:dyDescent="0.35">
      <c r="A40">
        <v>12.8</v>
      </c>
      <c r="B40">
        <v>19</v>
      </c>
      <c r="C40">
        <v>131</v>
      </c>
      <c r="D40">
        <v>239</v>
      </c>
      <c r="F40">
        <f t="shared" si="1"/>
        <v>1.5848931924611046E-13</v>
      </c>
      <c r="G40">
        <v>19</v>
      </c>
      <c r="H40">
        <v>131</v>
      </c>
      <c r="I40">
        <v>239</v>
      </c>
      <c r="J40" s="8">
        <f t="shared" ref="J40" si="110">_xlfn.T.TEST(A40:A41,B40:B41,2,2)</f>
        <v>1.6390621287600025E-5</v>
      </c>
      <c r="K40" s="8"/>
      <c r="L40" s="8">
        <f t="shared" ref="L40" si="111">_xlfn.T.TEST(F40:F41,H40:H41,2,2)</f>
        <v>2.4028353803947405E-4</v>
      </c>
      <c r="M40" s="8"/>
      <c r="N40" s="8">
        <f t="shared" ref="N40" si="112">_xlfn.T.TEST(F40:F41,I40:I41,2,2)</f>
        <v>3.4135375145646858E-4</v>
      </c>
      <c r="O40" s="8"/>
      <c r="S40">
        <f t="shared" si="0"/>
        <v>6.30957344480194E-2</v>
      </c>
      <c r="T40">
        <v>19</v>
      </c>
      <c r="U40">
        <v>131</v>
      </c>
      <c r="V40">
        <v>239</v>
      </c>
    </row>
    <row r="41" spans="1:22" x14ac:dyDescent="0.35">
      <c r="A41">
        <v>12.85</v>
      </c>
      <c r="B41">
        <v>19</v>
      </c>
      <c r="C41">
        <v>127</v>
      </c>
      <c r="D41">
        <v>248</v>
      </c>
      <c r="F41">
        <f t="shared" si="1"/>
        <v>1.4125375446227519E-13</v>
      </c>
      <c r="G41">
        <v>19</v>
      </c>
      <c r="H41">
        <v>127</v>
      </c>
      <c r="I41">
        <v>248</v>
      </c>
      <c r="J41" s="8"/>
      <c r="K41" s="8">
        <f t="shared" ref="K41" si="113">_xlfn.T.TEST(F41:F42,G41:G42,2,2)</f>
        <v>8.9487258156818374E-3</v>
      </c>
      <c r="L41" s="8"/>
      <c r="M41" s="8">
        <f t="shared" ref="M41" si="114">_xlfn.T.TEST(F41:F42,H41:H43,2,2)</f>
        <v>1.964004462838584E-4</v>
      </c>
      <c r="N41" s="8"/>
      <c r="O41" s="8">
        <f t="shared" ref="O41" si="115">_xlfn.T.TEST(F41:F42,I41:I42,2,2)</f>
        <v>6.6091669217280619E-5</v>
      </c>
      <c r="S41">
        <f t="shared" si="0"/>
        <v>7.0794578438413719E-2</v>
      </c>
      <c r="T41">
        <v>19</v>
      </c>
      <c r="U41">
        <v>127</v>
      </c>
      <c r="V41">
        <v>248</v>
      </c>
    </row>
    <row r="42" spans="1:22" x14ac:dyDescent="0.35">
      <c r="A42">
        <v>12.9</v>
      </c>
      <c r="B42">
        <v>23</v>
      </c>
      <c r="C42">
        <v>138</v>
      </c>
      <c r="D42">
        <v>244</v>
      </c>
      <c r="F42">
        <f t="shared" si="1"/>
        <v>1.2589254117941612E-13</v>
      </c>
      <c r="G42">
        <v>23</v>
      </c>
      <c r="H42">
        <v>138</v>
      </c>
      <c r="I42">
        <v>244</v>
      </c>
      <c r="J42" s="8">
        <f t="shared" ref="J42" si="116">_xlfn.T.TEST(A42:A43,B42:B43,2,2)</f>
        <v>0.34275789515771282</v>
      </c>
      <c r="K42" s="8"/>
      <c r="L42" s="8">
        <f t="shared" ref="L42" si="117">_xlfn.T.TEST(F42:F43,H42:H43,2,2)</f>
        <v>3.2866716130868158E-3</v>
      </c>
      <c r="M42" s="8"/>
      <c r="N42" s="8">
        <f t="shared" ref="N42" si="118">_xlfn.T.TEST(F42:F43,I42:I43,2,2)</f>
        <v>2.7766209059467903E-4</v>
      </c>
      <c r="O42" s="8"/>
      <c r="S42">
        <f t="shared" si="0"/>
        <v>7.9432823472428207E-2</v>
      </c>
      <c r="T42">
        <v>23</v>
      </c>
      <c r="U42">
        <v>138</v>
      </c>
      <c r="V42">
        <v>244</v>
      </c>
    </row>
    <row r="43" spans="1:22" x14ac:dyDescent="0.35">
      <c r="A43">
        <v>13</v>
      </c>
      <c r="B43">
        <v>14</v>
      </c>
      <c r="C43">
        <v>123</v>
      </c>
      <c r="D43">
        <v>236</v>
      </c>
      <c r="F43">
        <f t="shared" si="1"/>
        <v>1E-13</v>
      </c>
      <c r="G43">
        <v>14</v>
      </c>
      <c r="H43">
        <v>123</v>
      </c>
      <c r="I43">
        <v>236</v>
      </c>
      <c r="J43" s="8"/>
      <c r="K43" s="8">
        <f>_xlfn.T.TEST(F43:F44,G43:G44,2,2)</f>
        <v>3.774955135062405E-2</v>
      </c>
      <c r="L43" s="8"/>
      <c r="M43" s="8">
        <f t="shared" ref="M43" si="119">_xlfn.T.TEST(F43:F44,H43:H45,2,2)</f>
        <v>6.1292715770013993E-3</v>
      </c>
      <c r="N43" s="8"/>
      <c r="O43" s="8">
        <f t="shared" ref="O43" si="120">_xlfn.T.TEST(F43:F44,I43:I44,2,2)</f>
        <v>7.176876945018646E-4</v>
      </c>
      <c r="S43">
        <f t="shared" si="0"/>
        <v>0.1</v>
      </c>
      <c r="T43">
        <v>14</v>
      </c>
      <c r="U43">
        <v>123</v>
      </c>
      <c r="V43">
        <v>236</v>
      </c>
    </row>
    <row r="44" spans="1:22" x14ac:dyDescent="0.35">
      <c r="A44">
        <v>13.2</v>
      </c>
      <c r="B44">
        <v>21</v>
      </c>
      <c r="C44">
        <v>144</v>
      </c>
      <c r="D44">
        <v>249</v>
      </c>
      <c r="F44">
        <f t="shared" si="1"/>
        <v>6.3095734448019215E-14</v>
      </c>
      <c r="G44">
        <v>21</v>
      </c>
      <c r="H44">
        <v>144</v>
      </c>
      <c r="I44">
        <v>249</v>
      </c>
      <c r="J44" s="1"/>
      <c r="K44" s="8"/>
      <c r="M44" s="8"/>
      <c r="O44" s="8"/>
      <c r="S44">
        <f t="shared" si="0"/>
        <v>0.15848931924611104</v>
      </c>
      <c r="T44">
        <v>21</v>
      </c>
      <c r="U44">
        <v>144</v>
      </c>
      <c r="V44">
        <v>249</v>
      </c>
    </row>
    <row r="45" spans="1:22" x14ac:dyDescent="0.35">
      <c r="B45">
        <f>CORREL(A2:A44,B2:B44)</f>
        <v>-0.95925072515165943</v>
      </c>
      <c r="C45">
        <f>CORREL(A2:A44,C2:C44)</f>
        <v>-0.91186802911375586</v>
      </c>
      <c r="D45">
        <f>CORREL(A2:A44,D2:D44)</f>
        <v>0.95330192532319091</v>
      </c>
      <c r="J45" s="1"/>
    </row>
  </sheetData>
  <mergeCells count="129">
    <mergeCell ref="J10:J11"/>
    <mergeCell ref="J36:J37"/>
    <mergeCell ref="J38:J39"/>
    <mergeCell ref="J40:J41"/>
    <mergeCell ref="J42:J43"/>
    <mergeCell ref="K3:K4"/>
    <mergeCell ref="K5:K6"/>
    <mergeCell ref="K7:K8"/>
    <mergeCell ref="K9:K10"/>
    <mergeCell ref="K11:K12"/>
    <mergeCell ref="J24:J25"/>
    <mergeCell ref="J26:J27"/>
    <mergeCell ref="J28:J29"/>
    <mergeCell ref="J30:J31"/>
    <mergeCell ref="J32:J33"/>
    <mergeCell ref="J34:J35"/>
    <mergeCell ref="J12:J13"/>
    <mergeCell ref="J14:J15"/>
    <mergeCell ref="J16:J17"/>
    <mergeCell ref="J18:J19"/>
    <mergeCell ref="J20:J21"/>
    <mergeCell ref="J22:J23"/>
    <mergeCell ref="J2:J3"/>
    <mergeCell ref="J4:J5"/>
    <mergeCell ref="J6:J7"/>
    <mergeCell ref="K37:K38"/>
    <mergeCell ref="K39:K40"/>
    <mergeCell ref="K41:K42"/>
    <mergeCell ref="K43:K44"/>
    <mergeCell ref="L1:M1"/>
    <mergeCell ref="N1:O1"/>
    <mergeCell ref="L2:L3"/>
    <mergeCell ref="L4:L5"/>
    <mergeCell ref="L6:L7"/>
    <mergeCell ref="L8:L9"/>
    <mergeCell ref="K25:K26"/>
    <mergeCell ref="K27:K28"/>
    <mergeCell ref="K29:K30"/>
    <mergeCell ref="K31:K32"/>
    <mergeCell ref="K33:K34"/>
    <mergeCell ref="K35:K36"/>
    <mergeCell ref="K13:K14"/>
    <mergeCell ref="K15:K16"/>
    <mergeCell ref="K17:K18"/>
    <mergeCell ref="K19:K20"/>
    <mergeCell ref="K21:K22"/>
    <mergeCell ref="K23:K24"/>
    <mergeCell ref="J1:K1"/>
    <mergeCell ref="J8:J9"/>
    <mergeCell ref="L36:L37"/>
    <mergeCell ref="L38:L39"/>
    <mergeCell ref="L40:L41"/>
    <mergeCell ref="L42:L43"/>
    <mergeCell ref="M3:M4"/>
    <mergeCell ref="M13:M14"/>
    <mergeCell ref="M15:M16"/>
    <mergeCell ref="M17:M18"/>
    <mergeCell ref="M19:M20"/>
    <mergeCell ref="L22:L23"/>
    <mergeCell ref="L24:L25"/>
    <mergeCell ref="L26:L27"/>
    <mergeCell ref="L28:L29"/>
    <mergeCell ref="L30:L31"/>
    <mergeCell ref="L32:L33"/>
    <mergeCell ref="L10:L11"/>
    <mergeCell ref="L12:L13"/>
    <mergeCell ref="L14:L15"/>
    <mergeCell ref="L16:L17"/>
    <mergeCell ref="L18:L19"/>
    <mergeCell ref="L20:L21"/>
    <mergeCell ref="N2:N3"/>
    <mergeCell ref="O3:O4"/>
    <mergeCell ref="M5:M6"/>
    <mergeCell ref="M7:M8"/>
    <mergeCell ref="M9:M10"/>
    <mergeCell ref="M11:M12"/>
    <mergeCell ref="N4:N5"/>
    <mergeCell ref="N6:N7"/>
    <mergeCell ref="L34:L35"/>
    <mergeCell ref="M33:M34"/>
    <mergeCell ref="M35:M36"/>
    <mergeCell ref="M37:M38"/>
    <mergeCell ref="M39:M40"/>
    <mergeCell ref="M41:M42"/>
    <mergeCell ref="M43:M44"/>
    <mergeCell ref="M21:M22"/>
    <mergeCell ref="M23:M24"/>
    <mergeCell ref="M25:M26"/>
    <mergeCell ref="M27:M28"/>
    <mergeCell ref="M29:M30"/>
    <mergeCell ref="M31:M32"/>
    <mergeCell ref="N38:N39"/>
    <mergeCell ref="N40:N41"/>
    <mergeCell ref="N42:N43"/>
    <mergeCell ref="N20:N21"/>
    <mergeCell ref="N22:N23"/>
    <mergeCell ref="N24:N25"/>
    <mergeCell ref="N26:N27"/>
    <mergeCell ref="N28:N29"/>
    <mergeCell ref="N30:N31"/>
    <mergeCell ref="O5:O6"/>
    <mergeCell ref="O7:O8"/>
    <mergeCell ref="O9:O10"/>
    <mergeCell ref="O11:O12"/>
    <mergeCell ref="O13:O14"/>
    <mergeCell ref="O15:O16"/>
    <mergeCell ref="N32:N33"/>
    <mergeCell ref="N34:N35"/>
    <mergeCell ref="N36:N37"/>
    <mergeCell ref="N8:N9"/>
    <mergeCell ref="N10:N11"/>
    <mergeCell ref="N12:N13"/>
    <mergeCell ref="N14:N15"/>
    <mergeCell ref="N16:N17"/>
    <mergeCell ref="N18:N19"/>
    <mergeCell ref="O41:O42"/>
    <mergeCell ref="O43:O44"/>
    <mergeCell ref="O29:O30"/>
    <mergeCell ref="O31:O32"/>
    <mergeCell ref="O33:O34"/>
    <mergeCell ref="O35:O36"/>
    <mergeCell ref="O37:O38"/>
    <mergeCell ref="O39:O40"/>
    <mergeCell ref="O17:O18"/>
    <mergeCell ref="O19:O20"/>
    <mergeCell ref="O21:O22"/>
    <mergeCell ref="O23:O24"/>
    <mergeCell ref="O25:O26"/>
    <mergeCell ref="O27:O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4971-DF14-4E38-82A1-BD2CB892B571}">
  <dimension ref="A1:D44"/>
  <sheetViews>
    <sheetView topLeftCell="A24" workbookViewId="0">
      <selection activeCell="C30" sqref="C30"/>
    </sheetView>
  </sheetViews>
  <sheetFormatPr defaultRowHeight="14.5" x14ac:dyDescent="0.35"/>
  <sheetData>
    <row r="1" spans="1:4" x14ac:dyDescent="0.35">
      <c r="A1" t="s">
        <v>0</v>
      </c>
      <c r="B1" t="s">
        <v>3</v>
      </c>
      <c r="C1" t="s">
        <v>4</v>
      </c>
      <c r="D1" t="s">
        <v>5</v>
      </c>
    </row>
    <row r="2" spans="1:4" x14ac:dyDescent="0.35">
      <c r="A2">
        <v>1.77</v>
      </c>
      <c r="B2">
        <v>241</v>
      </c>
      <c r="C2">
        <v>222</v>
      </c>
      <c r="D2">
        <v>83</v>
      </c>
    </row>
    <row r="3" spans="1:4" x14ac:dyDescent="0.35">
      <c r="A3">
        <v>1.9</v>
      </c>
      <c r="B3">
        <v>231</v>
      </c>
      <c r="C3">
        <v>210</v>
      </c>
      <c r="D3">
        <v>105</v>
      </c>
    </row>
    <row r="4" spans="1:4" x14ac:dyDescent="0.35">
      <c r="A4">
        <v>2.2000000000000002</v>
      </c>
      <c r="B4">
        <v>218</v>
      </c>
      <c r="C4">
        <v>192</v>
      </c>
      <c r="D4">
        <v>81</v>
      </c>
    </row>
    <row r="5" spans="1:4" x14ac:dyDescent="0.35">
      <c r="A5">
        <v>1.7</v>
      </c>
      <c r="B5">
        <v>203</v>
      </c>
      <c r="C5">
        <v>222</v>
      </c>
      <c r="D5">
        <v>87</v>
      </c>
    </row>
    <row r="6" spans="1:4" x14ac:dyDescent="0.35">
      <c r="A6">
        <v>1.7</v>
      </c>
      <c r="B6">
        <v>250</v>
      </c>
      <c r="C6">
        <v>227</v>
      </c>
      <c r="D6">
        <v>90</v>
      </c>
    </row>
    <row r="7" spans="1:4" x14ac:dyDescent="0.35">
      <c r="A7">
        <v>1.8</v>
      </c>
      <c r="B7">
        <v>229</v>
      </c>
      <c r="C7">
        <v>232</v>
      </c>
      <c r="D7">
        <v>110</v>
      </c>
    </row>
    <row r="8" spans="1:4" x14ac:dyDescent="0.35">
      <c r="A8">
        <v>2.15</v>
      </c>
      <c r="B8">
        <v>245</v>
      </c>
      <c r="C8">
        <v>201</v>
      </c>
      <c r="D8">
        <v>80</v>
      </c>
    </row>
    <row r="9" spans="1:4" x14ac:dyDescent="0.35">
      <c r="A9">
        <v>3</v>
      </c>
      <c r="B9">
        <v>241</v>
      </c>
      <c r="C9">
        <v>225</v>
      </c>
      <c r="D9">
        <v>85</v>
      </c>
    </row>
    <row r="10" spans="1:4" x14ac:dyDescent="0.35">
      <c r="A10">
        <v>3.1</v>
      </c>
      <c r="B10">
        <v>231</v>
      </c>
      <c r="C10">
        <v>222</v>
      </c>
      <c r="D10">
        <v>83</v>
      </c>
    </row>
    <row r="11" spans="1:4" x14ac:dyDescent="0.35">
      <c r="A11">
        <v>2.4</v>
      </c>
      <c r="B11">
        <v>234</v>
      </c>
      <c r="C11">
        <v>222</v>
      </c>
      <c r="D11">
        <v>84</v>
      </c>
    </row>
    <row r="12" spans="1:4" x14ac:dyDescent="0.35">
      <c r="A12">
        <v>2.6</v>
      </c>
      <c r="B12">
        <v>236</v>
      </c>
      <c r="C12">
        <v>240</v>
      </c>
      <c r="D12">
        <v>85</v>
      </c>
    </row>
    <row r="13" spans="1:4" x14ac:dyDescent="0.35">
      <c r="A13">
        <v>2.65</v>
      </c>
      <c r="B13">
        <v>241</v>
      </c>
      <c r="C13">
        <v>242</v>
      </c>
      <c r="D13">
        <v>124</v>
      </c>
    </row>
    <row r="14" spans="1:4" x14ac:dyDescent="0.35">
      <c r="A14">
        <v>2.7</v>
      </c>
      <c r="B14">
        <v>230</v>
      </c>
      <c r="C14">
        <v>240</v>
      </c>
      <c r="D14">
        <v>126</v>
      </c>
    </row>
    <row r="15" spans="1:4" x14ac:dyDescent="0.35">
      <c r="A15">
        <v>2.4</v>
      </c>
      <c r="B15">
        <v>229</v>
      </c>
      <c r="C15">
        <v>204</v>
      </c>
      <c r="D15">
        <v>78</v>
      </c>
    </row>
    <row r="16" spans="1:4" x14ac:dyDescent="0.35">
      <c r="A16">
        <v>2.5</v>
      </c>
      <c r="B16">
        <v>245</v>
      </c>
      <c r="C16">
        <v>209</v>
      </c>
      <c r="D16">
        <v>75</v>
      </c>
    </row>
    <row r="17" spans="1:4" x14ac:dyDescent="0.35">
      <c r="A17">
        <v>3.4</v>
      </c>
      <c r="B17">
        <v>239</v>
      </c>
      <c r="C17">
        <v>230</v>
      </c>
      <c r="D17">
        <v>92</v>
      </c>
    </row>
    <row r="18" spans="1:4" x14ac:dyDescent="0.35">
      <c r="A18">
        <v>3.4</v>
      </c>
      <c r="B18">
        <v>234</v>
      </c>
      <c r="C18">
        <v>202</v>
      </c>
      <c r="D18">
        <v>99</v>
      </c>
    </row>
    <row r="19" spans="1:4" x14ac:dyDescent="0.35">
      <c r="A19">
        <v>3.7</v>
      </c>
      <c r="B19">
        <v>237</v>
      </c>
      <c r="C19">
        <v>250</v>
      </c>
      <c r="D19">
        <v>125</v>
      </c>
    </row>
    <row r="20" spans="1:4" x14ac:dyDescent="0.35">
      <c r="A20">
        <v>4.0999999999999996</v>
      </c>
      <c r="B20">
        <v>231</v>
      </c>
      <c r="C20">
        <v>214</v>
      </c>
      <c r="D20">
        <v>138</v>
      </c>
    </row>
    <row r="21" spans="1:4" x14ac:dyDescent="0.35">
      <c r="A21">
        <v>4.7</v>
      </c>
      <c r="B21">
        <v>234</v>
      </c>
      <c r="C21">
        <v>220</v>
      </c>
      <c r="D21">
        <v>125</v>
      </c>
    </row>
    <row r="22" spans="1:4" x14ac:dyDescent="0.35">
      <c r="A22">
        <v>4.1500000000000004</v>
      </c>
      <c r="B22">
        <v>239</v>
      </c>
      <c r="C22">
        <v>222</v>
      </c>
      <c r="D22">
        <v>131</v>
      </c>
    </row>
    <row r="23" spans="1:4" x14ac:dyDescent="0.35">
      <c r="A23">
        <v>5.3</v>
      </c>
      <c r="B23">
        <v>208</v>
      </c>
      <c r="C23">
        <v>224</v>
      </c>
      <c r="D23">
        <v>187</v>
      </c>
    </row>
    <row r="24" spans="1:4" x14ac:dyDescent="0.35">
      <c r="A24">
        <v>5.8</v>
      </c>
      <c r="B24">
        <v>184</v>
      </c>
      <c r="C24">
        <v>212</v>
      </c>
      <c r="D24">
        <v>193</v>
      </c>
    </row>
    <row r="25" spans="1:4" x14ac:dyDescent="0.35">
      <c r="A25">
        <v>6.2</v>
      </c>
      <c r="B25">
        <v>139</v>
      </c>
      <c r="C25">
        <v>208</v>
      </c>
      <c r="D25">
        <v>196</v>
      </c>
    </row>
    <row r="26" spans="1:4" x14ac:dyDescent="0.35">
      <c r="A26">
        <v>7.45</v>
      </c>
      <c r="B26">
        <v>62</v>
      </c>
      <c r="C26">
        <v>145</v>
      </c>
      <c r="D26">
        <v>179</v>
      </c>
    </row>
    <row r="27" spans="1:4" x14ac:dyDescent="0.35">
      <c r="A27">
        <v>8.3000000000000007</v>
      </c>
      <c r="B27">
        <v>22</v>
      </c>
      <c r="C27">
        <v>139</v>
      </c>
      <c r="D27">
        <v>223</v>
      </c>
    </row>
    <row r="28" spans="1:4" x14ac:dyDescent="0.35">
      <c r="A28">
        <v>8.4</v>
      </c>
      <c r="B28">
        <v>34</v>
      </c>
      <c r="C28">
        <v>112</v>
      </c>
      <c r="D28">
        <v>250</v>
      </c>
    </row>
    <row r="29" spans="1:4" x14ac:dyDescent="0.35">
      <c r="A29">
        <v>9.6</v>
      </c>
      <c r="B29">
        <v>36</v>
      </c>
      <c r="C29">
        <v>119</v>
      </c>
      <c r="D29">
        <v>231</v>
      </c>
    </row>
    <row r="30" spans="1:4" x14ac:dyDescent="0.35">
      <c r="A30">
        <v>10.15</v>
      </c>
      <c r="B30">
        <v>31</v>
      </c>
      <c r="C30">
        <v>124</v>
      </c>
      <c r="D30">
        <v>242</v>
      </c>
    </row>
    <row r="31" spans="1:4" x14ac:dyDescent="0.35">
      <c r="A31">
        <v>11.9</v>
      </c>
      <c r="B31">
        <v>19</v>
      </c>
      <c r="C31">
        <v>122</v>
      </c>
      <c r="D31">
        <v>238</v>
      </c>
    </row>
    <row r="32" spans="1:4" x14ac:dyDescent="0.35">
      <c r="A32">
        <v>12.1</v>
      </c>
      <c r="B32">
        <v>14</v>
      </c>
      <c r="C32">
        <v>135</v>
      </c>
      <c r="D32">
        <v>242</v>
      </c>
    </row>
    <row r="33" spans="1:4" x14ac:dyDescent="0.35">
      <c r="A33">
        <v>12.1</v>
      </c>
      <c r="B33">
        <v>24</v>
      </c>
      <c r="C33">
        <v>121</v>
      </c>
      <c r="D33">
        <v>239</v>
      </c>
    </row>
    <row r="34" spans="1:4" x14ac:dyDescent="0.35">
      <c r="A34">
        <v>12.1</v>
      </c>
      <c r="B34">
        <v>22</v>
      </c>
      <c r="C34">
        <v>133</v>
      </c>
      <c r="D34">
        <v>250</v>
      </c>
    </row>
    <row r="35" spans="1:4" x14ac:dyDescent="0.35">
      <c r="A35">
        <v>12.2</v>
      </c>
      <c r="B35">
        <v>28</v>
      </c>
      <c r="C35">
        <v>136</v>
      </c>
      <c r="D35">
        <v>248</v>
      </c>
    </row>
    <row r="36" spans="1:4" x14ac:dyDescent="0.35">
      <c r="A36">
        <v>12.5</v>
      </c>
      <c r="B36">
        <v>33</v>
      </c>
      <c r="C36">
        <v>127</v>
      </c>
      <c r="D36">
        <v>243</v>
      </c>
    </row>
    <row r="37" spans="1:4" x14ac:dyDescent="0.35">
      <c r="A37">
        <v>12.6</v>
      </c>
      <c r="B37">
        <v>17</v>
      </c>
      <c r="C37">
        <v>125</v>
      </c>
      <c r="D37">
        <v>242</v>
      </c>
    </row>
    <row r="38" spans="1:4" x14ac:dyDescent="0.35">
      <c r="A38">
        <v>12.65</v>
      </c>
      <c r="B38">
        <v>36</v>
      </c>
      <c r="C38">
        <v>120</v>
      </c>
      <c r="D38">
        <v>246</v>
      </c>
    </row>
    <row r="39" spans="1:4" x14ac:dyDescent="0.35">
      <c r="A39">
        <v>12.7</v>
      </c>
      <c r="B39">
        <v>32</v>
      </c>
      <c r="C39">
        <v>133</v>
      </c>
      <c r="D39">
        <v>244</v>
      </c>
    </row>
    <row r="40" spans="1:4" x14ac:dyDescent="0.35">
      <c r="A40">
        <v>12.8</v>
      </c>
      <c r="B40">
        <v>19</v>
      </c>
      <c r="C40">
        <v>131</v>
      </c>
      <c r="D40">
        <v>239</v>
      </c>
    </row>
    <row r="41" spans="1:4" x14ac:dyDescent="0.35">
      <c r="A41">
        <v>12.85</v>
      </c>
      <c r="B41">
        <v>19</v>
      </c>
      <c r="C41">
        <v>127</v>
      </c>
      <c r="D41">
        <v>248</v>
      </c>
    </row>
    <row r="42" spans="1:4" x14ac:dyDescent="0.35">
      <c r="A42">
        <v>12.9</v>
      </c>
      <c r="B42">
        <v>23</v>
      </c>
      <c r="C42">
        <v>138</v>
      </c>
      <c r="D42">
        <v>244</v>
      </c>
    </row>
    <row r="43" spans="1:4" x14ac:dyDescent="0.35">
      <c r="A43">
        <v>13</v>
      </c>
      <c r="B43">
        <v>14</v>
      </c>
      <c r="C43">
        <v>123</v>
      </c>
      <c r="D43">
        <v>236</v>
      </c>
    </row>
    <row r="44" spans="1:4" x14ac:dyDescent="0.35">
      <c r="A44">
        <v>13.2</v>
      </c>
      <c r="B44">
        <v>21</v>
      </c>
      <c r="C44">
        <v>144</v>
      </c>
      <c r="D44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667E-24DF-421F-AC7E-AD6BAF2484D5}">
  <dimension ref="A1:E44"/>
  <sheetViews>
    <sheetView workbookViewId="0">
      <selection activeCell="L17" sqref="L17"/>
    </sheetView>
  </sheetViews>
  <sheetFormatPr defaultRowHeight="14.5" x14ac:dyDescent="0.35"/>
  <sheetData>
    <row r="1" spans="1:5" x14ac:dyDescent="0.35">
      <c r="A1" t="s">
        <v>1</v>
      </c>
      <c r="B1" t="s">
        <v>3</v>
      </c>
      <c r="C1" t="s">
        <v>4</v>
      </c>
      <c r="D1" t="s">
        <v>5</v>
      </c>
      <c r="E1" t="s">
        <v>0</v>
      </c>
    </row>
    <row r="2" spans="1:5" x14ac:dyDescent="0.35">
      <c r="A2">
        <f>POWER(10,0-E2)</f>
        <v>1.6982436524617429E-2</v>
      </c>
      <c r="B2">
        <v>241</v>
      </c>
      <c r="C2">
        <v>222</v>
      </c>
      <c r="D2">
        <v>83</v>
      </c>
      <c r="E2">
        <v>1.77</v>
      </c>
    </row>
    <row r="3" spans="1:5" x14ac:dyDescent="0.35">
      <c r="A3">
        <f t="shared" ref="A3:A44" si="0">POWER(10,0-E3)</f>
        <v>1.2589254117941664E-2</v>
      </c>
      <c r="B3">
        <v>231</v>
      </c>
      <c r="C3">
        <v>210</v>
      </c>
      <c r="D3">
        <v>105</v>
      </c>
      <c r="E3">
        <v>1.9</v>
      </c>
    </row>
    <row r="4" spans="1:5" x14ac:dyDescent="0.35">
      <c r="A4">
        <f t="shared" si="0"/>
        <v>6.3095734448019251E-3</v>
      </c>
      <c r="B4">
        <v>218</v>
      </c>
      <c r="C4">
        <v>192</v>
      </c>
      <c r="D4">
        <v>81</v>
      </c>
      <c r="E4">
        <v>2.2000000000000002</v>
      </c>
    </row>
    <row r="5" spans="1:5" x14ac:dyDescent="0.35">
      <c r="A5">
        <f t="shared" si="0"/>
        <v>1.9952623149688792E-2</v>
      </c>
      <c r="B5">
        <v>203</v>
      </c>
      <c r="C5">
        <v>222</v>
      </c>
      <c r="D5">
        <v>87</v>
      </c>
      <c r="E5">
        <v>1.7</v>
      </c>
    </row>
    <row r="6" spans="1:5" x14ac:dyDescent="0.35">
      <c r="A6">
        <f t="shared" si="0"/>
        <v>1.9952623149688792E-2</v>
      </c>
      <c r="B6">
        <v>250</v>
      </c>
      <c r="C6">
        <v>227</v>
      </c>
      <c r="D6">
        <v>90</v>
      </c>
      <c r="E6">
        <v>1.7</v>
      </c>
    </row>
    <row r="7" spans="1:5" x14ac:dyDescent="0.35">
      <c r="A7">
        <f t="shared" si="0"/>
        <v>1.5848931924611124E-2</v>
      </c>
      <c r="B7">
        <v>229</v>
      </c>
      <c r="C7">
        <v>232</v>
      </c>
      <c r="D7">
        <v>110</v>
      </c>
      <c r="E7">
        <v>1.8</v>
      </c>
    </row>
    <row r="8" spans="1:5" x14ac:dyDescent="0.35">
      <c r="A8">
        <f t="shared" si="0"/>
        <v>7.0794578438413795E-3</v>
      </c>
      <c r="B8">
        <v>245</v>
      </c>
      <c r="C8">
        <v>201</v>
      </c>
      <c r="D8">
        <v>80</v>
      </c>
      <c r="E8">
        <v>2.15</v>
      </c>
    </row>
    <row r="9" spans="1:5" x14ac:dyDescent="0.35">
      <c r="A9">
        <f t="shared" si="0"/>
        <v>1E-3</v>
      </c>
      <c r="B9">
        <v>241</v>
      </c>
      <c r="C9">
        <v>225</v>
      </c>
      <c r="D9">
        <v>85</v>
      </c>
      <c r="E9">
        <v>3</v>
      </c>
    </row>
    <row r="10" spans="1:5" x14ac:dyDescent="0.35">
      <c r="A10">
        <f t="shared" si="0"/>
        <v>7.9432823472428099E-4</v>
      </c>
      <c r="B10">
        <v>231</v>
      </c>
      <c r="C10">
        <v>222</v>
      </c>
      <c r="D10">
        <v>83</v>
      </c>
      <c r="E10">
        <v>3.1</v>
      </c>
    </row>
    <row r="11" spans="1:5" x14ac:dyDescent="0.35">
      <c r="A11">
        <f t="shared" si="0"/>
        <v>3.9810717055349717E-3</v>
      </c>
      <c r="B11">
        <v>234</v>
      </c>
      <c r="C11">
        <v>222</v>
      </c>
      <c r="D11">
        <v>84</v>
      </c>
      <c r="E11">
        <v>2.4</v>
      </c>
    </row>
    <row r="12" spans="1:5" x14ac:dyDescent="0.35">
      <c r="A12">
        <f t="shared" si="0"/>
        <v>2.5118864315095777E-3</v>
      </c>
      <c r="B12">
        <v>236</v>
      </c>
      <c r="C12">
        <v>240</v>
      </c>
      <c r="D12">
        <v>85</v>
      </c>
      <c r="E12">
        <v>2.6</v>
      </c>
    </row>
    <row r="13" spans="1:5" x14ac:dyDescent="0.35">
      <c r="A13">
        <f t="shared" si="0"/>
        <v>2.2387211385683386E-3</v>
      </c>
      <c r="B13">
        <v>241</v>
      </c>
      <c r="C13">
        <v>242</v>
      </c>
      <c r="D13">
        <v>124</v>
      </c>
      <c r="E13">
        <v>2.65</v>
      </c>
    </row>
    <row r="14" spans="1:5" x14ac:dyDescent="0.35">
      <c r="A14">
        <f t="shared" si="0"/>
        <v>1.9952623149688781E-3</v>
      </c>
      <c r="B14">
        <v>230</v>
      </c>
      <c r="C14">
        <v>240</v>
      </c>
      <c r="D14">
        <v>126</v>
      </c>
      <c r="E14">
        <v>2.7</v>
      </c>
    </row>
    <row r="15" spans="1:5" x14ac:dyDescent="0.35">
      <c r="A15">
        <f t="shared" si="0"/>
        <v>3.9810717055349717E-3</v>
      </c>
      <c r="B15">
        <v>229</v>
      </c>
      <c r="C15">
        <v>204</v>
      </c>
      <c r="D15">
        <v>78</v>
      </c>
      <c r="E15">
        <v>2.4</v>
      </c>
    </row>
    <row r="16" spans="1:5" x14ac:dyDescent="0.35">
      <c r="A16">
        <f t="shared" si="0"/>
        <v>3.1622776601683764E-3</v>
      </c>
      <c r="B16">
        <v>245</v>
      </c>
      <c r="C16">
        <v>209</v>
      </c>
      <c r="D16">
        <v>75</v>
      </c>
      <c r="E16">
        <v>2.5</v>
      </c>
    </row>
    <row r="17" spans="1:5" x14ac:dyDescent="0.35">
      <c r="A17">
        <f t="shared" si="0"/>
        <v>3.9810717055349708E-4</v>
      </c>
      <c r="B17">
        <v>239</v>
      </c>
      <c r="C17">
        <v>230</v>
      </c>
      <c r="D17">
        <v>92</v>
      </c>
      <c r="E17">
        <v>3.4</v>
      </c>
    </row>
    <row r="18" spans="1:5" x14ac:dyDescent="0.35">
      <c r="A18">
        <f t="shared" si="0"/>
        <v>3.9810717055349708E-4</v>
      </c>
      <c r="B18">
        <v>234</v>
      </c>
      <c r="C18">
        <v>202</v>
      </c>
      <c r="D18">
        <v>99</v>
      </c>
      <c r="E18">
        <v>3.4</v>
      </c>
    </row>
    <row r="19" spans="1:5" x14ac:dyDescent="0.35">
      <c r="A19">
        <f t="shared" si="0"/>
        <v>1.9952623149688758E-4</v>
      </c>
      <c r="B19">
        <v>237</v>
      </c>
      <c r="C19">
        <v>250</v>
      </c>
      <c r="D19">
        <v>125</v>
      </c>
      <c r="E19">
        <v>3.7</v>
      </c>
    </row>
    <row r="20" spans="1:5" x14ac:dyDescent="0.35">
      <c r="A20">
        <f t="shared" si="0"/>
        <v>7.9432823472428153E-5</v>
      </c>
      <c r="B20">
        <v>231</v>
      </c>
      <c r="C20">
        <v>214</v>
      </c>
      <c r="D20">
        <v>138</v>
      </c>
      <c r="E20">
        <v>4.0999999999999996</v>
      </c>
    </row>
    <row r="21" spans="1:5" x14ac:dyDescent="0.35">
      <c r="A21">
        <f t="shared" si="0"/>
        <v>1.9952623149688769E-5</v>
      </c>
      <c r="B21">
        <v>234</v>
      </c>
      <c r="C21">
        <v>220</v>
      </c>
      <c r="D21">
        <v>125</v>
      </c>
      <c r="E21">
        <v>4.7</v>
      </c>
    </row>
    <row r="22" spans="1:5" x14ac:dyDescent="0.35">
      <c r="A22">
        <f t="shared" si="0"/>
        <v>7.0794578438413704E-5</v>
      </c>
      <c r="B22">
        <v>239</v>
      </c>
      <c r="C22">
        <v>222</v>
      </c>
      <c r="D22">
        <v>131</v>
      </c>
      <c r="E22">
        <v>4.1500000000000004</v>
      </c>
    </row>
    <row r="23" spans="1:5" x14ac:dyDescent="0.35">
      <c r="A23">
        <f t="shared" si="0"/>
        <v>5.011872336272719E-6</v>
      </c>
      <c r="B23">
        <v>208</v>
      </c>
      <c r="C23">
        <v>224</v>
      </c>
      <c r="D23">
        <v>187</v>
      </c>
      <c r="E23">
        <v>5.3</v>
      </c>
    </row>
    <row r="24" spans="1:5" x14ac:dyDescent="0.35">
      <c r="A24">
        <f t="shared" si="0"/>
        <v>1.5848931924611111E-6</v>
      </c>
      <c r="B24">
        <v>184</v>
      </c>
      <c r="C24">
        <v>212</v>
      </c>
      <c r="D24">
        <v>193</v>
      </c>
      <c r="E24">
        <v>5.8</v>
      </c>
    </row>
    <row r="25" spans="1:5" x14ac:dyDescent="0.35">
      <c r="A25">
        <f t="shared" si="0"/>
        <v>6.3095734448019254E-7</v>
      </c>
      <c r="B25">
        <v>139</v>
      </c>
      <c r="C25">
        <v>208</v>
      </c>
      <c r="D25">
        <v>196</v>
      </c>
      <c r="E25">
        <v>6.2</v>
      </c>
    </row>
    <row r="26" spans="1:5" x14ac:dyDescent="0.35">
      <c r="A26">
        <f t="shared" si="0"/>
        <v>3.5481338923357426E-8</v>
      </c>
      <c r="B26">
        <v>62</v>
      </c>
      <c r="C26">
        <v>145</v>
      </c>
      <c r="D26">
        <v>179</v>
      </c>
      <c r="E26">
        <v>7.45</v>
      </c>
    </row>
    <row r="27" spans="1:5" x14ac:dyDescent="0.35">
      <c r="A27">
        <f t="shared" si="0"/>
        <v>5.0118723362727114E-9</v>
      </c>
      <c r="B27">
        <v>22</v>
      </c>
      <c r="C27">
        <v>139</v>
      </c>
      <c r="D27">
        <v>223</v>
      </c>
      <c r="E27">
        <v>8.3000000000000007</v>
      </c>
    </row>
    <row r="28" spans="1:5" x14ac:dyDescent="0.35">
      <c r="A28">
        <f t="shared" si="0"/>
        <v>3.9810717055349665E-9</v>
      </c>
      <c r="B28">
        <v>34</v>
      </c>
      <c r="C28">
        <v>112</v>
      </c>
      <c r="D28">
        <v>250</v>
      </c>
      <c r="E28">
        <v>8.4</v>
      </c>
    </row>
    <row r="29" spans="1:5" x14ac:dyDescent="0.35">
      <c r="A29">
        <f t="shared" si="0"/>
        <v>2.5118864315095784E-10</v>
      </c>
      <c r="B29">
        <v>36</v>
      </c>
      <c r="C29">
        <v>119</v>
      </c>
      <c r="D29">
        <v>231</v>
      </c>
      <c r="E29">
        <v>9.6</v>
      </c>
    </row>
    <row r="30" spans="1:5" x14ac:dyDescent="0.35">
      <c r="A30">
        <f t="shared" si="0"/>
        <v>7.079457843841361E-11</v>
      </c>
      <c r="B30">
        <v>31</v>
      </c>
      <c r="C30">
        <v>124</v>
      </c>
      <c r="D30">
        <v>242</v>
      </c>
      <c r="E30">
        <v>10.15</v>
      </c>
    </row>
    <row r="31" spans="1:5" x14ac:dyDescent="0.35">
      <c r="A31">
        <f t="shared" si="0"/>
        <v>1.2589254117941629E-12</v>
      </c>
      <c r="B31">
        <v>19</v>
      </c>
      <c r="C31">
        <v>122</v>
      </c>
      <c r="D31">
        <v>238</v>
      </c>
      <c r="E31">
        <v>11.9</v>
      </c>
    </row>
    <row r="32" spans="1:5" x14ac:dyDescent="0.35">
      <c r="A32">
        <f t="shared" si="0"/>
        <v>7.9432823472428024E-13</v>
      </c>
      <c r="B32">
        <v>14</v>
      </c>
      <c r="C32">
        <v>135</v>
      </c>
      <c r="D32">
        <v>242</v>
      </c>
      <c r="E32">
        <v>12.1</v>
      </c>
    </row>
    <row r="33" spans="1:5" x14ac:dyDescent="0.35">
      <c r="A33">
        <f t="shared" si="0"/>
        <v>7.9432823472428024E-13</v>
      </c>
      <c r="B33">
        <v>24</v>
      </c>
      <c r="C33">
        <v>121</v>
      </c>
      <c r="D33">
        <v>239</v>
      </c>
      <c r="E33">
        <v>12.1</v>
      </c>
    </row>
    <row r="34" spans="1:5" x14ac:dyDescent="0.35">
      <c r="A34">
        <f t="shared" si="0"/>
        <v>7.9432823472428024E-13</v>
      </c>
      <c r="B34">
        <v>22</v>
      </c>
      <c r="C34">
        <v>133</v>
      </c>
      <c r="D34">
        <v>250</v>
      </c>
      <c r="E34">
        <v>12.1</v>
      </c>
    </row>
    <row r="35" spans="1:5" x14ac:dyDescent="0.35">
      <c r="A35">
        <f t="shared" si="0"/>
        <v>6.3095734448019283E-13</v>
      </c>
      <c r="B35">
        <v>28</v>
      </c>
      <c r="C35">
        <v>136</v>
      </c>
      <c r="D35">
        <v>248</v>
      </c>
      <c r="E35">
        <v>12.2</v>
      </c>
    </row>
    <row r="36" spans="1:5" x14ac:dyDescent="0.35">
      <c r="A36">
        <f t="shared" si="0"/>
        <v>3.1622776601683746E-13</v>
      </c>
      <c r="B36">
        <v>33</v>
      </c>
      <c r="C36">
        <v>127</v>
      </c>
      <c r="D36">
        <v>243</v>
      </c>
      <c r="E36">
        <v>12.5</v>
      </c>
    </row>
    <row r="37" spans="1:5" x14ac:dyDescent="0.35">
      <c r="A37">
        <f t="shared" si="0"/>
        <v>2.511886431509579E-13</v>
      </c>
      <c r="B37">
        <v>17</v>
      </c>
      <c r="C37">
        <v>125</v>
      </c>
      <c r="D37">
        <v>242</v>
      </c>
      <c r="E37">
        <v>12.6</v>
      </c>
    </row>
    <row r="38" spans="1:5" x14ac:dyDescent="0.35">
      <c r="A38">
        <f t="shared" si="0"/>
        <v>2.238721138568332E-13</v>
      </c>
      <c r="B38">
        <v>36</v>
      </c>
      <c r="C38">
        <v>120</v>
      </c>
      <c r="D38">
        <v>246</v>
      </c>
      <c r="E38">
        <v>12.65</v>
      </c>
    </row>
    <row r="39" spans="1:5" x14ac:dyDescent="0.35">
      <c r="A39">
        <f t="shared" si="0"/>
        <v>1.9952623149688807E-13</v>
      </c>
      <c r="B39">
        <v>32</v>
      </c>
      <c r="C39">
        <v>133</v>
      </c>
      <c r="D39">
        <v>244</v>
      </c>
      <c r="E39">
        <v>12.7</v>
      </c>
    </row>
    <row r="40" spans="1:5" x14ac:dyDescent="0.35">
      <c r="A40">
        <f t="shared" si="0"/>
        <v>1.5848931924611046E-13</v>
      </c>
      <c r="B40">
        <v>19</v>
      </c>
      <c r="C40">
        <v>131</v>
      </c>
      <c r="D40">
        <v>239</v>
      </c>
      <c r="E40">
        <v>12.8</v>
      </c>
    </row>
    <row r="41" spans="1:5" x14ac:dyDescent="0.35">
      <c r="A41">
        <f t="shared" si="0"/>
        <v>1.4125375446227519E-13</v>
      </c>
      <c r="B41">
        <v>19</v>
      </c>
      <c r="C41">
        <v>127</v>
      </c>
      <c r="D41">
        <v>248</v>
      </c>
      <c r="E41">
        <v>12.85</v>
      </c>
    </row>
    <row r="42" spans="1:5" x14ac:dyDescent="0.35">
      <c r="A42">
        <f t="shared" si="0"/>
        <v>1.2589254117941612E-13</v>
      </c>
      <c r="B42">
        <v>23</v>
      </c>
      <c r="C42">
        <v>138</v>
      </c>
      <c r="D42">
        <v>244</v>
      </c>
      <c r="E42">
        <v>12.9</v>
      </c>
    </row>
    <row r="43" spans="1:5" x14ac:dyDescent="0.35">
      <c r="A43">
        <f t="shared" si="0"/>
        <v>1E-13</v>
      </c>
      <c r="B43">
        <v>14</v>
      </c>
      <c r="C43">
        <v>123</v>
      </c>
      <c r="D43">
        <v>236</v>
      </c>
      <c r="E43">
        <v>13</v>
      </c>
    </row>
    <row r="44" spans="1:5" x14ac:dyDescent="0.35">
      <c r="A44">
        <f t="shared" si="0"/>
        <v>6.3095734448019215E-14</v>
      </c>
      <c r="B44">
        <v>21</v>
      </c>
      <c r="C44">
        <v>144</v>
      </c>
      <c r="D44">
        <v>249</v>
      </c>
      <c r="E44">
        <v>13.2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9B42-852C-48D4-A3EC-8F1BB01371CE}">
  <dimension ref="A1:Z30"/>
  <sheetViews>
    <sheetView zoomScale="96" workbookViewId="0">
      <selection activeCell="E2" sqref="E2"/>
    </sheetView>
  </sheetViews>
  <sheetFormatPr defaultRowHeight="14.5" x14ac:dyDescent="0.35"/>
  <cols>
    <col min="1" max="1" width="10.6328125" customWidth="1"/>
    <col min="12" max="12" width="9.54296875" customWidth="1"/>
    <col min="13" max="13" width="14.81640625" customWidth="1"/>
    <col min="14" max="14" width="15.1796875" customWidth="1"/>
    <col min="15" max="15" width="14.7265625" customWidth="1"/>
    <col min="16" max="16" width="9.36328125" customWidth="1"/>
    <col min="17" max="17" width="9.7265625" customWidth="1"/>
    <col min="18" max="18" width="10" customWidth="1"/>
    <col min="19" max="19" width="10.90625" customWidth="1"/>
    <col min="21" max="21" width="16.54296875" customWidth="1"/>
    <col min="22" max="22" width="11.1796875" customWidth="1"/>
    <col min="23" max="23" width="20.36328125" customWidth="1"/>
    <col min="24" max="24" width="12.36328125" customWidth="1"/>
    <col min="25" max="25" width="13.54296875" customWidth="1"/>
    <col min="26" max="26" width="11.54296875" customWidth="1"/>
    <col min="27" max="27" width="9.6328125" customWidth="1"/>
    <col min="28" max="28" width="9.90625" customWidth="1"/>
    <col min="29" max="29" width="10.1796875" customWidth="1"/>
    <col min="30" max="30" width="11" customWidth="1"/>
    <col min="31" max="31" width="11.1796875" customWidth="1"/>
    <col min="32" max="32" width="11.453125" customWidth="1"/>
    <col min="33" max="33" width="12.90625" customWidth="1"/>
    <col min="34" max="34" width="12.81640625" customWidth="1"/>
    <col min="35" max="35" width="10.90625" customWidth="1"/>
    <col min="36" max="36" width="13.36328125" customWidth="1"/>
    <col min="37" max="37" width="10.54296875" customWidth="1"/>
    <col min="38" max="39" width="10.7265625" customWidth="1"/>
    <col min="40" max="40" width="10.54296875" customWidth="1"/>
    <col min="41" max="41" width="12.26953125" customWidth="1"/>
  </cols>
  <sheetData>
    <row r="1" spans="1:24" x14ac:dyDescent="0.35">
      <c r="A1" t="s">
        <v>51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t="s">
        <v>12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21</v>
      </c>
      <c r="T1" t="s">
        <v>20</v>
      </c>
      <c r="U1" t="s">
        <v>22</v>
      </c>
      <c r="V1" t="s">
        <v>23</v>
      </c>
      <c r="W1" t="s">
        <v>24</v>
      </c>
      <c r="X1" t="s">
        <v>52</v>
      </c>
    </row>
    <row r="2" spans="1:24" x14ac:dyDescent="0.35">
      <c r="A2">
        <v>0.95600000000000007</v>
      </c>
      <c r="B2">
        <v>238.4</v>
      </c>
      <c r="C2">
        <v>227.4</v>
      </c>
      <c r="D2">
        <v>90.8</v>
      </c>
      <c r="E2">
        <f>B2/255</f>
        <v>0.93490196078431376</v>
      </c>
      <c r="F2">
        <f t="shared" ref="F2:G2" si="0">C2/255</f>
        <v>0.89176470588235301</v>
      </c>
      <c r="G2">
        <f t="shared" si="0"/>
        <v>0.35607843137254902</v>
      </c>
      <c r="H2">
        <f>MIN(E2:G2)</f>
        <v>0.35607843137254902</v>
      </c>
      <c r="I2">
        <f>MAX(E2:G2)</f>
        <v>0.93490196078431376</v>
      </c>
      <c r="J2" t="str">
        <f>INDEX(B1:D1, MATCH(MAX(B2:D2), B2:D2,0))</f>
        <v>Red</v>
      </c>
      <c r="K2" t="str">
        <f>INDEX(B1:D1, MATCH(MIN(B2:D2), B2:D2,0))</f>
        <v>Blue</v>
      </c>
      <c r="L2">
        <f>SUM(H2:I2)/2</f>
        <v>0.64549019607843139</v>
      </c>
      <c r="M2">
        <f>(I2-H2)/(I2+H2)</f>
        <v>0.448359659781288</v>
      </c>
      <c r="N2">
        <f>(I2-H2)/(2-I2-H2)</f>
        <v>0.81637168141592942</v>
      </c>
      <c r="O2">
        <f>IF(L2&lt;=0.5,M2,N2)</f>
        <v>0.81637168141592942</v>
      </c>
      <c r="P2">
        <f>(F2-G2)/(I2-H2)</f>
        <v>0.92547425474254752</v>
      </c>
      <c r="Q2">
        <f xml:space="preserve"> 2 + (G2-E2)/(I2-H2)</f>
        <v>1</v>
      </c>
      <c r="R2">
        <f xml:space="preserve"> 4 + (E2-F2)/(I2-H2)</f>
        <v>4.0745257452574526</v>
      </c>
      <c r="S2">
        <f>IF(J2="Red",M2,IF(J2="Blue",O2,N2))</f>
        <v>0.448359659781288</v>
      </c>
      <c r="T2">
        <f>(IF(S2&lt;0,S2+360,S2)) * 60</f>
        <v>26.901579586877279</v>
      </c>
      <c r="U2">
        <f>650 - 250/270*T2</f>
        <v>625.09113001215064</v>
      </c>
      <c r="V2">
        <f>60*(IF(J2="Red",MOD((F2-G2)/(I2-H2),6),IF(J2="Blue",(E2-F2)/(I2-H2)+4,(G2-E2)/(I2-H2)+2)))</f>
        <v>55.528455284552848</v>
      </c>
      <c r="W2">
        <f>650 - 250/270*V2</f>
        <v>598.58476362541398</v>
      </c>
      <c r="X2">
        <v>0</v>
      </c>
    </row>
    <row r="3" spans="1:24" x14ac:dyDescent="0.35">
      <c r="A3">
        <v>1.2879999999999998</v>
      </c>
      <c r="B3">
        <v>228.8</v>
      </c>
      <c r="C3">
        <v>225.4</v>
      </c>
      <c r="D3">
        <v>92.2</v>
      </c>
      <c r="E3">
        <f t="shared" ref="E3:E30" si="1">B3/255</f>
        <v>0.89725490196078439</v>
      </c>
      <c r="F3">
        <f t="shared" ref="F3:F30" si="2">C3/255</f>
        <v>0.88392156862745097</v>
      </c>
      <c r="G3">
        <f t="shared" ref="G3:G30" si="3">D3/255</f>
        <v>0.3615686274509804</v>
      </c>
      <c r="H3">
        <f t="shared" ref="H3:H30" si="4">MIN(E3:G3)</f>
        <v>0.3615686274509804</v>
      </c>
      <c r="I3">
        <f t="shared" ref="I3:I30" si="5">MAX(E3:G3)</f>
        <v>0.89725490196078439</v>
      </c>
      <c r="J3" t="str">
        <f>INDEX(B1:D1, MATCH(MAX(B3:D3), B3:D3,0))</f>
        <v>Red</v>
      </c>
      <c r="K3" t="str">
        <f>INDEX(B1:D1, MATCH(MIN(B3:D3), B3:D3,0))</f>
        <v>Blue</v>
      </c>
      <c r="L3">
        <f t="shared" ref="L3:L30" si="6">SUM(H3:I3)/2</f>
        <v>0.62941176470588234</v>
      </c>
      <c r="M3">
        <f t="shared" ref="M3:M30" si="7">(I3-H3)/(I3+H3)</f>
        <v>0.42554517133956393</v>
      </c>
      <c r="N3">
        <f t="shared" ref="N3:N30" si="8">(I3-H3)/(2-I3-H3)</f>
        <v>0.72275132275132303</v>
      </c>
      <c r="O3">
        <f t="shared" ref="O3:O30" si="9">IF(L3&lt;=0.5,M3,N3)</f>
        <v>0.72275132275132303</v>
      </c>
      <c r="P3">
        <f t="shared" ref="P3:P30" si="10">(F3-G3)/(I3-H3)</f>
        <v>0.97510980966325023</v>
      </c>
      <c r="Q3">
        <f t="shared" ref="Q3:Q30" si="11" xml:space="preserve"> 2 + (G3-E3)/(I3-H3)</f>
        <v>1</v>
      </c>
      <c r="R3">
        <f t="shared" ref="R3:R30" si="12" xml:space="preserve"> 4 + (E3-F3)/(I3-H3)</f>
        <v>4.02489019033675</v>
      </c>
      <c r="S3">
        <f t="shared" ref="S3:S30" si="13">IF(J3="Red",M3,IF(J3="Blue",O3,N3))</f>
        <v>0.42554517133956393</v>
      </c>
      <c r="T3">
        <f t="shared" ref="T3:T30" si="14">(IF(S3&lt;0,S3+360,S3)) * 60</f>
        <v>25.532710280373834</v>
      </c>
      <c r="U3">
        <f>650 - 250/270*T3</f>
        <v>626.35860159224649</v>
      </c>
      <c r="V3">
        <f t="shared" ref="V3:V30" si="15">60*(IF(J3="Red",MOD((F3-G3)/(I3-H3),6),IF(J3="Blue",(E3-F3)/(I3-H3)+4,(G3-E3)/(I3-H3)+2)))</f>
        <v>58.506588579795014</v>
      </c>
      <c r="W3">
        <f t="shared" ref="W3:W30" si="16">650 - 250/270*V3</f>
        <v>595.8272327964861</v>
      </c>
      <c r="X3">
        <v>2</v>
      </c>
    </row>
    <row r="4" spans="1:24" x14ac:dyDescent="0.35">
      <c r="A4">
        <v>1.4140000000000001</v>
      </c>
      <c r="B4">
        <v>231.4</v>
      </c>
      <c r="C4">
        <v>227.2</v>
      </c>
      <c r="D4">
        <v>100</v>
      </c>
      <c r="E4">
        <f t="shared" si="1"/>
        <v>0.90745098039215688</v>
      </c>
      <c r="F4">
        <f t="shared" si="2"/>
        <v>0.89098039215686275</v>
      </c>
      <c r="G4">
        <f t="shared" si="3"/>
        <v>0.39215686274509803</v>
      </c>
      <c r="H4">
        <f t="shared" si="4"/>
        <v>0.39215686274509803</v>
      </c>
      <c r="I4">
        <f t="shared" si="5"/>
        <v>0.90745098039215688</v>
      </c>
      <c r="J4" t="str">
        <f>INDEX(B1:D1, MATCH(MAX(B4:D4), B4:D4,0))</f>
        <v>Red</v>
      </c>
      <c r="K4" t="str">
        <f>INDEX(B1:D1, MATCH(MIN(B4:D4), B4:D4,0))</f>
        <v>Blue</v>
      </c>
      <c r="L4">
        <f t="shared" si="6"/>
        <v>0.64980392156862743</v>
      </c>
      <c r="M4">
        <f t="shared" si="7"/>
        <v>0.39649969824984921</v>
      </c>
      <c r="N4">
        <f t="shared" si="8"/>
        <v>0.7357222844344905</v>
      </c>
      <c r="O4">
        <f t="shared" si="9"/>
        <v>0.7357222844344905</v>
      </c>
      <c r="P4">
        <f t="shared" si="10"/>
        <v>0.96803652968036513</v>
      </c>
      <c r="Q4">
        <f t="shared" si="11"/>
        <v>1</v>
      </c>
      <c r="R4">
        <f t="shared" si="12"/>
        <v>4.031963470319635</v>
      </c>
      <c r="S4">
        <f t="shared" si="13"/>
        <v>0.39649969824984921</v>
      </c>
      <c r="T4">
        <f t="shared" si="14"/>
        <v>23.789981894990952</v>
      </c>
      <c r="U4">
        <f t="shared" ref="U4:U30" si="17">650 - 250/270*T4</f>
        <v>627.97223898611946</v>
      </c>
      <c r="V4">
        <f t="shared" si="15"/>
        <v>58.082191780821908</v>
      </c>
      <c r="W4">
        <f t="shared" si="16"/>
        <v>596.22019279553524</v>
      </c>
      <c r="X4">
        <v>4</v>
      </c>
    </row>
    <row r="5" spans="1:24" x14ac:dyDescent="0.35">
      <c r="A5">
        <v>1.6140000000000001</v>
      </c>
      <c r="B5">
        <v>229.6</v>
      </c>
      <c r="C5">
        <v>231.6</v>
      </c>
      <c r="D5">
        <v>89.8</v>
      </c>
      <c r="E5">
        <f t="shared" si="1"/>
        <v>0.9003921568627451</v>
      </c>
      <c r="F5">
        <f t="shared" si="2"/>
        <v>0.90823529411764703</v>
      </c>
      <c r="G5">
        <f t="shared" si="3"/>
        <v>0.35215686274509805</v>
      </c>
      <c r="H5">
        <f t="shared" si="4"/>
        <v>0.35215686274509805</v>
      </c>
      <c r="I5">
        <f t="shared" si="5"/>
        <v>0.90823529411764703</v>
      </c>
      <c r="J5" t="str">
        <f>INDEX(B1:D1, MATCH(MAX(B5:D5), B5:D5,0))</f>
        <v>Green</v>
      </c>
      <c r="K5" t="str">
        <f>INDEX(B1:D1, MATCH(MIN(B5:D5), B5:D5,0))</f>
        <v>Blue</v>
      </c>
      <c r="L5">
        <f t="shared" si="6"/>
        <v>0.63019607843137249</v>
      </c>
      <c r="M5">
        <f t="shared" si="7"/>
        <v>0.44119477286869946</v>
      </c>
      <c r="N5">
        <f t="shared" si="8"/>
        <v>0.75185577942735937</v>
      </c>
      <c r="O5">
        <f t="shared" si="9"/>
        <v>0.75185577942735937</v>
      </c>
      <c r="P5">
        <f t="shared" si="10"/>
        <v>1</v>
      </c>
      <c r="Q5">
        <f t="shared" si="11"/>
        <v>1.0141043723554302</v>
      </c>
      <c r="R5">
        <f t="shared" si="12"/>
        <v>3.9858956276445698</v>
      </c>
      <c r="S5">
        <f t="shared" si="13"/>
        <v>0.75185577942735937</v>
      </c>
      <c r="T5">
        <f t="shared" si="14"/>
        <v>45.111346765641564</v>
      </c>
      <c r="U5">
        <f t="shared" si="17"/>
        <v>608.23023447625781</v>
      </c>
      <c r="V5">
        <f t="shared" si="15"/>
        <v>60.846262341325811</v>
      </c>
      <c r="W5">
        <f t="shared" si="16"/>
        <v>593.66086820247608</v>
      </c>
      <c r="X5">
        <v>6</v>
      </c>
    </row>
    <row r="6" spans="1:24" x14ac:dyDescent="0.35">
      <c r="A6">
        <v>1.948</v>
      </c>
      <c r="B6">
        <v>245.4</v>
      </c>
      <c r="C6">
        <v>227.6</v>
      </c>
      <c r="D6">
        <v>90.2</v>
      </c>
      <c r="E6">
        <f t="shared" si="1"/>
        <v>0.96235294117647063</v>
      </c>
      <c r="F6">
        <f t="shared" si="2"/>
        <v>0.89254901960784316</v>
      </c>
      <c r="G6">
        <f t="shared" si="3"/>
        <v>0.35372549019607846</v>
      </c>
      <c r="H6">
        <f t="shared" si="4"/>
        <v>0.35372549019607846</v>
      </c>
      <c r="I6">
        <f t="shared" si="5"/>
        <v>0.96235294117647063</v>
      </c>
      <c r="J6" t="str">
        <f>INDEX(B1:D1, MATCH(MAX(B6:D6), B6:D6,0))</f>
        <v>Red</v>
      </c>
      <c r="K6" t="str">
        <f>INDEX(B1:D1, MATCH(MIN(B6:D6), B6:D6,0))</f>
        <v>Blue</v>
      </c>
      <c r="L6">
        <f t="shared" si="6"/>
        <v>0.65803921568627455</v>
      </c>
      <c r="M6">
        <f t="shared" si="7"/>
        <v>0.46245530393325385</v>
      </c>
      <c r="N6">
        <f t="shared" si="8"/>
        <v>0.88990825688073405</v>
      </c>
      <c r="O6">
        <f t="shared" si="9"/>
        <v>0.88990825688073405</v>
      </c>
      <c r="P6">
        <f t="shared" si="10"/>
        <v>0.88530927835051543</v>
      </c>
      <c r="Q6">
        <f t="shared" si="11"/>
        <v>1</v>
      </c>
      <c r="R6">
        <f t="shared" si="12"/>
        <v>4.1146907216494846</v>
      </c>
      <c r="S6">
        <f t="shared" si="13"/>
        <v>0.46245530393325385</v>
      </c>
      <c r="T6">
        <f t="shared" si="14"/>
        <v>27.74731823599523</v>
      </c>
      <c r="U6">
        <f t="shared" si="17"/>
        <v>624.3080386703748</v>
      </c>
      <c r="V6">
        <f t="shared" si="15"/>
        <v>53.118556701030926</v>
      </c>
      <c r="W6">
        <f t="shared" si="16"/>
        <v>600.8161512027491</v>
      </c>
      <c r="X6">
        <v>8</v>
      </c>
    </row>
    <row r="7" spans="1:24" x14ac:dyDescent="0.35">
      <c r="A7">
        <v>2.0580000000000003</v>
      </c>
      <c r="B7">
        <v>228.8</v>
      </c>
      <c r="C7">
        <v>229.8</v>
      </c>
      <c r="D7">
        <v>94.2</v>
      </c>
      <c r="E7">
        <f t="shared" si="1"/>
        <v>0.89725490196078439</v>
      </c>
      <c r="F7">
        <f t="shared" si="2"/>
        <v>0.90117647058823536</v>
      </c>
      <c r="G7">
        <f t="shared" si="3"/>
        <v>0.36941176470588238</v>
      </c>
      <c r="H7">
        <f t="shared" si="4"/>
        <v>0.36941176470588238</v>
      </c>
      <c r="I7">
        <f t="shared" si="5"/>
        <v>0.90117647058823536</v>
      </c>
      <c r="J7" t="str">
        <f>INDEX(B1:D1, MATCH(MAX(B7:D7), B7:D7,0))</f>
        <v>Green</v>
      </c>
      <c r="K7" t="str">
        <f>INDEX(B1:D1, MATCH(MIN(B7:D7), B7:D7,0))</f>
        <v>Blue</v>
      </c>
      <c r="L7">
        <f t="shared" si="6"/>
        <v>0.6352941176470589</v>
      </c>
      <c r="M7">
        <f t="shared" si="7"/>
        <v>0.41851851851851846</v>
      </c>
      <c r="N7">
        <f t="shared" si="8"/>
        <v>0.72903225806451621</v>
      </c>
      <c r="O7">
        <f t="shared" si="9"/>
        <v>0.72903225806451621</v>
      </c>
      <c r="P7">
        <f t="shared" si="10"/>
        <v>1</v>
      </c>
      <c r="Q7">
        <f t="shared" si="11"/>
        <v>1.0073746312684366</v>
      </c>
      <c r="R7">
        <f t="shared" si="12"/>
        <v>3.9926253687315634</v>
      </c>
      <c r="S7">
        <f t="shared" si="13"/>
        <v>0.72903225806451621</v>
      </c>
      <c r="T7">
        <f t="shared" si="14"/>
        <v>43.741935483870975</v>
      </c>
      <c r="U7">
        <f t="shared" si="17"/>
        <v>609.49820788530462</v>
      </c>
      <c r="V7">
        <f t="shared" si="15"/>
        <v>60.442477876106196</v>
      </c>
      <c r="W7">
        <f t="shared" si="16"/>
        <v>594.03474270730908</v>
      </c>
      <c r="X7">
        <v>8.1999999999999993</v>
      </c>
    </row>
    <row r="8" spans="1:24" x14ac:dyDescent="0.35">
      <c r="A8">
        <v>2.1459999999999999</v>
      </c>
      <c r="B8">
        <v>240.2</v>
      </c>
      <c r="C8">
        <v>219.2</v>
      </c>
      <c r="D8">
        <v>92</v>
      </c>
      <c r="E8">
        <f t="shared" si="1"/>
        <v>0.94196078431372543</v>
      </c>
      <c r="F8">
        <f t="shared" si="2"/>
        <v>0.85960784313725491</v>
      </c>
      <c r="G8">
        <f t="shared" si="3"/>
        <v>0.36078431372549019</v>
      </c>
      <c r="H8">
        <f t="shared" si="4"/>
        <v>0.36078431372549019</v>
      </c>
      <c r="I8">
        <f t="shared" si="5"/>
        <v>0.94196078431372543</v>
      </c>
      <c r="J8" t="str">
        <f>INDEX(B1:D1, MATCH(MAX(B8:D8), B8:D8,0))</f>
        <v>Red</v>
      </c>
      <c r="K8" t="str">
        <f>INDEX(B1:D1, MATCH(MIN(B8:D8), B8:D8,0))</f>
        <v>Blue</v>
      </c>
      <c r="L8">
        <f t="shared" si="6"/>
        <v>0.65137254901960784</v>
      </c>
      <c r="M8">
        <f t="shared" si="7"/>
        <v>0.44611679711017449</v>
      </c>
      <c r="N8">
        <f t="shared" si="8"/>
        <v>0.83352080989876254</v>
      </c>
      <c r="O8">
        <f t="shared" si="9"/>
        <v>0.83352080989876254</v>
      </c>
      <c r="P8">
        <f t="shared" si="10"/>
        <v>0.85829959514170062</v>
      </c>
      <c r="Q8">
        <f t="shared" si="11"/>
        <v>1</v>
      </c>
      <c r="R8">
        <f t="shared" si="12"/>
        <v>4.1417004048582999</v>
      </c>
      <c r="S8">
        <f t="shared" si="13"/>
        <v>0.44611679711017449</v>
      </c>
      <c r="T8">
        <f t="shared" si="14"/>
        <v>26.76700782661047</v>
      </c>
      <c r="U8">
        <f t="shared" si="17"/>
        <v>625.21573349387916</v>
      </c>
      <c r="V8">
        <f t="shared" si="15"/>
        <v>51.49797570850204</v>
      </c>
      <c r="W8">
        <f t="shared" si="16"/>
        <v>602.31668915879436</v>
      </c>
      <c r="X8">
        <v>8.4</v>
      </c>
    </row>
    <row r="9" spans="1:24" x14ac:dyDescent="0.35">
      <c r="A9">
        <v>2.2019999999999995</v>
      </c>
      <c r="B9">
        <v>237</v>
      </c>
      <c r="C9">
        <v>217.2</v>
      </c>
      <c r="D9">
        <v>96.8</v>
      </c>
      <c r="E9">
        <f t="shared" si="1"/>
        <v>0.92941176470588238</v>
      </c>
      <c r="F9">
        <f t="shared" si="2"/>
        <v>0.85176470588235287</v>
      </c>
      <c r="G9">
        <f t="shared" si="3"/>
        <v>0.37960784313725487</v>
      </c>
      <c r="H9">
        <f t="shared" si="4"/>
        <v>0.37960784313725487</v>
      </c>
      <c r="I9">
        <f t="shared" si="5"/>
        <v>0.92941176470588238</v>
      </c>
      <c r="J9" t="str">
        <f>INDEX(B1:D1, MATCH(MAX(B9:D9), B9:D9,0))</f>
        <v>Red</v>
      </c>
      <c r="K9" t="str">
        <f>INDEX(B1:D1, MATCH(MIN(B9:D9), B9:D9,0))</f>
        <v>Blue</v>
      </c>
      <c r="L9">
        <f t="shared" si="6"/>
        <v>0.65450980392156866</v>
      </c>
      <c r="M9">
        <f t="shared" si="7"/>
        <v>0.4200119832234871</v>
      </c>
      <c r="N9">
        <f t="shared" si="8"/>
        <v>0.79568671963677651</v>
      </c>
      <c r="O9">
        <f t="shared" si="9"/>
        <v>0.79568671963677651</v>
      </c>
      <c r="P9">
        <f t="shared" si="10"/>
        <v>0.85877318116975743</v>
      </c>
      <c r="Q9">
        <f t="shared" si="11"/>
        <v>1</v>
      </c>
      <c r="R9">
        <f t="shared" si="12"/>
        <v>4.1412268188302424</v>
      </c>
      <c r="S9">
        <f t="shared" si="13"/>
        <v>0.4200119832234871</v>
      </c>
      <c r="T9">
        <f t="shared" si="14"/>
        <v>25.200718993409225</v>
      </c>
      <c r="U9">
        <f t="shared" si="17"/>
        <v>626.66600093202851</v>
      </c>
      <c r="V9">
        <f t="shared" si="15"/>
        <v>51.526390870185445</v>
      </c>
      <c r="W9">
        <f t="shared" si="16"/>
        <v>602.29037882390242</v>
      </c>
      <c r="X9">
        <v>8.6</v>
      </c>
    </row>
    <row r="10" spans="1:24" x14ac:dyDescent="0.35">
      <c r="A10">
        <v>2.2299999999999995</v>
      </c>
      <c r="B10">
        <v>236.2</v>
      </c>
      <c r="C10">
        <v>227.2</v>
      </c>
      <c r="D10">
        <v>99.2</v>
      </c>
      <c r="E10">
        <f t="shared" si="1"/>
        <v>0.92627450980392156</v>
      </c>
      <c r="F10">
        <f t="shared" si="2"/>
        <v>0.89098039215686275</v>
      </c>
      <c r="G10">
        <f t="shared" si="3"/>
        <v>0.38901960784313727</v>
      </c>
      <c r="H10">
        <f t="shared" si="4"/>
        <v>0.38901960784313727</v>
      </c>
      <c r="I10">
        <f t="shared" si="5"/>
        <v>0.92627450980392156</v>
      </c>
      <c r="J10" t="str">
        <f>INDEX(B1:D1, MATCH(MAX(B10:D10), B10:D10,0))</f>
        <v>Red</v>
      </c>
      <c r="K10" t="str">
        <f>INDEX(B1:D1, MATCH(MIN(B10:D10), B10:D10,0))</f>
        <v>Blue</v>
      </c>
      <c r="L10">
        <f t="shared" si="6"/>
        <v>0.65764705882352947</v>
      </c>
      <c r="M10">
        <f t="shared" si="7"/>
        <v>0.40846750149075722</v>
      </c>
      <c r="N10">
        <f t="shared" si="8"/>
        <v>0.78465063001145474</v>
      </c>
      <c r="O10">
        <f t="shared" si="9"/>
        <v>0.78465063001145474</v>
      </c>
      <c r="P10">
        <f t="shared" si="10"/>
        <v>0.93430656934306566</v>
      </c>
      <c r="Q10">
        <f t="shared" si="11"/>
        <v>1</v>
      </c>
      <c r="R10">
        <f t="shared" si="12"/>
        <v>4.0656934306569346</v>
      </c>
      <c r="S10">
        <f t="shared" si="13"/>
        <v>0.40846750149075722</v>
      </c>
      <c r="T10">
        <f t="shared" si="14"/>
        <v>24.508050089445433</v>
      </c>
      <c r="U10">
        <f t="shared" si="17"/>
        <v>627.30736102829121</v>
      </c>
      <c r="V10">
        <f t="shared" si="15"/>
        <v>56.058394160583937</v>
      </c>
      <c r="W10">
        <f t="shared" si="16"/>
        <v>598.09407948094076</v>
      </c>
      <c r="X10">
        <v>8.8000000000000007</v>
      </c>
    </row>
    <row r="11" spans="1:24" x14ac:dyDescent="0.35">
      <c r="A11">
        <v>2.2840000000000003</v>
      </c>
      <c r="B11">
        <v>234.4</v>
      </c>
      <c r="C11">
        <v>220.4</v>
      </c>
      <c r="D11">
        <v>97.4</v>
      </c>
      <c r="E11">
        <f t="shared" si="1"/>
        <v>0.91921568627450978</v>
      </c>
      <c r="F11">
        <f t="shared" si="2"/>
        <v>0.86431372549019614</v>
      </c>
      <c r="G11">
        <f t="shared" si="3"/>
        <v>0.38196078431372549</v>
      </c>
      <c r="H11">
        <f t="shared" si="4"/>
        <v>0.38196078431372549</v>
      </c>
      <c r="I11">
        <f t="shared" si="5"/>
        <v>0.91921568627450978</v>
      </c>
      <c r="J11" t="str">
        <f>INDEX(B1:D1, MATCH(MAX(B11:D11), B11:D11,0))</f>
        <v>Red</v>
      </c>
      <c r="K11" t="str">
        <f>INDEX(B1:D1, MATCH(MIN(B11:D11), B11:D11,0))</f>
        <v>Blue</v>
      </c>
      <c r="L11">
        <f t="shared" si="6"/>
        <v>0.65058823529411769</v>
      </c>
      <c r="M11">
        <f t="shared" si="7"/>
        <v>0.41289933694996983</v>
      </c>
      <c r="N11">
        <f t="shared" si="8"/>
        <v>0.76879910213243541</v>
      </c>
      <c r="O11">
        <f t="shared" si="9"/>
        <v>0.76879910213243541</v>
      </c>
      <c r="P11">
        <f t="shared" si="10"/>
        <v>0.89781021897810231</v>
      </c>
      <c r="Q11">
        <f t="shared" si="11"/>
        <v>1</v>
      </c>
      <c r="R11">
        <f t="shared" si="12"/>
        <v>4.1021897810218979</v>
      </c>
      <c r="S11">
        <f t="shared" si="13"/>
        <v>0.41289933694996983</v>
      </c>
      <c r="T11">
        <f t="shared" si="14"/>
        <v>24.773960216998191</v>
      </c>
      <c r="U11">
        <f t="shared" si="17"/>
        <v>627.06114794722384</v>
      </c>
      <c r="V11">
        <f t="shared" si="15"/>
        <v>53.868613138686136</v>
      </c>
      <c r="W11">
        <f t="shared" si="16"/>
        <v>600.12165450121654</v>
      </c>
      <c r="X11">
        <v>9</v>
      </c>
    </row>
    <row r="12" spans="1:24" x14ac:dyDescent="0.35">
      <c r="A12">
        <v>2.3620000000000001</v>
      </c>
      <c r="B12">
        <v>239.2</v>
      </c>
      <c r="C12">
        <v>222.6</v>
      </c>
      <c r="D12">
        <v>101.6</v>
      </c>
      <c r="E12">
        <f t="shared" si="1"/>
        <v>0.93803921568627446</v>
      </c>
      <c r="F12">
        <f t="shared" si="2"/>
        <v>0.87294117647058822</v>
      </c>
      <c r="G12">
        <f t="shared" si="3"/>
        <v>0.39843137254901956</v>
      </c>
      <c r="H12">
        <f t="shared" si="4"/>
        <v>0.39843137254901956</v>
      </c>
      <c r="I12">
        <f t="shared" si="5"/>
        <v>0.93803921568627446</v>
      </c>
      <c r="J12" t="str">
        <f>INDEX(B1:D1, MATCH(MAX(B12:D12), B12:D12,0))</f>
        <v>Red</v>
      </c>
      <c r="K12" t="str">
        <f>INDEX(B1:D1, MATCH(MIN(B12:D12), B12:D12,0))</f>
        <v>Blue</v>
      </c>
      <c r="L12">
        <f t="shared" si="6"/>
        <v>0.66823529411764704</v>
      </c>
      <c r="M12">
        <f t="shared" si="7"/>
        <v>0.40375586854460094</v>
      </c>
      <c r="N12">
        <f t="shared" si="8"/>
        <v>0.81323877068557904</v>
      </c>
      <c r="O12">
        <f t="shared" si="9"/>
        <v>0.81323877068557904</v>
      </c>
      <c r="P12">
        <f t="shared" si="10"/>
        <v>0.87936046511627919</v>
      </c>
      <c r="Q12">
        <f t="shared" si="11"/>
        <v>1</v>
      </c>
      <c r="R12">
        <f t="shared" si="12"/>
        <v>4.120639534883721</v>
      </c>
      <c r="S12">
        <f t="shared" si="13"/>
        <v>0.40375586854460094</v>
      </c>
      <c r="T12">
        <f t="shared" si="14"/>
        <v>24.225352112676056</v>
      </c>
      <c r="U12">
        <f t="shared" si="17"/>
        <v>627.56911841418878</v>
      </c>
      <c r="V12">
        <f t="shared" si="15"/>
        <v>52.761627906976749</v>
      </c>
      <c r="W12">
        <f t="shared" si="16"/>
        <v>601.14664082687341</v>
      </c>
      <c r="X12">
        <v>9.1999999999999993</v>
      </c>
    </row>
    <row r="13" spans="1:24" x14ac:dyDescent="0.35">
      <c r="A13">
        <v>2.5179999999999998</v>
      </c>
      <c r="B13">
        <v>234</v>
      </c>
      <c r="C13">
        <v>232</v>
      </c>
      <c r="D13">
        <v>98.2</v>
      </c>
      <c r="E13">
        <f t="shared" si="1"/>
        <v>0.91764705882352937</v>
      </c>
      <c r="F13">
        <f t="shared" si="2"/>
        <v>0.90980392156862744</v>
      </c>
      <c r="G13">
        <f t="shared" si="3"/>
        <v>0.38509803921568631</v>
      </c>
      <c r="H13">
        <f t="shared" si="4"/>
        <v>0.38509803921568631</v>
      </c>
      <c r="I13">
        <f t="shared" si="5"/>
        <v>0.91764705882352937</v>
      </c>
      <c r="J13" t="str">
        <f>INDEX(B1:D1, MATCH(MAX(B13:D13), B13:D13,0))</f>
        <v>Red</v>
      </c>
      <c r="K13" t="str">
        <f>INDEX(B1:D1, MATCH(MIN(B13:D13), B13:D13,0))</f>
        <v>Blue</v>
      </c>
      <c r="L13">
        <f t="shared" si="6"/>
        <v>0.65137254901960784</v>
      </c>
      <c r="M13">
        <f t="shared" si="7"/>
        <v>0.4087898856110776</v>
      </c>
      <c r="N13">
        <f t="shared" si="8"/>
        <v>0.76377952755905487</v>
      </c>
      <c r="O13">
        <f t="shared" si="9"/>
        <v>0.76377952755905487</v>
      </c>
      <c r="P13">
        <f t="shared" si="10"/>
        <v>0.98527245949926368</v>
      </c>
      <c r="Q13">
        <f t="shared" si="11"/>
        <v>1</v>
      </c>
      <c r="R13">
        <f t="shared" si="12"/>
        <v>4.0147275405007363</v>
      </c>
      <c r="S13">
        <f t="shared" si="13"/>
        <v>0.4087898856110776</v>
      </c>
      <c r="T13">
        <f t="shared" si="14"/>
        <v>24.527393136664656</v>
      </c>
      <c r="U13">
        <f t="shared" si="17"/>
        <v>627.28945079938455</v>
      </c>
      <c r="V13">
        <f t="shared" si="15"/>
        <v>59.116347569955821</v>
      </c>
      <c r="W13">
        <f t="shared" si="16"/>
        <v>595.26264113892978</v>
      </c>
      <c r="X13">
        <v>9.4</v>
      </c>
    </row>
    <row r="14" spans="1:24" x14ac:dyDescent="0.35">
      <c r="A14">
        <v>2.7480000000000002</v>
      </c>
      <c r="B14">
        <v>236</v>
      </c>
      <c r="C14">
        <v>224.4</v>
      </c>
      <c r="D14">
        <v>90</v>
      </c>
      <c r="E14">
        <f t="shared" si="1"/>
        <v>0.92549019607843142</v>
      </c>
      <c r="F14">
        <f t="shared" si="2"/>
        <v>0.88</v>
      </c>
      <c r="G14">
        <f t="shared" si="3"/>
        <v>0.35294117647058826</v>
      </c>
      <c r="H14">
        <f t="shared" si="4"/>
        <v>0.35294117647058826</v>
      </c>
      <c r="I14">
        <f t="shared" si="5"/>
        <v>0.92549019607843142</v>
      </c>
      <c r="J14" t="str">
        <f>INDEX(B1:D1, MATCH(MAX(B14:D14), B14:D14,0))</f>
        <v>Red</v>
      </c>
      <c r="K14" t="str">
        <f>INDEX(B1:D1, MATCH(MIN(B14:D14), B14:D14,0))</f>
        <v>Blue</v>
      </c>
      <c r="L14">
        <f t="shared" si="6"/>
        <v>0.63921568627450986</v>
      </c>
      <c r="M14">
        <f t="shared" si="7"/>
        <v>0.44785276073619623</v>
      </c>
      <c r="N14">
        <f t="shared" si="8"/>
        <v>0.7934782608695653</v>
      </c>
      <c r="O14">
        <f t="shared" si="9"/>
        <v>0.7934782608695653</v>
      </c>
      <c r="P14">
        <f t="shared" si="10"/>
        <v>0.92054794520547956</v>
      </c>
      <c r="Q14">
        <f t="shared" si="11"/>
        <v>1</v>
      </c>
      <c r="R14">
        <f t="shared" si="12"/>
        <v>4.0794520547945208</v>
      </c>
      <c r="S14">
        <f t="shared" si="13"/>
        <v>0.44785276073619623</v>
      </c>
      <c r="T14">
        <f t="shared" si="14"/>
        <v>26.871165644171775</v>
      </c>
      <c r="U14">
        <f t="shared" si="17"/>
        <v>625.11929107021137</v>
      </c>
      <c r="V14">
        <f t="shared" si="15"/>
        <v>55.232876712328775</v>
      </c>
      <c r="W14">
        <f t="shared" si="16"/>
        <v>598.85844748858449</v>
      </c>
      <c r="X14">
        <v>9.6</v>
      </c>
    </row>
    <row r="15" spans="1:24" x14ac:dyDescent="0.35">
      <c r="A15">
        <v>3.8239999999999994</v>
      </c>
      <c r="B15">
        <v>238.6</v>
      </c>
      <c r="C15">
        <v>225</v>
      </c>
      <c r="D15">
        <v>94.6</v>
      </c>
      <c r="E15">
        <f t="shared" si="1"/>
        <v>0.93568627450980391</v>
      </c>
      <c r="F15">
        <f t="shared" si="2"/>
        <v>0.88235294117647056</v>
      </c>
      <c r="G15">
        <f t="shared" si="3"/>
        <v>0.37098039215686274</v>
      </c>
      <c r="H15">
        <f t="shared" si="4"/>
        <v>0.37098039215686274</v>
      </c>
      <c r="I15">
        <f t="shared" si="5"/>
        <v>0.93568627450980391</v>
      </c>
      <c r="J15" t="str">
        <f>INDEX(B1:D1, MATCH(MAX(B15:D15), B15:D15,0))</f>
        <v>Red</v>
      </c>
      <c r="K15" t="str">
        <f>INDEX(B1:D1, MATCH(MIN(B15:D15), B15:D15,0))</f>
        <v>Blue</v>
      </c>
      <c r="L15">
        <f t="shared" si="6"/>
        <v>0.65333333333333332</v>
      </c>
      <c r="M15">
        <f t="shared" si="7"/>
        <v>0.43217286914765907</v>
      </c>
      <c r="N15">
        <f t="shared" si="8"/>
        <v>0.81447963800904966</v>
      </c>
      <c r="O15">
        <f t="shared" si="9"/>
        <v>0.81447963800904966</v>
      </c>
      <c r="P15">
        <f t="shared" si="10"/>
        <v>0.90555555555555556</v>
      </c>
      <c r="Q15">
        <f t="shared" si="11"/>
        <v>1</v>
      </c>
      <c r="R15">
        <f t="shared" si="12"/>
        <v>4.0944444444444441</v>
      </c>
      <c r="S15">
        <f t="shared" si="13"/>
        <v>0.43217286914765907</v>
      </c>
      <c r="T15">
        <f t="shared" si="14"/>
        <v>25.930372148859544</v>
      </c>
      <c r="U15">
        <f t="shared" si="17"/>
        <v>625.99039615846334</v>
      </c>
      <c r="V15">
        <f t="shared" si="15"/>
        <v>54.333333333333336</v>
      </c>
      <c r="W15">
        <f t="shared" si="16"/>
        <v>599.69135802469134</v>
      </c>
      <c r="X15">
        <v>9.8000000000000007</v>
      </c>
    </row>
    <row r="16" spans="1:24" x14ac:dyDescent="0.35">
      <c r="A16">
        <v>7.7700000000000005</v>
      </c>
      <c r="B16">
        <v>96.8</v>
      </c>
      <c r="C16">
        <v>179</v>
      </c>
      <c r="D16">
        <v>180.2</v>
      </c>
      <c r="E16">
        <f t="shared" si="1"/>
        <v>0.37960784313725487</v>
      </c>
      <c r="F16">
        <f t="shared" si="2"/>
        <v>0.70196078431372544</v>
      </c>
      <c r="G16">
        <f t="shared" si="3"/>
        <v>0.70666666666666667</v>
      </c>
      <c r="H16">
        <f t="shared" si="4"/>
        <v>0.37960784313725487</v>
      </c>
      <c r="I16">
        <f t="shared" si="5"/>
        <v>0.70666666666666667</v>
      </c>
      <c r="J16" t="str">
        <f>INDEX(B1:D1, MATCH(MAX(B16:D16), B16:D16,0))</f>
        <v>Blue</v>
      </c>
      <c r="K16" t="str">
        <f>INDEX(B1:D1, MATCH(MIN(B16:D16), B16:D16,0))</f>
        <v>Red</v>
      </c>
      <c r="L16">
        <f t="shared" si="6"/>
        <v>0.54313725490196074</v>
      </c>
      <c r="M16">
        <f t="shared" si="7"/>
        <v>0.30108303249097479</v>
      </c>
      <c r="N16">
        <f t="shared" si="8"/>
        <v>0.35793991416309012</v>
      </c>
      <c r="O16">
        <f t="shared" si="9"/>
        <v>0.35793991416309012</v>
      </c>
      <c r="P16">
        <f t="shared" si="10"/>
        <v>-1.4388489208633245E-2</v>
      </c>
      <c r="Q16">
        <f t="shared" si="11"/>
        <v>3</v>
      </c>
      <c r="R16">
        <f t="shared" si="12"/>
        <v>3.014388489208633</v>
      </c>
      <c r="S16">
        <f t="shared" si="13"/>
        <v>0.35793991416309012</v>
      </c>
      <c r="T16">
        <f t="shared" si="14"/>
        <v>21.476394849785407</v>
      </c>
      <c r="U16">
        <f t="shared" si="17"/>
        <v>630.11444921316161</v>
      </c>
      <c r="V16">
        <f t="shared" si="15"/>
        <v>180.86330935251797</v>
      </c>
      <c r="W16">
        <f t="shared" si="16"/>
        <v>482.53397282174262</v>
      </c>
      <c r="X16">
        <v>10</v>
      </c>
    </row>
    <row r="17" spans="1:26" x14ac:dyDescent="0.35">
      <c r="A17">
        <v>10.942000000000002</v>
      </c>
      <c r="B17">
        <v>19.399999999999999</v>
      </c>
      <c r="C17">
        <v>127</v>
      </c>
      <c r="D17">
        <v>246</v>
      </c>
      <c r="E17">
        <f t="shared" si="1"/>
        <v>7.6078431372549007E-2</v>
      </c>
      <c r="F17">
        <f t="shared" si="2"/>
        <v>0.49803921568627452</v>
      </c>
      <c r="G17">
        <f t="shared" si="3"/>
        <v>0.96470588235294119</v>
      </c>
      <c r="H17">
        <f t="shared" si="4"/>
        <v>7.6078431372549007E-2</v>
      </c>
      <c r="I17">
        <f t="shared" si="5"/>
        <v>0.96470588235294119</v>
      </c>
      <c r="J17" t="str">
        <f>INDEX(B1:D1, MATCH(MAX(B17:D17), B17:D17,0))</f>
        <v>Blue</v>
      </c>
      <c r="K17" t="str">
        <f>INDEX(B1:D1, MATCH(MIN(B17:D17), B17:D17,0))</f>
        <v>Red</v>
      </c>
      <c r="L17">
        <f t="shared" si="6"/>
        <v>0.52039215686274509</v>
      </c>
      <c r="M17">
        <f t="shared" si="7"/>
        <v>0.85380557648831956</v>
      </c>
      <c r="N17">
        <f t="shared" si="8"/>
        <v>0.92641046606704835</v>
      </c>
      <c r="O17">
        <f t="shared" si="9"/>
        <v>0.92641046606704835</v>
      </c>
      <c r="P17">
        <f t="shared" si="10"/>
        <v>-0.52515445719329212</v>
      </c>
      <c r="Q17">
        <f t="shared" si="11"/>
        <v>3</v>
      </c>
      <c r="R17">
        <f t="shared" si="12"/>
        <v>3.5251544571932922</v>
      </c>
      <c r="S17">
        <f t="shared" si="13"/>
        <v>0.92641046606704835</v>
      </c>
      <c r="T17">
        <f t="shared" si="14"/>
        <v>55.5846279640229</v>
      </c>
      <c r="U17">
        <f t="shared" si="17"/>
        <v>598.53275188516398</v>
      </c>
      <c r="V17">
        <f t="shared" si="15"/>
        <v>211.50926743159752</v>
      </c>
      <c r="W17">
        <f t="shared" si="16"/>
        <v>454.15808571148375</v>
      </c>
      <c r="X17">
        <v>10.199999999999999</v>
      </c>
    </row>
    <row r="18" spans="1:26" x14ac:dyDescent="0.35">
      <c r="A18">
        <v>11.368</v>
      </c>
      <c r="B18">
        <v>22.6</v>
      </c>
      <c r="C18">
        <v>129</v>
      </c>
      <c r="D18">
        <v>247.6</v>
      </c>
      <c r="E18">
        <f t="shared" si="1"/>
        <v>8.8627450980392167E-2</v>
      </c>
      <c r="F18">
        <f t="shared" si="2"/>
        <v>0.50588235294117645</v>
      </c>
      <c r="G18">
        <f t="shared" si="3"/>
        <v>0.97098039215686271</v>
      </c>
      <c r="H18">
        <f t="shared" si="4"/>
        <v>8.8627450980392167E-2</v>
      </c>
      <c r="I18">
        <f t="shared" si="5"/>
        <v>0.97098039215686271</v>
      </c>
      <c r="J18" t="str">
        <f>INDEX(B1:D1, MATCH(MAX(B18:D18), B18:D18,0))</f>
        <v>Blue</v>
      </c>
      <c r="K18" t="str">
        <f>INDEX(B1:D1, MATCH(MIN(B18:D18), B18:D18,0))</f>
        <v>Red</v>
      </c>
      <c r="L18">
        <f t="shared" si="6"/>
        <v>0.52980392156862743</v>
      </c>
      <c r="M18">
        <f t="shared" si="7"/>
        <v>0.83271650629163585</v>
      </c>
      <c r="N18">
        <f t="shared" si="8"/>
        <v>0.93828190158465385</v>
      </c>
      <c r="O18">
        <f t="shared" si="9"/>
        <v>0.93828190158465385</v>
      </c>
      <c r="P18">
        <f t="shared" si="10"/>
        <v>-0.52711111111111109</v>
      </c>
      <c r="Q18">
        <f t="shared" si="11"/>
        <v>3</v>
      </c>
      <c r="R18">
        <f t="shared" si="12"/>
        <v>3.5271111111111111</v>
      </c>
      <c r="S18">
        <f t="shared" si="13"/>
        <v>0.93828190158465385</v>
      </c>
      <c r="T18">
        <f t="shared" si="14"/>
        <v>56.296914095079231</v>
      </c>
      <c r="U18">
        <f t="shared" si="17"/>
        <v>597.8732276897415</v>
      </c>
      <c r="V18">
        <f t="shared" si="15"/>
        <v>211.62666666666667</v>
      </c>
      <c r="W18">
        <f t="shared" si="16"/>
        <v>454.04938271604942</v>
      </c>
      <c r="X18">
        <v>10.4</v>
      </c>
      <c r="Z18">
        <f>SUM(W2:W15)/COUNT(W2:W15)</f>
        <v>598.35184576956453</v>
      </c>
    </row>
    <row r="19" spans="1:26" x14ac:dyDescent="0.35">
      <c r="A19">
        <v>11.596</v>
      </c>
      <c r="B19">
        <v>21.8</v>
      </c>
      <c r="C19">
        <v>131.19999999999999</v>
      </c>
      <c r="D19">
        <v>247</v>
      </c>
      <c r="E19">
        <f t="shared" si="1"/>
        <v>8.5490196078431377E-2</v>
      </c>
      <c r="F19">
        <f t="shared" si="2"/>
        <v>0.51450980392156853</v>
      </c>
      <c r="G19">
        <f t="shared" si="3"/>
        <v>0.96862745098039216</v>
      </c>
      <c r="H19">
        <f t="shared" si="4"/>
        <v>8.5490196078431377E-2</v>
      </c>
      <c r="I19">
        <f t="shared" si="5"/>
        <v>0.96862745098039216</v>
      </c>
      <c r="J19" t="str">
        <f>INDEX(B1:D1, MATCH(MAX(B19:D19), B19:D19,0))</f>
        <v>Blue</v>
      </c>
      <c r="K19" t="str">
        <f>INDEX(B1:D1, MATCH(MIN(B19:D19), B19:D19,0))</f>
        <v>Red</v>
      </c>
      <c r="L19">
        <f t="shared" si="6"/>
        <v>0.5270588235294118</v>
      </c>
      <c r="M19">
        <f t="shared" si="7"/>
        <v>0.83779761904761907</v>
      </c>
      <c r="N19">
        <f t="shared" si="8"/>
        <v>0.93366500829187404</v>
      </c>
      <c r="O19">
        <f t="shared" si="9"/>
        <v>0.93366500829187404</v>
      </c>
      <c r="P19">
        <f t="shared" si="10"/>
        <v>-0.51420959147424516</v>
      </c>
      <c r="Q19">
        <f t="shared" si="11"/>
        <v>3</v>
      </c>
      <c r="R19">
        <f t="shared" si="12"/>
        <v>3.5142095914742453</v>
      </c>
      <c r="S19">
        <f t="shared" si="13"/>
        <v>0.93366500829187404</v>
      </c>
      <c r="T19">
        <f t="shared" si="14"/>
        <v>56.019900497512445</v>
      </c>
      <c r="U19">
        <f t="shared" si="17"/>
        <v>598.12972176156256</v>
      </c>
      <c r="V19">
        <f t="shared" si="15"/>
        <v>210.8525754884547</v>
      </c>
      <c r="W19">
        <f t="shared" si="16"/>
        <v>454.76613380698637</v>
      </c>
      <c r="X19">
        <v>10.6</v>
      </c>
      <c r="Z19">
        <f>SUM(W17:W30)/COUNT(W17:W30)</f>
        <v>453.85481492061746</v>
      </c>
    </row>
    <row r="20" spans="1:26" x14ac:dyDescent="0.35">
      <c r="A20">
        <v>11.709999999999999</v>
      </c>
      <c r="B20">
        <v>24.6</v>
      </c>
      <c r="C20">
        <v>130.80000000000001</v>
      </c>
      <c r="D20">
        <v>249.8</v>
      </c>
      <c r="E20">
        <f t="shared" si="1"/>
        <v>9.6470588235294127E-2</v>
      </c>
      <c r="F20">
        <f t="shared" si="2"/>
        <v>0.51294117647058823</v>
      </c>
      <c r="G20">
        <f t="shared" si="3"/>
        <v>0.97960784313725491</v>
      </c>
      <c r="H20">
        <f t="shared" si="4"/>
        <v>9.6470588235294127E-2</v>
      </c>
      <c r="I20">
        <f t="shared" si="5"/>
        <v>0.97960784313725491</v>
      </c>
      <c r="J20" t="str">
        <f>INDEX(B1:D1, MATCH(MAX(B20:D20), B20:D20,0))</f>
        <v>Blue</v>
      </c>
      <c r="K20" t="str">
        <f>INDEX(B1:D1, MATCH(MIN(B20:D20), B20:D20,0))</f>
        <v>Red</v>
      </c>
      <c r="L20">
        <f t="shared" si="6"/>
        <v>0.53803921568627455</v>
      </c>
      <c r="M20">
        <f t="shared" si="7"/>
        <v>0.82069970845481044</v>
      </c>
      <c r="N20">
        <f t="shared" si="8"/>
        <v>0.95585738539898124</v>
      </c>
      <c r="O20">
        <f t="shared" si="9"/>
        <v>0.95585738539898124</v>
      </c>
      <c r="P20">
        <f t="shared" si="10"/>
        <v>-0.52841918294849022</v>
      </c>
      <c r="Q20">
        <f t="shared" si="11"/>
        <v>3</v>
      </c>
      <c r="R20">
        <f t="shared" si="12"/>
        <v>3.5284191829484901</v>
      </c>
      <c r="S20">
        <f t="shared" si="13"/>
        <v>0.95585738539898124</v>
      </c>
      <c r="T20">
        <f t="shared" si="14"/>
        <v>57.351443123938871</v>
      </c>
      <c r="U20">
        <f t="shared" si="17"/>
        <v>596.89681192227886</v>
      </c>
      <c r="V20">
        <f t="shared" si="15"/>
        <v>211.70515097690941</v>
      </c>
      <c r="W20">
        <f t="shared" si="16"/>
        <v>453.97671205841721</v>
      </c>
      <c r="X20">
        <v>10.8</v>
      </c>
    </row>
    <row r="21" spans="1:26" x14ac:dyDescent="0.35">
      <c r="A21">
        <v>11.766</v>
      </c>
      <c r="B21">
        <v>29.4</v>
      </c>
      <c r="C21">
        <v>127.2</v>
      </c>
      <c r="D21">
        <v>246</v>
      </c>
      <c r="E21">
        <f t="shared" si="1"/>
        <v>0.11529411764705882</v>
      </c>
      <c r="F21">
        <f t="shared" si="2"/>
        <v>0.49882352941176472</v>
      </c>
      <c r="G21">
        <f t="shared" si="3"/>
        <v>0.96470588235294119</v>
      </c>
      <c r="H21">
        <f t="shared" si="4"/>
        <v>0.11529411764705882</v>
      </c>
      <c r="I21">
        <f t="shared" si="5"/>
        <v>0.96470588235294119</v>
      </c>
      <c r="J21" t="str">
        <f>INDEX(B1:D1, MATCH(MAX(B21:D21), B21:D21,0))</f>
        <v>Blue</v>
      </c>
      <c r="K21" t="str">
        <f>INDEX(B1:D1, MATCH(MIN(B21:D21), B21:D21,0))</f>
        <v>Red</v>
      </c>
      <c r="L21">
        <f t="shared" si="6"/>
        <v>0.54</v>
      </c>
      <c r="M21">
        <f t="shared" si="7"/>
        <v>0.78649237472766875</v>
      </c>
      <c r="N21">
        <f t="shared" si="8"/>
        <v>0.92327365728900257</v>
      </c>
      <c r="O21">
        <f t="shared" si="9"/>
        <v>0.92327365728900257</v>
      </c>
      <c r="P21">
        <f t="shared" si="10"/>
        <v>-0.54847645429362879</v>
      </c>
      <c r="Q21">
        <f t="shared" si="11"/>
        <v>3</v>
      </c>
      <c r="R21">
        <f t="shared" si="12"/>
        <v>3.5484764542936289</v>
      </c>
      <c r="S21">
        <f t="shared" si="13"/>
        <v>0.92327365728900257</v>
      </c>
      <c r="T21">
        <f t="shared" si="14"/>
        <v>55.396419437340157</v>
      </c>
      <c r="U21">
        <f t="shared" si="17"/>
        <v>598.70701903949987</v>
      </c>
      <c r="V21">
        <f t="shared" si="15"/>
        <v>212.90858725761774</v>
      </c>
      <c r="W21">
        <f t="shared" si="16"/>
        <v>452.86241920590953</v>
      </c>
      <c r="X21">
        <v>11</v>
      </c>
    </row>
    <row r="22" spans="1:26" x14ac:dyDescent="0.35">
      <c r="A22">
        <v>11.891999999999999</v>
      </c>
      <c r="B22">
        <v>31</v>
      </c>
      <c r="C22">
        <v>129.4</v>
      </c>
      <c r="D22">
        <v>248.8</v>
      </c>
      <c r="E22">
        <f t="shared" si="1"/>
        <v>0.12156862745098039</v>
      </c>
      <c r="F22">
        <f t="shared" si="2"/>
        <v>0.50745098039215686</v>
      </c>
      <c r="G22">
        <f t="shared" si="3"/>
        <v>0.97568627450980394</v>
      </c>
      <c r="H22">
        <f t="shared" si="4"/>
        <v>0.12156862745098039</v>
      </c>
      <c r="I22">
        <f t="shared" si="5"/>
        <v>0.97568627450980394</v>
      </c>
      <c r="J22" t="str">
        <f>INDEX(B1:D1, MATCH(MAX(B22:D22), B22:D22,0))</f>
        <v>Blue</v>
      </c>
      <c r="K22" t="str">
        <f>INDEX(B1:D1, MATCH(MIN(B22:D22), B22:D22,0))</f>
        <v>Red</v>
      </c>
      <c r="L22">
        <f t="shared" si="6"/>
        <v>0.54862745098039212</v>
      </c>
      <c r="M22">
        <f t="shared" si="7"/>
        <v>0.77841315225160834</v>
      </c>
      <c r="N22">
        <f t="shared" si="8"/>
        <v>0.94613379669852293</v>
      </c>
      <c r="O22">
        <f t="shared" si="9"/>
        <v>0.94613379669852293</v>
      </c>
      <c r="P22">
        <f t="shared" si="10"/>
        <v>-0.54820936639118456</v>
      </c>
      <c r="Q22">
        <f t="shared" si="11"/>
        <v>3</v>
      </c>
      <c r="R22">
        <f t="shared" si="12"/>
        <v>3.5482093663911844</v>
      </c>
      <c r="S22">
        <f t="shared" si="13"/>
        <v>0.94613379669852293</v>
      </c>
      <c r="T22">
        <f t="shared" si="14"/>
        <v>56.768027801911373</v>
      </c>
      <c r="U22">
        <f t="shared" si="17"/>
        <v>597.43701129452654</v>
      </c>
      <c r="V22">
        <f t="shared" si="15"/>
        <v>212.89256198347107</v>
      </c>
      <c r="W22">
        <f t="shared" si="16"/>
        <v>452.87725742271198</v>
      </c>
      <c r="X22">
        <v>11.2</v>
      </c>
    </row>
    <row r="23" spans="1:26" x14ac:dyDescent="0.35">
      <c r="A23">
        <v>11.992000000000001</v>
      </c>
      <c r="B23">
        <v>16.8</v>
      </c>
      <c r="C23">
        <v>127</v>
      </c>
      <c r="D23">
        <v>245</v>
      </c>
      <c r="E23">
        <f t="shared" si="1"/>
        <v>6.5882352941176475E-2</v>
      </c>
      <c r="F23">
        <f t="shared" si="2"/>
        <v>0.49803921568627452</v>
      </c>
      <c r="G23">
        <f t="shared" si="3"/>
        <v>0.96078431372549022</v>
      </c>
      <c r="H23">
        <f t="shared" si="4"/>
        <v>6.5882352941176475E-2</v>
      </c>
      <c r="I23">
        <f t="shared" si="5"/>
        <v>0.96078431372549022</v>
      </c>
      <c r="J23" t="str">
        <f>INDEX(B1:D1, MATCH(MAX(B23:D23), B23:D23,0))</f>
        <v>Blue</v>
      </c>
      <c r="K23" t="str">
        <f>INDEX(B1:D1, MATCH(MIN(B23:D23), B23:D23,0))</f>
        <v>Red</v>
      </c>
      <c r="L23">
        <f t="shared" si="6"/>
        <v>0.51333333333333331</v>
      </c>
      <c r="M23">
        <f t="shared" si="7"/>
        <v>0.87165775401069523</v>
      </c>
      <c r="N23">
        <f t="shared" si="8"/>
        <v>0.91941982272361011</v>
      </c>
      <c r="O23">
        <f t="shared" si="9"/>
        <v>0.91941982272361011</v>
      </c>
      <c r="P23">
        <f t="shared" si="10"/>
        <v>-0.51709027169149868</v>
      </c>
      <c r="Q23">
        <f t="shared" si="11"/>
        <v>3</v>
      </c>
      <c r="R23">
        <f t="shared" si="12"/>
        <v>3.5170902716914987</v>
      </c>
      <c r="S23">
        <f t="shared" si="13"/>
        <v>0.91941982272361011</v>
      </c>
      <c r="T23">
        <f t="shared" si="14"/>
        <v>55.165189363416609</v>
      </c>
      <c r="U23">
        <f t="shared" si="17"/>
        <v>598.9211209597994</v>
      </c>
      <c r="V23">
        <f t="shared" si="15"/>
        <v>211.02541630148991</v>
      </c>
      <c r="W23">
        <f t="shared" si="16"/>
        <v>454.60609601713895</v>
      </c>
      <c r="X23">
        <v>11.4</v>
      </c>
    </row>
    <row r="24" spans="1:26" x14ac:dyDescent="0.35">
      <c r="A24">
        <v>12.058</v>
      </c>
      <c r="B24">
        <v>19.8</v>
      </c>
      <c r="C24">
        <v>129.19999999999999</v>
      </c>
      <c r="D24">
        <v>247.6</v>
      </c>
      <c r="E24">
        <f t="shared" si="1"/>
        <v>7.7647058823529416E-2</v>
      </c>
      <c r="F24">
        <f t="shared" si="2"/>
        <v>0.5066666666666666</v>
      </c>
      <c r="G24">
        <f t="shared" si="3"/>
        <v>0.97098039215686271</v>
      </c>
      <c r="H24">
        <f t="shared" si="4"/>
        <v>7.7647058823529416E-2</v>
      </c>
      <c r="I24">
        <f t="shared" si="5"/>
        <v>0.97098039215686271</v>
      </c>
      <c r="J24" t="str">
        <f>INDEX(B1:D1, MATCH(MAX(B24:D24), B24:D24,0))</f>
        <v>Blue</v>
      </c>
      <c r="K24" t="str">
        <f>INDEX(B1:D1, MATCH(MIN(B24:D24), B24:D24,0))</f>
        <v>Red</v>
      </c>
      <c r="L24">
        <f t="shared" si="6"/>
        <v>0.52431372549019606</v>
      </c>
      <c r="M24">
        <f t="shared" si="7"/>
        <v>0.85190725504861631</v>
      </c>
      <c r="N24">
        <f t="shared" si="8"/>
        <v>0.93899422918384168</v>
      </c>
      <c r="O24">
        <f t="shared" si="9"/>
        <v>0.93899422918384168</v>
      </c>
      <c r="P24">
        <f t="shared" si="10"/>
        <v>-0.51975417032484639</v>
      </c>
      <c r="Q24">
        <f t="shared" si="11"/>
        <v>3</v>
      </c>
      <c r="R24">
        <f t="shared" si="12"/>
        <v>3.5197541703248465</v>
      </c>
      <c r="S24">
        <f t="shared" si="13"/>
        <v>0.93899422918384168</v>
      </c>
      <c r="T24">
        <f t="shared" si="14"/>
        <v>56.339653751030504</v>
      </c>
      <c r="U24">
        <f t="shared" si="17"/>
        <v>597.83365393423105</v>
      </c>
      <c r="V24">
        <f t="shared" si="15"/>
        <v>211.1852502194908</v>
      </c>
      <c r="W24">
        <f t="shared" si="16"/>
        <v>454.45810164861962</v>
      </c>
      <c r="X24">
        <v>11.6</v>
      </c>
    </row>
    <row r="25" spans="1:26" x14ac:dyDescent="0.35">
      <c r="A25">
        <v>12.133999999999999</v>
      </c>
      <c r="B25">
        <v>26.2</v>
      </c>
      <c r="C25">
        <v>126.6</v>
      </c>
      <c r="D25">
        <v>249</v>
      </c>
      <c r="E25">
        <f t="shared" si="1"/>
        <v>0.10274509803921568</v>
      </c>
      <c r="F25">
        <f t="shared" si="2"/>
        <v>0.49647058823529411</v>
      </c>
      <c r="G25">
        <f t="shared" si="3"/>
        <v>0.97647058823529409</v>
      </c>
      <c r="H25">
        <f t="shared" si="4"/>
        <v>0.10274509803921568</v>
      </c>
      <c r="I25">
        <f t="shared" si="5"/>
        <v>0.97647058823529409</v>
      </c>
      <c r="J25" t="str">
        <f>INDEX(B1:D1, MATCH(MAX(B25:D25), B25:D25,0))</f>
        <v>Blue</v>
      </c>
      <c r="K25" t="str">
        <f>INDEX(B1:D1, MATCH(MIN(B25:D25), B25:D25,0))</f>
        <v>Red</v>
      </c>
      <c r="L25">
        <f t="shared" si="6"/>
        <v>0.53960784313725485</v>
      </c>
      <c r="M25">
        <f t="shared" si="7"/>
        <v>0.80959302325581395</v>
      </c>
      <c r="N25">
        <f t="shared" si="8"/>
        <v>0.94889267461669513</v>
      </c>
      <c r="O25">
        <f t="shared" si="9"/>
        <v>0.94889267461669513</v>
      </c>
      <c r="P25">
        <f t="shared" si="10"/>
        <v>-0.54937163375224418</v>
      </c>
      <c r="Q25">
        <f t="shared" si="11"/>
        <v>3</v>
      </c>
      <c r="R25">
        <f t="shared" si="12"/>
        <v>3.5493716337522443</v>
      </c>
      <c r="S25">
        <f t="shared" si="13"/>
        <v>0.94889267461669513</v>
      </c>
      <c r="T25">
        <f t="shared" si="14"/>
        <v>56.933560477001706</v>
      </c>
      <c r="U25">
        <f t="shared" si="17"/>
        <v>597.28374029907252</v>
      </c>
      <c r="V25">
        <f t="shared" si="15"/>
        <v>212.96229802513466</v>
      </c>
      <c r="W25">
        <f t="shared" si="16"/>
        <v>452.81268701376422</v>
      </c>
      <c r="X25">
        <v>11.8</v>
      </c>
    </row>
    <row r="26" spans="1:26" x14ac:dyDescent="0.35">
      <c r="A26">
        <v>12.212</v>
      </c>
      <c r="B26">
        <v>21.8</v>
      </c>
      <c r="C26">
        <v>129.80000000000001</v>
      </c>
      <c r="D26">
        <v>244</v>
      </c>
      <c r="E26">
        <f t="shared" si="1"/>
        <v>8.5490196078431377E-2</v>
      </c>
      <c r="F26">
        <f t="shared" si="2"/>
        <v>0.50901960784313727</v>
      </c>
      <c r="G26">
        <f t="shared" si="3"/>
        <v>0.95686274509803926</v>
      </c>
      <c r="H26">
        <f t="shared" si="4"/>
        <v>8.5490196078431377E-2</v>
      </c>
      <c r="I26">
        <f t="shared" si="5"/>
        <v>0.95686274509803926</v>
      </c>
      <c r="J26" t="str">
        <f>INDEX(B1:D1, MATCH(MAX(B26:D26), B26:D26,0))</f>
        <v>Blue</v>
      </c>
      <c r="K26" t="str">
        <f>INDEX(B1:D1, MATCH(MIN(B26:D26), B26:D26,0))</f>
        <v>Red</v>
      </c>
      <c r="L26">
        <f t="shared" si="6"/>
        <v>0.52117647058823535</v>
      </c>
      <c r="M26">
        <f t="shared" si="7"/>
        <v>0.83596689240030098</v>
      </c>
      <c r="N26">
        <f t="shared" si="8"/>
        <v>0.90990990990991005</v>
      </c>
      <c r="O26">
        <f t="shared" si="9"/>
        <v>0.90990990990991005</v>
      </c>
      <c r="P26">
        <f t="shared" si="10"/>
        <v>-0.51395139513951393</v>
      </c>
      <c r="Q26">
        <f t="shared" si="11"/>
        <v>3</v>
      </c>
      <c r="R26">
        <f t="shared" si="12"/>
        <v>3.513951395139514</v>
      </c>
      <c r="S26">
        <f t="shared" si="13"/>
        <v>0.90990990990991005</v>
      </c>
      <c r="T26">
        <f t="shared" si="14"/>
        <v>54.594594594594604</v>
      </c>
      <c r="U26">
        <f t="shared" si="17"/>
        <v>599.44944944944939</v>
      </c>
      <c r="V26">
        <f t="shared" si="15"/>
        <v>210.83708370837084</v>
      </c>
      <c r="W26">
        <f t="shared" si="16"/>
        <v>454.78047804780476</v>
      </c>
      <c r="X26">
        <v>12</v>
      </c>
    </row>
    <row r="27" spans="1:26" x14ac:dyDescent="0.35">
      <c r="A27">
        <v>12.305999999999999</v>
      </c>
      <c r="B27">
        <v>20.2</v>
      </c>
      <c r="C27">
        <v>125.8</v>
      </c>
      <c r="D27">
        <v>252</v>
      </c>
      <c r="E27">
        <f t="shared" si="1"/>
        <v>7.9215686274509797E-2</v>
      </c>
      <c r="F27">
        <f t="shared" si="2"/>
        <v>0.49333333333333335</v>
      </c>
      <c r="G27">
        <f t="shared" si="3"/>
        <v>0.9882352941176471</v>
      </c>
      <c r="H27">
        <f t="shared" si="4"/>
        <v>7.9215686274509797E-2</v>
      </c>
      <c r="I27">
        <f t="shared" si="5"/>
        <v>0.9882352941176471</v>
      </c>
      <c r="J27" t="str">
        <f>INDEX(B1:D1, MATCH(MAX(B27:D27), B27:D27,0))</f>
        <v>Blue</v>
      </c>
      <c r="K27" t="str">
        <f>INDEX(B1:D1, MATCH(MIN(B27:D27), B27:D27,0))</f>
        <v>Red</v>
      </c>
      <c r="L27">
        <f t="shared" si="6"/>
        <v>0.5337254901960784</v>
      </c>
      <c r="M27">
        <f t="shared" si="7"/>
        <v>0.85157972079353428</v>
      </c>
      <c r="N27">
        <f t="shared" si="8"/>
        <v>0.97476871320437353</v>
      </c>
      <c r="O27">
        <f t="shared" si="9"/>
        <v>0.97476871320437353</v>
      </c>
      <c r="P27">
        <f t="shared" si="10"/>
        <v>-0.54443485763589305</v>
      </c>
      <c r="Q27">
        <f t="shared" si="11"/>
        <v>3</v>
      </c>
      <c r="R27">
        <f t="shared" si="12"/>
        <v>3.5444348576358928</v>
      </c>
      <c r="S27">
        <f t="shared" si="13"/>
        <v>0.97476871320437353</v>
      </c>
      <c r="T27">
        <f t="shared" si="14"/>
        <v>58.486122792262414</v>
      </c>
      <c r="U27">
        <f t="shared" si="17"/>
        <v>595.84618259975707</v>
      </c>
      <c r="V27">
        <f t="shared" si="15"/>
        <v>212.66609145815357</v>
      </c>
      <c r="W27">
        <f t="shared" si="16"/>
        <v>453.08695235356151</v>
      </c>
      <c r="X27">
        <v>14</v>
      </c>
    </row>
    <row r="28" spans="1:26" x14ac:dyDescent="0.35">
      <c r="A28">
        <v>12.389999999999999</v>
      </c>
      <c r="B28">
        <v>21</v>
      </c>
      <c r="C28">
        <v>125.8</v>
      </c>
      <c r="D28">
        <v>247.8</v>
      </c>
      <c r="E28">
        <f t="shared" si="1"/>
        <v>8.2352941176470587E-2</v>
      </c>
      <c r="F28">
        <f t="shared" si="2"/>
        <v>0.49333333333333335</v>
      </c>
      <c r="G28">
        <f t="shared" si="3"/>
        <v>0.97176470588235297</v>
      </c>
      <c r="H28">
        <f t="shared" si="4"/>
        <v>8.2352941176470587E-2</v>
      </c>
      <c r="I28">
        <f t="shared" si="5"/>
        <v>0.97176470588235297</v>
      </c>
      <c r="J28" t="str">
        <f>INDEX(B1:D1, MATCH(MAX(B28:D28), B28:D28,0))</f>
        <v>Blue</v>
      </c>
      <c r="K28" t="str">
        <f>INDEX(B1:D1, MATCH(MIN(B28:D28), B28:D28,0))</f>
        <v>Red</v>
      </c>
      <c r="L28">
        <f t="shared" si="6"/>
        <v>0.5270588235294118</v>
      </c>
      <c r="M28">
        <f t="shared" si="7"/>
        <v>0.84374999999999989</v>
      </c>
      <c r="N28">
        <f t="shared" si="8"/>
        <v>0.94029850746268651</v>
      </c>
      <c r="O28">
        <f t="shared" si="9"/>
        <v>0.94029850746268651</v>
      </c>
      <c r="P28">
        <f t="shared" si="10"/>
        <v>-0.53791887125220461</v>
      </c>
      <c r="Q28">
        <f t="shared" si="11"/>
        <v>3</v>
      </c>
      <c r="R28">
        <f t="shared" si="12"/>
        <v>3.5379188712522045</v>
      </c>
      <c r="S28">
        <f t="shared" si="13"/>
        <v>0.94029850746268651</v>
      </c>
      <c r="T28">
        <f t="shared" si="14"/>
        <v>56.417910447761187</v>
      </c>
      <c r="U28">
        <f t="shared" si="17"/>
        <v>597.7611940298508</v>
      </c>
      <c r="V28">
        <f t="shared" si="15"/>
        <v>212.27513227513228</v>
      </c>
      <c r="W28">
        <f t="shared" si="16"/>
        <v>453.44895159709972</v>
      </c>
      <c r="X28">
        <v>16</v>
      </c>
    </row>
    <row r="29" spans="1:26" x14ac:dyDescent="0.35">
      <c r="A29">
        <v>12.464</v>
      </c>
      <c r="B29">
        <v>23.6</v>
      </c>
      <c r="C29">
        <v>130.4</v>
      </c>
      <c r="D29">
        <v>248.6</v>
      </c>
      <c r="E29">
        <f t="shared" si="1"/>
        <v>9.2549019607843147E-2</v>
      </c>
      <c r="F29">
        <f t="shared" si="2"/>
        <v>0.51137254901960782</v>
      </c>
      <c r="G29">
        <f t="shared" si="3"/>
        <v>0.97490196078431368</v>
      </c>
      <c r="H29">
        <f t="shared" si="4"/>
        <v>9.2549019607843147E-2</v>
      </c>
      <c r="I29">
        <f t="shared" si="5"/>
        <v>0.97490196078431368</v>
      </c>
      <c r="J29" t="str">
        <f>INDEX(B1:D1, MATCH(MAX(B29:D29), B29:D29,0))</f>
        <v>Blue</v>
      </c>
      <c r="K29" t="str">
        <f>INDEX(B1:D1, MATCH(MIN(B29:D29), B29:D29,0))</f>
        <v>Red</v>
      </c>
      <c r="L29">
        <f t="shared" si="6"/>
        <v>0.5337254901960784</v>
      </c>
      <c r="M29">
        <f t="shared" si="7"/>
        <v>0.82659808963997061</v>
      </c>
      <c r="N29">
        <f t="shared" si="8"/>
        <v>0.94617325483599657</v>
      </c>
      <c r="O29">
        <f t="shared" si="9"/>
        <v>0.94617325483599657</v>
      </c>
      <c r="P29">
        <f t="shared" si="10"/>
        <v>-0.52533333333333332</v>
      </c>
      <c r="Q29">
        <f t="shared" si="11"/>
        <v>3</v>
      </c>
      <c r="R29">
        <f t="shared" si="12"/>
        <v>3.5253333333333332</v>
      </c>
      <c r="S29">
        <f t="shared" si="13"/>
        <v>0.94617325483599657</v>
      </c>
      <c r="T29">
        <f t="shared" si="14"/>
        <v>56.770395290159797</v>
      </c>
      <c r="U29">
        <f t="shared" si="17"/>
        <v>597.43481917577799</v>
      </c>
      <c r="V29">
        <f t="shared" si="15"/>
        <v>211.51999999999998</v>
      </c>
      <c r="W29">
        <f t="shared" si="16"/>
        <v>454.14814814814815</v>
      </c>
      <c r="X29">
        <v>18</v>
      </c>
    </row>
    <row r="30" spans="1:26" x14ac:dyDescent="0.35">
      <c r="A30">
        <v>12.498000000000001</v>
      </c>
      <c r="B30">
        <v>25</v>
      </c>
      <c r="C30">
        <v>131.6</v>
      </c>
      <c r="D30">
        <v>251.4</v>
      </c>
      <c r="E30">
        <f t="shared" si="1"/>
        <v>9.8039215686274508E-2</v>
      </c>
      <c r="F30">
        <f t="shared" si="2"/>
        <v>0.51607843137254905</v>
      </c>
      <c r="G30">
        <f t="shared" si="3"/>
        <v>0.98588235294117654</v>
      </c>
      <c r="H30">
        <f t="shared" si="4"/>
        <v>9.8039215686274508E-2</v>
      </c>
      <c r="I30">
        <f t="shared" si="5"/>
        <v>0.98588235294117654</v>
      </c>
      <c r="J30" t="str">
        <f>INDEX(B1:D1, MATCH(MAX(B30:D30), B30:D30,0))</f>
        <v>Blue</v>
      </c>
      <c r="K30" t="str">
        <f>INDEX(B1:D1, MATCH(MIN(B30:D30), B30:D30,0))</f>
        <v>Red</v>
      </c>
      <c r="L30">
        <f t="shared" si="6"/>
        <v>0.54196078431372552</v>
      </c>
      <c r="M30">
        <f t="shared" si="7"/>
        <v>0.81910274963820551</v>
      </c>
      <c r="N30">
        <f t="shared" si="8"/>
        <v>0.96917808219178081</v>
      </c>
      <c r="O30">
        <f t="shared" si="9"/>
        <v>0.96917808219178081</v>
      </c>
      <c r="P30">
        <f t="shared" si="10"/>
        <v>-0.52915194346289751</v>
      </c>
      <c r="Q30">
        <f t="shared" si="11"/>
        <v>3</v>
      </c>
      <c r="R30">
        <f t="shared" si="12"/>
        <v>3.5291519434628977</v>
      </c>
      <c r="S30">
        <f t="shared" si="13"/>
        <v>0.96917808219178081</v>
      </c>
      <c r="T30">
        <f t="shared" si="14"/>
        <v>58.150684931506845</v>
      </c>
      <c r="U30">
        <f t="shared" si="17"/>
        <v>596.15677321156772</v>
      </c>
      <c r="V30">
        <f t="shared" si="15"/>
        <v>211.74911660777386</v>
      </c>
      <c r="W30">
        <f t="shared" si="16"/>
        <v>453.93600314095011</v>
      </c>
      <c r="X30">
        <v>20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833C-0253-4055-8AA2-3B3D235F053A}">
  <dimension ref="A1:G24"/>
  <sheetViews>
    <sheetView topLeftCell="A5" workbookViewId="0">
      <selection sqref="A1:G24"/>
    </sheetView>
  </sheetViews>
  <sheetFormatPr defaultRowHeight="14.5" x14ac:dyDescent="0.35"/>
  <sheetData>
    <row r="1" spans="1:6" x14ac:dyDescent="0.35">
      <c r="A1" t="s">
        <v>53</v>
      </c>
    </row>
    <row r="3" spans="1:6" x14ac:dyDescent="0.35">
      <c r="A3" t="s">
        <v>54</v>
      </c>
      <c r="B3">
        <v>0.78</v>
      </c>
      <c r="C3">
        <v>1</v>
      </c>
      <c r="D3">
        <v>1</v>
      </c>
      <c r="E3">
        <v>1</v>
      </c>
      <c r="F3" t="s">
        <v>55</v>
      </c>
    </row>
    <row r="4" spans="1:6" ht="15" thickBot="1" x14ac:dyDescent="0.4">
      <c r="A4" s="7">
        <v>1.29</v>
      </c>
      <c r="B4" s="7"/>
      <c r="C4" s="7"/>
      <c r="D4" s="7"/>
      <c r="E4" s="7"/>
      <c r="F4" s="7"/>
    </row>
    <row r="5" spans="1:6" x14ac:dyDescent="0.35">
      <c r="A5" s="2" t="s">
        <v>56</v>
      </c>
      <c r="B5" s="2">
        <v>28</v>
      </c>
      <c r="C5" s="2">
        <v>28</v>
      </c>
      <c r="D5" s="2">
        <v>28</v>
      </c>
      <c r="E5" s="2">
        <v>28</v>
      </c>
      <c r="F5" s="2">
        <v>112</v>
      </c>
    </row>
    <row r="6" spans="1:6" x14ac:dyDescent="0.35">
      <c r="A6" s="2" t="s">
        <v>57</v>
      </c>
      <c r="B6" s="2">
        <v>203.41999999999996</v>
      </c>
      <c r="C6" s="2">
        <v>204.21</v>
      </c>
      <c r="D6" s="2">
        <v>200.31000000000003</v>
      </c>
      <c r="E6" s="2">
        <v>205.31</v>
      </c>
      <c r="F6" s="2">
        <v>813.24999999999989</v>
      </c>
    </row>
    <row r="7" spans="1:6" x14ac:dyDescent="0.35">
      <c r="A7" s="2" t="s">
        <v>58</v>
      </c>
      <c r="B7" s="2">
        <v>7.2649999999999988</v>
      </c>
      <c r="C7" s="2">
        <v>7.2932142857142859</v>
      </c>
      <c r="D7" s="2">
        <v>7.1539285714285725</v>
      </c>
      <c r="E7" s="2">
        <v>7.3325000000000005</v>
      </c>
      <c r="F7" s="2">
        <v>7.2611607142857135</v>
      </c>
    </row>
    <row r="8" spans="1:6" x14ac:dyDescent="0.35">
      <c r="A8" s="2" t="s">
        <v>27</v>
      </c>
      <c r="B8" s="2">
        <v>24.182396296296321</v>
      </c>
      <c r="C8" s="2">
        <v>23.322511507936497</v>
      </c>
      <c r="D8" s="2">
        <v>24.942543253968239</v>
      </c>
      <c r="E8" s="2">
        <v>23.938137962962966</v>
      </c>
      <c r="F8" s="2">
        <v>23.449590532496817</v>
      </c>
    </row>
    <row r="9" spans="1:6" x14ac:dyDescent="0.35">
      <c r="A9" s="2"/>
      <c r="B9" s="2"/>
      <c r="C9" s="2"/>
      <c r="D9" s="2"/>
      <c r="E9" s="2"/>
      <c r="F9" s="2"/>
    </row>
    <row r="10" spans="1:6" ht="15" thickBot="1" x14ac:dyDescent="0.4">
      <c r="A10" s="7" t="s">
        <v>55</v>
      </c>
      <c r="B10" s="7"/>
      <c r="C10" s="7"/>
    </row>
    <row r="11" spans="1:6" x14ac:dyDescent="0.35">
      <c r="A11" s="2" t="s">
        <v>56</v>
      </c>
      <c r="B11" s="2">
        <v>28</v>
      </c>
      <c r="C11" s="2">
        <v>28</v>
      </c>
      <c r="D11">
        <v>28</v>
      </c>
      <c r="E11">
        <v>28</v>
      </c>
    </row>
    <row r="12" spans="1:6" x14ac:dyDescent="0.35">
      <c r="A12" s="2" t="s">
        <v>57</v>
      </c>
      <c r="B12" s="2">
        <v>203.41999999999996</v>
      </c>
      <c r="C12" s="2">
        <v>204.21</v>
      </c>
      <c r="D12">
        <v>200.31000000000003</v>
      </c>
      <c r="E12">
        <v>205.31</v>
      </c>
    </row>
    <row r="13" spans="1:6" x14ac:dyDescent="0.35">
      <c r="A13" s="2" t="s">
        <v>58</v>
      </c>
      <c r="B13" s="2">
        <v>7.2649999999999988</v>
      </c>
      <c r="C13" s="2">
        <v>7.2932142857142859</v>
      </c>
      <c r="D13">
        <v>7.1539285714285725</v>
      </c>
      <c r="E13">
        <v>7.3325000000000005</v>
      </c>
    </row>
    <row r="14" spans="1:6" x14ac:dyDescent="0.35">
      <c r="A14" s="2" t="s">
        <v>27</v>
      </c>
      <c r="B14" s="2">
        <v>24.182396296296321</v>
      </c>
      <c r="C14" s="2">
        <v>23.322511507936497</v>
      </c>
      <c r="D14">
        <v>24.942543253968239</v>
      </c>
      <c r="E14">
        <v>23.938137962962966</v>
      </c>
    </row>
    <row r="15" spans="1:6" x14ac:dyDescent="0.35">
      <c r="A15" s="2"/>
      <c r="B15" s="2"/>
      <c r="C15" s="2"/>
    </row>
    <row r="17" spans="1:7" ht="15" thickBot="1" x14ac:dyDescent="0.4">
      <c r="A17" t="s">
        <v>59</v>
      </c>
    </row>
    <row r="18" spans="1:7" x14ac:dyDescent="0.35">
      <c r="A18" s="4" t="s">
        <v>60</v>
      </c>
      <c r="B18" s="4" t="s">
        <v>61</v>
      </c>
      <c r="C18" s="4" t="s">
        <v>28</v>
      </c>
      <c r="D18" s="4" t="s">
        <v>62</v>
      </c>
      <c r="E18" s="4" t="s">
        <v>63</v>
      </c>
      <c r="F18" s="4" t="s">
        <v>64</v>
      </c>
      <c r="G18" s="4" t="s">
        <v>65</v>
      </c>
    </row>
    <row r="19" spans="1:7" x14ac:dyDescent="0.35">
      <c r="A19" s="2" t="s">
        <v>66</v>
      </c>
      <c r="B19" s="2">
        <v>0</v>
      </c>
      <c r="C19" s="2">
        <v>0</v>
      </c>
      <c r="D19" s="2">
        <v>65535</v>
      </c>
      <c r="E19" s="2">
        <v>65535</v>
      </c>
      <c r="F19" s="2" t="e">
        <v>#NUM!</v>
      </c>
      <c r="G19" s="2" t="e">
        <v>#NUM!</v>
      </c>
    </row>
    <row r="20" spans="1:7" x14ac:dyDescent="0.35">
      <c r="A20" s="2" t="s">
        <v>67</v>
      </c>
      <c r="B20" s="2">
        <v>0.4936455357151317</v>
      </c>
      <c r="C20" s="2">
        <v>3</v>
      </c>
      <c r="D20" s="2">
        <v>0.16454851190504391</v>
      </c>
      <c r="E20" s="2">
        <v>6.8287599246361578E-3</v>
      </c>
      <c r="F20" s="2">
        <v>0.99921968586876897</v>
      </c>
      <c r="G20" s="2">
        <v>2.6886914680276828</v>
      </c>
    </row>
    <row r="21" spans="1:7" x14ac:dyDescent="0.35">
      <c r="A21" s="2" t="s">
        <v>68</v>
      </c>
      <c r="B21" s="2">
        <v>0</v>
      </c>
      <c r="C21" s="2">
        <v>0</v>
      </c>
      <c r="D21" s="2">
        <v>65535</v>
      </c>
      <c r="E21" s="2">
        <v>65535</v>
      </c>
      <c r="F21" s="2" t="e">
        <v>#NUM!</v>
      </c>
      <c r="G21" s="2" t="e">
        <v>#NUM!</v>
      </c>
    </row>
    <row r="22" spans="1:7" x14ac:dyDescent="0.35">
      <c r="A22" s="2" t="s">
        <v>69</v>
      </c>
      <c r="B22" s="2">
        <v>2602.4109035714282</v>
      </c>
      <c r="C22" s="2">
        <v>108</v>
      </c>
      <c r="D22" s="2">
        <v>24.096397255291002</v>
      </c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ht="15" thickBot="1" x14ac:dyDescent="0.4">
      <c r="A24" s="3" t="s">
        <v>55</v>
      </c>
      <c r="B24" s="3">
        <v>2602.9045491071433</v>
      </c>
      <c r="C24" s="3">
        <v>111</v>
      </c>
      <c r="D24" s="3"/>
      <c r="E24" s="3"/>
      <c r="F24" s="3"/>
      <c r="G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D7E-435B-4D86-BFBD-EA4A6B8C9686}">
  <dimension ref="A1:AD66"/>
  <sheetViews>
    <sheetView tabSelected="1" topLeftCell="B25" zoomScale="91" zoomScaleNormal="55" workbookViewId="0">
      <selection activeCell="B1" sqref="A1:AD31"/>
    </sheetView>
  </sheetViews>
  <sheetFormatPr defaultRowHeight="14.5" x14ac:dyDescent="0.35"/>
  <cols>
    <col min="1" max="1" width="35.6328125" customWidth="1"/>
    <col min="2" max="6" width="8.81640625" bestFit="1" customWidth="1"/>
    <col min="7" max="7" width="16" customWidth="1"/>
    <col min="8" max="8" width="20.1796875" customWidth="1"/>
    <col min="9" max="9" width="16.6328125" customWidth="1"/>
    <col min="10" max="10" width="8.81640625" bestFit="1" customWidth="1"/>
    <col min="11" max="11" width="12.6328125" bestFit="1" customWidth="1"/>
    <col min="12" max="26" width="8.81640625" bestFit="1" customWidth="1"/>
  </cols>
  <sheetData>
    <row r="1" spans="1:30" x14ac:dyDescent="0.35">
      <c r="A1" s="8" t="s">
        <v>36</v>
      </c>
      <c r="B1" s="8" t="s">
        <v>34</v>
      </c>
      <c r="C1" s="8"/>
      <c r="D1" s="8"/>
      <c r="E1" s="8"/>
      <c r="F1" s="8"/>
      <c r="G1" s="8" t="s">
        <v>35</v>
      </c>
      <c r="H1" s="8" t="s">
        <v>37</v>
      </c>
      <c r="I1" s="8" t="s">
        <v>43</v>
      </c>
      <c r="J1" s="8" t="s">
        <v>39</v>
      </c>
      <c r="K1" s="8"/>
      <c r="L1" s="8"/>
      <c r="M1" s="8"/>
      <c r="N1" s="8"/>
      <c r="O1" s="8"/>
      <c r="P1" s="8" t="s">
        <v>40</v>
      </c>
      <c r="Q1" s="8"/>
      <c r="R1" s="8"/>
      <c r="S1" s="8"/>
      <c r="T1" s="8"/>
      <c r="U1" s="8"/>
      <c r="V1" s="8" t="s">
        <v>41</v>
      </c>
      <c r="W1" s="8"/>
      <c r="X1" s="8"/>
      <c r="Y1" s="8"/>
      <c r="Z1" s="8"/>
      <c r="AA1" s="8"/>
      <c r="AB1" s="8" t="s">
        <v>45</v>
      </c>
      <c r="AC1" s="8" t="s">
        <v>46</v>
      </c>
      <c r="AD1" s="8" t="s">
        <v>47</v>
      </c>
    </row>
    <row r="2" spans="1:30" x14ac:dyDescent="0.35">
      <c r="A2" s="8"/>
      <c r="B2" t="s">
        <v>29</v>
      </c>
      <c r="C2" t="s">
        <v>30</v>
      </c>
      <c r="D2" t="s">
        <v>31</v>
      </c>
      <c r="E2" t="s">
        <v>32</v>
      </c>
      <c r="F2" t="s">
        <v>33</v>
      </c>
      <c r="G2" s="8"/>
      <c r="H2" s="8"/>
      <c r="I2" s="8"/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26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26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26</v>
      </c>
      <c r="AB2" s="8"/>
      <c r="AC2" s="8"/>
      <c r="AD2" s="8"/>
    </row>
    <row r="3" spans="1:30" x14ac:dyDescent="0.35">
      <c r="A3">
        <v>0</v>
      </c>
      <c r="B3">
        <v>1</v>
      </c>
      <c r="C3">
        <v>0.78</v>
      </c>
      <c r="D3">
        <v>1</v>
      </c>
      <c r="E3">
        <v>1</v>
      </c>
      <c r="F3">
        <v>1</v>
      </c>
      <c r="G3">
        <f>IF(0.001-(0.0001 * A3) &gt;=0, 0 - LOG((0.001-(0.0001 * A3))/((10 + A3)/1000),10), 14 - (0 - LOG((0.001-(0.0001 * A3))/((10 + A3)/1000),10)))</f>
        <v>0.99999999999999978</v>
      </c>
      <c r="H3">
        <f>SUM(B3:F3)/5</f>
        <v>0.95600000000000007</v>
      </c>
      <c r="I3">
        <f>_xlfn.STDEV.S(B3:F3)</f>
        <v>9.8386991009990737E-2</v>
      </c>
      <c r="J3">
        <v>241</v>
      </c>
      <c r="K3">
        <v>237</v>
      </c>
      <c r="L3">
        <v>228</v>
      </c>
      <c r="M3">
        <v>245</v>
      </c>
      <c r="N3">
        <v>241</v>
      </c>
      <c r="O3">
        <f>SUM(J3:N3)/5</f>
        <v>238.4</v>
      </c>
      <c r="P3">
        <v>222</v>
      </c>
      <c r="Q3">
        <v>232</v>
      </c>
      <c r="R3">
        <v>237</v>
      </c>
      <c r="S3">
        <v>231</v>
      </c>
      <c r="T3">
        <v>215</v>
      </c>
      <c r="U3">
        <f>SUM(P3:T3)/5</f>
        <v>227.4</v>
      </c>
      <c r="V3">
        <v>93</v>
      </c>
      <c r="W3">
        <v>89</v>
      </c>
      <c r="X3">
        <v>102</v>
      </c>
      <c r="Y3">
        <v>85</v>
      </c>
      <c r="Z3">
        <v>85</v>
      </c>
      <c r="AA3">
        <f>SUM(V3:Z3)/5</f>
        <v>90.8</v>
      </c>
      <c r="AB3">
        <f>_xlfn.STDEV.S(J3:N3)</f>
        <v>6.4652919500978454</v>
      </c>
      <c r="AC3">
        <f>_xlfn.STDEV.S(P3:T3)</f>
        <v>8.7920418561333058</v>
      </c>
      <c r="AD3">
        <f>_xlfn.STDEV.S(V3:Z3)</f>
        <v>7.0851958335673402</v>
      </c>
    </row>
    <row r="4" spans="1:30" x14ac:dyDescent="0.35">
      <c r="A4">
        <v>2</v>
      </c>
      <c r="B4">
        <v>1.29</v>
      </c>
      <c r="C4">
        <v>1.33</v>
      </c>
      <c r="D4">
        <v>1.43</v>
      </c>
      <c r="E4">
        <v>1.18</v>
      </c>
      <c r="F4">
        <v>1.21</v>
      </c>
      <c r="G4">
        <f t="shared" ref="G4:G16" si="0">IF(0.001-(0.0001 * A4) &gt;=0, 0 - LOG((0.001-(0.0001 * A4))/((10 + A4)/1000),10), 14 - (0 - LOG((0.001-(0.0001 * A4))/((10 + A4)/1000),10)))</f>
        <v>1.1760912590556811</v>
      </c>
      <c r="H4">
        <f t="shared" ref="H4:H31" si="1">SUM(B4:F4)/5</f>
        <v>1.2879999999999998</v>
      </c>
      <c r="I4">
        <f t="shared" ref="I4:I31" si="2">_xlfn.STDEV.S(B4:F4)</f>
        <v>9.9599196783909869E-2</v>
      </c>
      <c r="J4">
        <v>231</v>
      </c>
      <c r="K4">
        <v>239</v>
      </c>
      <c r="L4">
        <v>222</v>
      </c>
      <c r="M4">
        <v>241</v>
      </c>
      <c r="N4">
        <v>211</v>
      </c>
      <c r="O4">
        <f t="shared" ref="O4:O31" si="3">SUM(J4:N4)/5</f>
        <v>228.8</v>
      </c>
      <c r="P4">
        <v>212</v>
      </c>
      <c r="Q4">
        <v>222</v>
      </c>
      <c r="R4">
        <v>223</v>
      </c>
      <c r="S4">
        <v>230</v>
      </c>
      <c r="T4">
        <v>240</v>
      </c>
      <c r="U4">
        <f t="shared" ref="U4:U31" si="4">SUM(P4:T4)/5</f>
        <v>225.4</v>
      </c>
      <c r="V4">
        <v>97</v>
      </c>
      <c r="W4">
        <v>88</v>
      </c>
      <c r="X4">
        <v>85</v>
      </c>
      <c r="Y4">
        <v>105</v>
      </c>
      <c r="Z4">
        <v>86</v>
      </c>
      <c r="AA4">
        <f t="shared" ref="AA4:AA31" si="5">SUM(V4:Z4)/5</f>
        <v>92.2</v>
      </c>
      <c r="AB4">
        <f t="shared" ref="AB4:AB31" si="6">_xlfn.STDEV.S(J4:N4)</f>
        <v>12.457929201917949</v>
      </c>
      <c r="AC4">
        <f t="shared" ref="AC4:AC31" si="7">_xlfn.STDEV.S(P4:T4)</f>
        <v>10.382677881933928</v>
      </c>
      <c r="AD4">
        <f t="shared" ref="AD4:AD31" si="8">_xlfn.STDEV.S(V4:Z4)</f>
        <v>8.5848704125339008</v>
      </c>
    </row>
    <row r="5" spans="1:30" x14ac:dyDescent="0.35">
      <c r="A5">
        <v>4</v>
      </c>
      <c r="B5">
        <v>1.41</v>
      </c>
      <c r="C5">
        <v>1.42</v>
      </c>
      <c r="D5">
        <v>1.56</v>
      </c>
      <c r="E5">
        <v>1.34</v>
      </c>
      <c r="F5">
        <v>1.34</v>
      </c>
      <c r="G5">
        <f t="shared" si="0"/>
        <v>1.3679767852945943</v>
      </c>
      <c r="H5">
        <f t="shared" si="1"/>
        <v>1.4140000000000001</v>
      </c>
      <c r="I5">
        <f t="shared" si="2"/>
        <v>8.9888820216976917E-2</v>
      </c>
      <c r="J5">
        <v>218</v>
      </c>
      <c r="K5">
        <v>248</v>
      </c>
      <c r="L5">
        <v>233</v>
      </c>
      <c r="M5">
        <v>232</v>
      </c>
      <c r="N5">
        <v>226</v>
      </c>
      <c r="O5">
        <f t="shared" si="3"/>
        <v>231.4</v>
      </c>
      <c r="P5">
        <v>225</v>
      </c>
      <c r="Q5">
        <v>236</v>
      </c>
      <c r="R5">
        <v>225</v>
      </c>
      <c r="S5">
        <v>214</v>
      </c>
      <c r="T5">
        <v>236</v>
      </c>
      <c r="U5">
        <f t="shared" si="4"/>
        <v>227.2</v>
      </c>
      <c r="V5">
        <v>107</v>
      </c>
      <c r="W5">
        <v>99</v>
      </c>
      <c r="X5">
        <v>99</v>
      </c>
      <c r="Y5">
        <v>94</v>
      </c>
      <c r="Z5">
        <v>101</v>
      </c>
      <c r="AA5">
        <f t="shared" si="5"/>
        <v>100</v>
      </c>
      <c r="AB5">
        <f t="shared" si="6"/>
        <v>11.036303729057117</v>
      </c>
      <c r="AC5">
        <f t="shared" si="7"/>
        <v>9.2032602918748303</v>
      </c>
      <c r="AD5">
        <f t="shared" si="8"/>
        <v>4.6904157598234297</v>
      </c>
    </row>
    <row r="6" spans="1:30" x14ac:dyDescent="0.35">
      <c r="A6">
        <v>6</v>
      </c>
      <c r="B6">
        <v>1.62</v>
      </c>
      <c r="C6">
        <v>1.65</v>
      </c>
      <c r="D6">
        <v>1.69</v>
      </c>
      <c r="E6">
        <v>1.59</v>
      </c>
      <c r="F6">
        <v>1.52</v>
      </c>
      <c r="G6">
        <f t="shared" si="0"/>
        <v>1.6020599913279623</v>
      </c>
      <c r="H6">
        <f t="shared" si="1"/>
        <v>1.6140000000000001</v>
      </c>
      <c r="I6">
        <f t="shared" si="2"/>
        <v>6.4265076052238468E-2</v>
      </c>
      <c r="J6">
        <v>203</v>
      </c>
      <c r="K6">
        <v>246</v>
      </c>
      <c r="L6">
        <v>229</v>
      </c>
      <c r="M6">
        <v>245</v>
      </c>
      <c r="N6">
        <v>225</v>
      </c>
      <c r="O6">
        <f t="shared" si="3"/>
        <v>229.6</v>
      </c>
      <c r="P6">
        <v>239</v>
      </c>
      <c r="Q6">
        <v>228</v>
      </c>
      <c r="R6">
        <v>229</v>
      </c>
      <c r="S6">
        <v>229</v>
      </c>
      <c r="T6">
        <v>233</v>
      </c>
      <c r="U6">
        <f t="shared" si="4"/>
        <v>231.6</v>
      </c>
      <c r="V6">
        <v>89</v>
      </c>
      <c r="W6">
        <v>83</v>
      </c>
      <c r="X6">
        <v>81</v>
      </c>
      <c r="Y6">
        <v>93</v>
      </c>
      <c r="Z6">
        <v>103</v>
      </c>
      <c r="AA6">
        <f t="shared" si="5"/>
        <v>89.8</v>
      </c>
      <c r="AB6">
        <f t="shared" si="6"/>
        <v>17.572706109191039</v>
      </c>
      <c r="AC6">
        <f t="shared" si="7"/>
        <v>4.5607017003965522</v>
      </c>
      <c r="AD6">
        <f t="shared" si="8"/>
        <v>8.7863530545955175</v>
      </c>
    </row>
    <row r="7" spans="1:30" x14ac:dyDescent="0.35">
      <c r="A7">
        <v>8</v>
      </c>
      <c r="B7">
        <v>2.04</v>
      </c>
      <c r="C7">
        <v>1.95</v>
      </c>
      <c r="D7">
        <v>1.95</v>
      </c>
      <c r="E7">
        <v>1.92</v>
      </c>
      <c r="F7">
        <v>1.88</v>
      </c>
      <c r="G7">
        <f t="shared" si="0"/>
        <v>1.9542425094393248</v>
      </c>
      <c r="H7">
        <f t="shared" si="1"/>
        <v>1.948</v>
      </c>
      <c r="I7">
        <f t="shared" si="2"/>
        <v>5.8906705900092615E-2</v>
      </c>
      <c r="J7">
        <v>250</v>
      </c>
      <c r="K7">
        <v>235</v>
      </c>
      <c r="L7">
        <v>240</v>
      </c>
      <c r="M7">
        <v>250</v>
      </c>
      <c r="N7">
        <v>252</v>
      </c>
      <c r="O7">
        <f t="shared" si="3"/>
        <v>245.4</v>
      </c>
      <c r="P7">
        <v>236</v>
      </c>
      <c r="Q7">
        <v>235</v>
      </c>
      <c r="R7">
        <v>223</v>
      </c>
      <c r="S7">
        <v>233</v>
      </c>
      <c r="T7">
        <v>211</v>
      </c>
      <c r="U7">
        <f t="shared" si="4"/>
        <v>227.6</v>
      </c>
      <c r="V7">
        <v>86</v>
      </c>
      <c r="W7">
        <v>84</v>
      </c>
      <c r="X7">
        <v>96</v>
      </c>
      <c r="Y7">
        <v>98</v>
      </c>
      <c r="Z7">
        <v>87</v>
      </c>
      <c r="AA7">
        <f t="shared" si="5"/>
        <v>90.2</v>
      </c>
      <c r="AB7">
        <f t="shared" si="6"/>
        <v>7.469939758793239</v>
      </c>
      <c r="AC7">
        <f t="shared" si="7"/>
        <v>10.620734437881403</v>
      </c>
      <c r="AD7">
        <f t="shared" si="8"/>
        <v>6.3403469936589429</v>
      </c>
    </row>
    <row r="8" spans="1:30" x14ac:dyDescent="0.35">
      <c r="A8">
        <v>8.1999999999999993</v>
      </c>
      <c r="B8">
        <v>2.0499999999999998</v>
      </c>
      <c r="C8">
        <v>2.1</v>
      </c>
      <c r="D8">
        <v>2.1800000000000002</v>
      </c>
      <c r="E8">
        <v>1.99</v>
      </c>
      <c r="F8">
        <v>1.97</v>
      </c>
      <c r="G8">
        <f t="shared" si="0"/>
        <v>2.0047988828817687</v>
      </c>
      <c r="H8">
        <f t="shared" si="1"/>
        <v>2.0580000000000003</v>
      </c>
      <c r="I8">
        <f t="shared" si="2"/>
        <v>8.5264294989168904E-2</v>
      </c>
      <c r="J8">
        <v>229</v>
      </c>
      <c r="K8">
        <v>221</v>
      </c>
      <c r="L8">
        <v>238</v>
      </c>
      <c r="M8">
        <v>228</v>
      </c>
      <c r="N8">
        <v>228</v>
      </c>
      <c r="O8">
        <f t="shared" si="3"/>
        <v>228.8</v>
      </c>
      <c r="P8">
        <v>237</v>
      </c>
      <c r="Q8">
        <v>215</v>
      </c>
      <c r="R8">
        <v>222</v>
      </c>
      <c r="S8">
        <v>235</v>
      </c>
      <c r="T8">
        <v>240</v>
      </c>
      <c r="U8">
        <f t="shared" si="4"/>
        <v>229.8</v>
      </c>
      <c r="V8">
        <v>97</v>
      </c>
      <c r="W8">
        <v>93</v>
      </c>
      <c r="X8">
        <v>92</v>
      </c>
      <c r="Y8">
        <v>81</v>
      </c>
      <c r="Z8">
        <v>108</v>
      </c>
      <c r="AA8">
        <f t="shared" si="5"/>
        <v>94.2</v>
      </c>
      <c r="AB8">
        <f t="shared" si="6"/>
        <v>6.058052492344383</v>
      </c>
      <c r="AC8">
        <f t="shared" si="7"/>
        <v>10.756393447619885</v>
      </c>
      <c r="AD8">
        <f t="shared" si="8"/>
        <v>9.7313925005622899</v>
      </c>
    </row>
    <row r="9" spans="1:30" x14ac:dyDescent="0.35">
      <c r="A9">
        <v>8.4</v>
      </c>
      <c r="B9">
        <v>2.1</v>
      </c>
      <c r="C9">
        <v>2.2200000000000002</v>
      </c>
      <c r="D9">
        <v>2.29</v>
      </c>
      <c r="E9">
        <v>2.0699999999999998</v>
      </c>
      <c r="F9">
        <v>2.0499999999999998</v>
      </c>
      <c r="G9">
        <f t="shared" si="0"/>
        <v>2.0606978403536114</v>
      </c>
      <c r="H9">
        <f t="shared" si="1"/>
        <v>2.1459999999999999</v>
      </c>
      <c r="I9">
        <f t="shared" si="2"/>
        <v>0.10406728592598166</v>
      </c>
      <c r="J9">
        <v>245</v>
      </c>
      <c r="K9">
        <v>223</v>
      </c>
      <c r="L9">
        <v>227</v>
      </c>
      <c r="M9">
        <v>253</v>
      </c>
      <c r="N9">
        <v>253</v>
      </c>
      <c r="O9">
        <f t="shared" si="3"/>
        <v>240.2</v>
      </c>
      <c r="P9">
        <v>215</v>
      </c>
      <c r="Q9">
        <v>216</v>
      </c>
      <c r="R9">
        <v>232</v>
      </c>
      <c r="S9">
        <v>210</v>
      </c>
      <c r="T9">
        <v>223</v>
      </c>
      <c r="U9">
        <f t="shared" si="4"/>
        <v>219.2</v>
      </c>
      <c r="V9">
        <v>83</v>
      </c>
      <c r="W9">
        <v>80</v>
      </c>
      <c r="X9">
        <v>85</v>
      </c>
      <c r="Y9">
        <v>107</v>
      </c>
      <c r="Z9">
        <v>105</v>
      </c>
      <c r="AA9">
        <f t="shared" si="5"/>
        <v>92</v>
      </c>
      <c r="AB9">
        <f t="shared" si="6"/>
        <v>14.324803663575986</v>
      </c>
      <c r="AC9">
        <f t="shared" si="7"/>
        <v>8.5264294989168832</v>
      </c>
      <c r="AD9">
        <f t="shared" si="8"/>
        <v>12.922847983320086</v>
      </c>
    </row>
    <row r="10" spans="1:30" x14ac:dyDescent="0.35">
      <c r="A10">
        <v>8.6</v>
      </c>
      <c r="B10">
        <v>2.15</v>
      </c>
      <c r="C10">
        <v>2.2799999999999998</v>
      </c>
      <c r="D10">
        <v>2.34</v>
      </c>
      <c r="E10">
        <v>2.13</v>
      </c>
      <c r="F10">
        <v>2.11</v>
      </c>
      <c r="G10">
        <f t="shared" si="0"/>
        <v>2.1233849085396779</v>
      </c>
      <c r="H10">
        <f t="shared" si="1"/>
        <v>2.2019999999999995</v>
      </c>
      <c r="I10">
        <f t="shared" si="2"/>
        <v>0.10183319694480771</v>
      </c>
      <c r="J10">
        <v>241</v>
      </c>
      <c r="K10">
        <v>237</v>
      </c>
      <c r="L10">
        <v>221</v>
      </c>
      <c r="M10">
        <v>243</v>
      </c>
      <c r="N10">
        <v>243</v>
      </c>
      <c r="O10">
        <f t="shared" si="3"/>
        <v>237</v>
      </c>
      <c r="P10">
        <v>212</v>
      </c>
      <c r="Q10">
        <v>210</v>
      </c>
      <c r="R10">
        <v>217</v>
      </c>
      <c r="S10">
        <v>214</v>
      </c>
      <c r="T10">
        <v>233</v>
      </c>
      <c r="U10">
        <f t="shared" si="4"/>
        <v>217.2</v>
      </c>
      <c r="V10">
        <v>105</v>
      </c>
      <c r="W10">
        <v>87</v>
      </c>
      <c r="X10">
        <v>82</v>
      </c>
      <c r="Y10">
        <v>108</v>
      </c>
      <c r="Z10">
        <v>102</v>
      </c>
      <c r="AA10">
        <f t="shared" si="5"/>
        <v>96.8</v>
      </c>
      <c r="AB10">
        <f t="shared" si="6"/>
        <v>9.2736184954957039</v>
      </c>
      <c r="AC10">
        <f t="shared" si="7"/>
        <v>9.2032602918748303</v>
      </c>
      <c r="AD10">
        <f t="shared" si="8"/>
        <v>11.56287161564984</v>
      </c>
    </row>
    <row r="11" spans="1:30" x14ac:dyDescent="0.35">
      <c r="A11">
        <v>8.8000000000000007</v>
      </c>
      <c r="B11">
        <v>2.1800000000000002</v>
      </c>
      <c r="C11">
        <v>2.31</v>
      </c>
      <c r="D11">
        <v>2.35</v>
      </c>
      <c r="E11">
        <v>2.19</v>
      </c>
      <c r="F11">
        <v>2.12</v>
      </c>
      <c r="G11">
        <f t="shared" si="0"/>
        <v>2.1949766032160549</v>
      </c>
      <c r="H11">
        <f t="shared" si="1"/>
        <v>2.2299999999999995</v>
      </c>
      <c r="I11">
        <f t="shared" si="2"/>
        <v>9.6176920308356714E-2</v>
      </c>
      <c r="J11">
        <v>231</v>
      </c>
      <c r="K11">
        <v>223</v>
      </c>
      <c r="L11">
        <v>223</v>
      </c>
      <c r="M11">
        <v>251</v>
      </c>
      <c r="N11">
        <v>253</v>
      </c>
      <c r="O11">
        <f t="shared" si="3"/>
        <v>236.2</v>
      </c>
      <c r="P11">
        <v>219</v>
      </c>
      <c r="Q11">
        <v>213</v>
      </c>
      <c r="R11">
        <v>239</v>
      </c>
      <c r="S11">
        <v>239</v>
      </c>
      <c r="T11">
        <v>226</v>
      </c>
      <c r="U11">
        <f t="shared" si="4"/>
        <v>227.2</v>
      </c>
      <c r="V11">
        <v>98</v>
      </c>
      <c r="W11">
        <v>92</v>
      </c>
      <c r="X11">
        <v>95</v>
      </c>
      <c r="Y11">
        <v>106</v>
      </c>
      <c r="Z11">
        <v>105</v>
      </c>
      <c r="AA11">
        <f t="shared" si="5"/>
        <v>99.2</v>
      </c>
      <c r="AB11">
        <f t="shared" si="6"/>
        <v>14.805404418657398</v>
      </c>
      <c r="AC11">
        <f t="shared" si="7"/>
        <v>11.713240371477058</v>
      </c>
      <c r="AD11">
        <f t="shared" si="8"/>
        <v>6.1400325732035004</v>
      </c>
    </row>
    <row r="12" spans="1:30" x14ac:dyDescent="0.35">
      <c r="A12">
        <v>9</v>
      </c>
      <c r="B12">
        <v>2.2400000000000002</v>
      </c>
      <c r="C12">
        <v>2.35</v>
      </c>
      <c r="D12">
        <v>2.37</v>
      </c>
      <c r="E12">
        <v>2.25</v>
      </c>
      <c r="F12">
        <v>2.21</v>
      </c>
      <c r="G12">
        <f t="shared" si="0"/>
        <v>2.2787536009528293</v>
      </c>
      <c r="H12">
        <f t="shared" si="1"/>
        <v>2.2840000000000003</v>
      </c>
      <c r="I12">
        <f t="shared" si="2"/>
        <v>7.127411872482188E-2</v>
      </c>
      <c r="J12">
        <v>234</v>
      </c>
      <c r="K12">
        <v>236</v>
      </c>
      <c r="L12">
        <v>238</v>
      </c>
      <c r="M12">
        <v>233</v>
      </c>
      <c r="N12">
        <v>231</v>
      </c>
      <c r="O12">
        <f t="shared" si="3"/>
        <v>234.4</v>
      </c>
      <c r="P12">
        <v>210</v>
      </c>
      <c r="Q12">
        <v>227</v>
      </c>
      <c r="R12">
        <v>230</v>
      </c>
      <c r="S12">
        <v>217</v>
      </c>
      <c r="T12">
        <v>218</v>
      </c>
      <c r="U12">
        <f t="shared" si="4"/>
        <v>220.4</v>
      </c>
      <c r="V12">
        <v>103</v>
      </c>
      <c r="W12">
        <v>107</v>
      </c>
      <c r="X12">
        <v>95</v>
      </c>
      <c r="Y12">
        <v>96</v>
      </c>
      <c r="Z12">
        <v>86</v>
      </c>
      <c r="AA12">
        <f t="shared" si="5"/>
        <v>97.4</v>
      </c>
      <c r="AB12">
        <f t="shared" si="6"/>
        <v>2.7018512172212592</v>
      </c>
      <c r="AC12">
        <f t="shared" si="7"/>
        <v>8.0808415403347684</v>
      </c>
      <c r="AD12">
        <f t="shared" si="8"/>
        <v>8.0808415403347684</v>
      </c>
    </row>
    <row r="13" spans="1:30" x14ac:dyDescent="0.35">
      <c r="A13">
        <v>9.1999999999999993</v>
      </c>
      <c r="B13">
        <v>2.34</v>
      </c>
      <c r="C13">
        <v>2.38</v>
      </c>
      <c r="D13">
        <v>2.41</v>
      </c>
      <c r="E13">
        <v>2.35</v>
      </c>
      <c r="F13">
        <v>2.33</v>
      </c>
      <c r="G13">
        <f t="shared" si="0"/>
        <v>2.380211241711605</v>
      </c>
      <c r="H13">
        <f t="shared" si="1"/>
        <v>2.3620000000000001</v>
      </c>
      <c r="I13">
        <f t="shared" si="2"/>
        <v>3.2710854467592289E-2</v>
      </c>
      <c r="J13">
        <v>236</v>
      </c>
      <c r="K13">
        <v>242</v>
      </c>
      <c r="L13">
        <v>246</v>
      </c>
      <c r="M13">
        <v>220</v>
      </c>
      <c r="N13">
        <v>252</v>
      </c>
      <c r="O13">
        <f t="shared" si="3"/>
        <v>239.2</v>
      </c>
      <c r="P13">
        <v>228</v>
      </c>
      <c r="Q13">
        <v>221</v>
      </c>
      <c r="R13">
        <v>239</v>
      </c>
      <c r="S13">
        <v>214</v>
      </c>
      <c r="T13">
        <v>211</v>
      </c>
      <c r="U13">
        <f t="shared" si="4"/>
        <v>222.6</v>
      </c>
      <c r="V13">
        <v>108</v>
      </c>
      <c r="W13">
        <v>93</v>
      </c>
      <c r="X13">
        <v>101</v>
      </c>
      <c r="Y13">
        <v>104</v>
      </c>
      <c r="Z13">
        <v>102</v>
      </c>
      <c r="AA13">
        <f t="shared" si="5"/>
        <v>101.6</v>
      </c>
      <c r="AB13">
        <f t="shared" si="6"/>
        <v>12.214745187681975</v>
      </c>
      <c r="AC13">
        <f t="shared" si="7"/>
        <v>11.282730166054669</v>
      </c>
      <c r="AD13">
        <f t="shared" si="8"/>
        <v>5.5045435778091543</v>
      </c>
    </row>
    <row r="14" spans="1:30" x14ac:dyDescent="0.35">
      <c r="A14">
        <v>9.4</v>
      </c>
      <c r="B14">
        <v>2.5099999999999998</v>
      </c>
      <c r="C14">
        <v>2.52</v>
      </c>
      <c r="D14">
        <v>2.58</v>
      </c>
      <c r="E14">
        <v>2.59</v>
      </c>
      <c r="F14">
        <v>2.39</v>
      </c>
      <c r="G14">
        <f t="shared" si="0"/>
        <v>2.5096504795465826</v>
      </c>
      <c r="H14">
        <f t="shared" si="1"/>
        <v>2.5179999999999998</v>
      </c>
      <c r="I14">
        <f t="shared" si="2"/>
        <v>7.9812279756939594E-2</v>
      </c>
      <c r="J14">
        <v>241</v>
      </c>
      <c r="K14">
        <v>241</v>
      </c>
      <c r="L14">
        <v>222</v>
      </c>
      <c r="M14">
        <v>225</v>
      </c>
      <c r="N14">
        <v>241</v>
      </c>
      <c r="O14">
        <f t="shared" si="3"/>
        <v>234</v>
      </c>
      <c r="P14">
        <v>232</v>
      </c>
      <c r="Q14">
        <v>236</v>
      </c>
      <c r="R14">
        <v>222</v>
      </c>
      <c r="S14">
        <v>236</v>
      </c>
      <c r="T14">
        <v>234</v>
      </c>
      <c r="U14">
        <f t="shared" si="4"/>
        <v>232</v>
      </c>
      <c r="V14">
        <v>97</v>
      </c>
      <c r="W14">
        <v>89</v>
      </c>
      <c r="X14">
        <v>97</v>
      </c>
      <c r="Y14">
        <v>99</v>
      </c>
      <c r="Z14">
        <v>109</v>
      </c>
      <c r="AA14">
        <f t="shared" si="5"/>
        <v>98.2</v>
      </c>
      <c r="AB14">
        <f t="shared" si="6"/>
        <v>9.6436507609929549</v>
      </c>
      <c r="AC14">
        <f t="shared" si="7"/>
        <v>5.8309518948453007</v>
      </c>
      <c r="AD14">
        <f t="shared" si="8"/>
        <v>7.1554175279993268</v>
      </c>
    </row>
    <row r="15" spans="1:30" x14ac:dyDescent="0.35">
      <c r="A15">
        <v>9.6</v>
      </c>
      <c r="B15">
        <v>2.69</v>
      </c>
      <c r="C15">
        <v>2.77</v>
      </c>
      <c r="D15">
        <v>3.02</v>
      </c>
      <c r="E15">
        <v>2.71</v>
      </c>
      <c r="F15">
        <v>2.5499999999999998</v>
      </c>
      <c r="G15">
        <f t="shared" si="0"/>
        <v>2.6901960800285138</v>
      </c>
      <c r="H15">
        <f t="shared" si="1"/>
        <v>2.7480000000000002</v>
      </c>
      <c r="I15">
        <f t="shared" si="2"/>
        <v>0.17210461934532734</v>
      </c>
      <c r="J15">
        <v>230</v>
      </c>
      <c r="K15">
        <v>232</v>
      </c>
      <c r="L15">
        <v>226</v>
      </c>
      <c r="M15">
        <v>248</v>
      </c>
      <c r="N15">
        <v>244</v>
      </c>
      <c r="O15">
        <f t="shared" si="3"/>
        <v>236</v>
      </c>
      <c r="P15">
        <v>212</v>
      </c>
      <c r="Q15">
        <v>217</v>
      </c>
      <c r="R15">
        <v>240</v>
      </c>
      <c r="S15">
        <v>228</v>
      </c>
      <c r="T15">
        <v>225</v>
      </c>
      <c r="U15">
        <f t="shared" si="4"/>
        <v>224.4</v>
      </c>
      <c r="V15">
        <v>87</v>
      </c>
      <c r="W15">
        <v>81</v>
      </c>
      <c r="X15">
        <v>92</v>
      </c>
      <c r="Y15">
        <v>107</v>
      </c>
      <c r="Z15">
        <v>83</v>
      </c>
      <c r="AA15">
        <f t="shared" si="5"/>
        <v>90</v>
      </c>
      <c r="AB15">
        <f t="shared" si="6"/>
        <v>9.4868329805051381</v>
      </c>
      <c r="AC15">
        <f t="shared" si="7"/>
        <v>10.784247771634329</v>
      </c>
      <c r="AD15">
        <f t="shared" si="8"/>
        <v>10.392304845413264</v>
      </c>
    </row>
    <row r="16" spans="1:30" x14ac:dyDescent="0.35">
      <c r="A16">
        <v>9.8000000000000007</v>
      </c>
      <c r="B16">
        <v>3.01</v>
      </c>
      <c r="C16">
        <v>3.54</v>
      </c>
      <c r="D16">
        <v>3.88</v>
      </c>
      <c r="E16">
        <v>2.79</v>
      </c>
      <c r="F16">
        <v>5.9</v>
      </c>
      <c r="G16">
        <f t="shared" si="0"/>
        <v>2.9956351945975532</v>
      </c>
      <c r="H16">
        <f t="shared" si="1"/>
        <v>3.8239999999999994</v>
      </c>
      <c r="I16">
        <f t="shared" si="2"/>
        <v>1.2374691915356939</v>
      </c>
      <c r="J16">
        <v>229</v>
      </c>
      <c r="K16">
        <v>250</v>
      </c>
      <c r="L16">
        <v>244</v>
      </c>
      <c r="M16">
        <v>225</v>
      </c>
      <c r="N16">
        <v>245</v>
      </c>
      <c r="O16">
        <f t="shared" si="3"/>
        <v>238.6</v>
      </c>
      <c r="P16">
        <v>232</v>
      </c>
      <c r="Q16">
        <v>228</v>
      </c>
      <c r="R16">
        <v>218</v>
      </c>
      <c r="S16">
        <v>226</v>
      </c>
      <c r="T16">
        <v>221</v>
      </c>
      <c r="U16">
        <f t="shared" si="4"/>
        <v>225</v>
      </c>
      <c r="V16">
        <v>89</v>
      </c>
      <c r="W16">
        <v>83</v>
      </c>
      <c r="X16">
        <v>109</v>
      </c>
      <c r="Y16">
        <v>110</v>
      </c>
      <c r="Z16">
        <v>82</v>
      </c>
      <c r="AA16">
        <f t="shared" si="5"/>
        <v>94.6</v>
      </c>
      <c r="AB16">
        <f t="shared" si="6"/>
        <v>10.922453936730518</v>
      </c>
      <c r="AC16">
        <f t="shared" si="7"/>
        <v>5.5677643628300215</v>
      </c>
      <c r="AD16">
        <f t="shared" si="8"/>
        <v>13.867227552759033</v>
      </c>
    </row>
    <row r="17" spans="1:30" x14ac:dyDescent="0.35">
      <c r="A17">
        <v>10</v>
      </c>
      <c r="B17">
        <v>10.71</v>
      </c>
      <c r="C17">
        <v>6.52</v>
      </c>
      <c r="D17">
        <v>7.39</v>
      </c>
      <c r="E17">
        <v>5.1100000000000003</v>
      </c>
      <c r="F17">
        <v>9.1199999999999992</v>
      </c>
      <c r="G17">
        <v>7</v>
      </c>
      <c r="H17">
        <f t="shared" si="1"/>
        <v>7.7700000000000005</v>
      </c>
      <c r="I17">
        <f t="shared" si="2"/>
        <v>2.1936613229940494</v>
      </c>
      <c r="J17">
        <v>41</v>
      </c>
      <c r="K17">
        <v>139</v>
      </c>
      <c r="L17">
        <v>62</v>
      </c>
      <c r="M17">
        <v>208</v>
      </c>
      <c r="N17">
        <v>34</v>
      </c>
      <c r="O17">
        <f t="shared" si="3"/>
        <v>96.8</v>
      </c>
      <c r="P17">
        <v>212</v>
      </c>
      <c r="Q17">
        <v>208</v>
      </c>
      <c r="R17">
        <v>139</v>
      </c>
      <c r="S17">
        <v>224</v>
      </c>
      <c r="T17">
        <v>112</v>
      </c>
      <c r="U17">
        <f t="shared" si="4"/>
        <v>179</v>
      </c>
      <c r="V17">
        <v>108</v>
      </c>
      <c r="W17">
        <v>196</v>
      </c>
      <c r="X17">
        <v>179</v>
      </c>
      <c r="Y17">
        <v>187</v>
      </c>
      <c r="Z17">
        <v>231</v>
      </c>
      <c r="AA17">
        <f t="shared" si="5"/>
        <v>180.2</v>
      </c>
      <c r="AB17">
        <f t="shared" si="6"/>
        <v>74.857865318214891</v>
      </c>
      <c r="AC17">
        <f t="shared" si="7"/>
        <v>50.109879265470198</v>
      </c>
      <c r="AD17">
        <f t="shared" si="8"/>
        <v>44.974437183804724</v>
      </c>
    </row>
    <row r="18" spans="1:30" x14ac:dyDescent="0.35">
      <c r="A18">
        <v>10.199999999999999</v>
      </c>
      <c r="B18">
        <v>11.01</v>
      </c>
      <c r="C18">
        <v>11.21</v>
      </c>
      <c r="D18">
        <v>10.59</v>
      </c>
      <c r="E18">
        <v>10.73</v>
      </c>
      <c r="F18">
        <v>11.17</v>
      </c>
      <c r="G18">
        <f t="shared" ref="G18:G31" si="9">IF(0.001-(0.0001 * A18) &gt;=0, 0 - LOG((0.001-(0.0001 * A18))/((10 + A18)/1000),10), 14 - (0 - LOG(ABS((0.001-(0.0001 * A18))/((10 + A18)/1000)),10)))</f>
        <v>10.995678626217359</v>
      </c>
      <c r="H18">
        <f t="shared" si="1"/>
        <v>10.942000000000002</v>
      </c>
      <c r="I18">
        <f t="shared" si="2"/>
        <v>0.27261694738221998</v>
      </c>
      <c r="J18">
        <v>19</v>
      </c>
      <c r="K18">
        <v>19</v>
      </c>
      <c r="L18">
        <v>18</v>
      </c>
      <c r="M18">
        <v>21</v>
      </c>
      <c r="N18">
        <v>20</v>
      </c>
      <c r="O18">
        <f t="shared" si="3"/>
        <v>19.399999999999999</v>
      </c>
      <c r="P18">
        <v>127</v>
      </c>
      <c r="Q18">
        <v>126</v>
      </c>
      <c r="R18">
        <v>138</v>
      </c>
      <c r="S18">
        <v>123</v>
      </c>
      <c r="T18">
        <v>121</v>
      </c>
      <c r="U18">
        <f t="shared" si="4"/>
        <v>127</v>
      </c>
      <c r="V18">
        <v>239</v>
      </c>
      <c r="W18">
        <v>252</v>
      </c>
      <c r="X18">
        <v>247</v>
      </c>
      <c r="Y18">
        <v>242</v>
      </c>
      <c r="Z18">
        <v>250</v>
      </c>
      <c r="AA18">
        <f t="shared" si="5"/>
        <v>246</v>
      </c>
      <c r="AB18">
        <f t="shared" si="6"/>
        <v>1.1401754250991381</v>
      </c>
      <c r="AC18">
        <f t="shared" si="7"/>
        <v>6.5954529791364598</v>
      </c>
      <c r="AD18">
        <f t="shared" si="8"/>
        <v>5.4313902456001077</v>
      </c>
    </row>
    <row r="19" spans="1:30" x14ac:dyDescent="0.35">
      <c r="A19">
        <v>10.4</v>
      </c>
      <c r="B19">
        <v>11.28</v>
      </c>
      <c r="C19">
        <v>11.31</v>
      </c>
      <c r="D19">
        <v>11.25</v>
      </c>
      <c r="E19">
        <v>11.65</v>
      </c>
      <c r="F19">
        <v>11.35</v>
      </c>
      <c r="G19">
        <f t="shared" si="9"/>
        <v>11.292429823902065</v>
      </c>
      <c r="H19">
        <f t="shared" si="1"/>
        <v>11.368</v>
      </c>
      <c r="I19">
        <f t="shared" si="2"/>
        <v>0.16192590898309037</v>
      </c>
      <c r="J19">
        <v>14</v>
      </c>
      <c r="K19">
        <v>26</v>
      </c>
      <c r="L19">
        <v>32</v>
      </c>
      <c r="M19">
        <v>21</v>
      </c>
      <c r="N19">
        <v>20</v>
      </c>
      <c r="O19">
        <f t="shared" si="3"/>
        <v>22.6</v>
      </c>
      <c r="P19">
        <v>123</v>
      </c>
      <c r="Q19">
        <v>121</v>
      </c>
      <c r="R19">
        <v>139</v>
      </c>
      <c r="S19">
        <v>123</v>
      </c>
      <c r="T19">
        <v>139</v>
      </c>
      <c r="U19">
        <f t="shared" si="4"/>
        <v>129</v>
      </c>
      <c r="V19">
        <v>236</v>
      </c>
      <c r="W19">
        <v>252</v>
      </c>
      <c r="X19">
        <v>254</v>
      </c>
      <c r="Y19">
        <v>244</v>
      </c>
      <c r="Z19">
        <v>252</v>
      </c>
      <c r="AA19">
        <f t="shared" si="5"/>
        <v>247.6</v>
      </c>
      <c r="AB19">
        <f t="shared" si="6"/>
        <v>6.7675697262754486</v>
      </c>
      <c r="AC19">
        <f t="shared" si="7"/>
        <v>9.1651513899116797</v>
      </c>
      <c r="AD19">
        <f t="shared" si="8"/>
        <v>7.5365774725667078</v>
      </c>
    </row>
    <row r="20" spans="1:30" x14ac:dyDescent="0.35">
      <c r="A20">
        <v>10.6</v>
      </c>
      <c r="B20">
        <v>11.52</v>
      </c>
      <c r="C20">
        <v>11.62</v>
      </c>
      <c r="D20">
        <v>11.53</v>
      </c>
      <c r="E20">
        <v>11.72</v>
      </c>
      <c r="F20">
        <v>11.59</v>
      </c>
      <c r="G20">
        <f t="shared" si="9"/>
        <v>11.46428403001449</v>
      </c>
      <c r="H20">
        <f t="shared" si="1"/>
        <v>11.596</v>
      </c>
      <c r="I20">
        <f t="shared" si="2"/>
        <v>8.0808415403348113E-2</v>
      </c>
      <c r="J20">
        <v>24</v>
      </c>
      <c r="K20">
        <v>19</v>
      </c>
      <c r="L20">
        <v>23</v>
      </c>
      <c r="M20">
        <v>21</v>
      </c>
      <c r="N20">
        <v>22</v>
      </c>
      <c r="O20">
        <f t="shared" si="3"/>
        <v>21.8</v>
      </c>
      <c r="P20">
        <v>122</v>
      </c>
      <c r="Q20">
        <v>130</v>
      </c>
      <c r="R20">
        <v>137</v>
      </c>
      <c r="S20">
        <v>134</v>
      </c>
      <c r="T20">
        <v>133</v>
      </c>
      <c r="U20">
        <f t="shared" si="4"/>
        <v>131.19999999999999</v>
      </c>
      <c r="V20">
        <v>251</v>
      </c>
      <c r="W20">
        <v>251</v>
      </c>
      <c r="X20">
        <v>238</v>
      </c>
      <c r="Y20">
        <v>240</v>
      </c>
      <c r="Z20">
        <v>255</v>
      </c>
      <c r="AA20">
        <f t="shared" si="5"/>
        <v>247</v>
      </c>
      <c r="AB20">
        <f t="shared" si="6"/>
        <v>1.9235384061671343</v>
      </c>
      <c r="AC20">
        <f t="shared" si="7"/>
        <v>5.7183913821983188</v>
      </c>
      <c r="AD20">
        <f t="shared" si="8"/>
        <v>7.5166481891864541</v>
      </c>
    </row>
    <row r="21" spans="1:30" x14ac:dyDescent="0.35">
      <c r="A21">
        <v>10.8</v>
      </c>
      <c r="B21">
        <v>11.62</v>
      </c>
      <c r="C21">
        <v>11.71</v>
      </c>
      <c r="D21">
        <v>11.71</v>
      </c>
      <c r="E21">
        <v>11.84</v>
      </c>
      <c r="F21">
        <v>11.67</v>
      </c>
      <c r="G21">
        <f t="shared" si="9"/>
        <v>11.585026652029184</v>
      </c>
      <c r="H21">
        <f t="shared" si="1"/>
        <v>11.709999999999999</v>
      </c>
      <c r="I21">
        <f t="shared" si="2"/>
        <v>8.1547532151500624E-2</v>
      </c>
      <c r="J21">
        <v>22</v>
      </c>
      <c r="K21">
        <v>30</v>
      </c>
      <c r="L21">
        <v>32</v>
      </c>
      <c r="M21">
        <v>12</v>
      </c>
      <c r="N21">
        <v>27</v>
      </c>
      <c r="O21">
        <f t="shared" si="3"/>
        <v>24.6</v>
      </c>
      <c r="P21">
        <v>135</v>
      </c>
      <c r="Q21">
        <v>122</v>
      </c>
      <c r="R21">
        <v>129</v>
      </c>
      <c r="S21">
        <v>135</v>
      </c>
      <c r="T21">
        <v>133</v>
      </c>
      <c r="U21">
        <f t="shared" si="4"/>
        <v>130.80000000000001</v>
      </c>
      <c r="V21">
        <v>250</v>
      </c>
      <c r="W21">
        <v>252</v>
      </c>
      <c r="X21">
        <v>239</v>
      </c>
      <c r="Y21">
        <v>255</v>
      </c>
      <c r="Z21">
        <v>253</v>
      </c>
      <c r="AA21">
        <f t="shared" si="5"/>
        <v>249.8</v>
      </c>
      <c r="AB21">
        <f t="shared" si="6"/>
        <v>7.9874902190863404</v>
      </c>
      <c r="AC21">
        <f t="shared" si="7"/>
        <v>5.4954526656136338</v>
      </c>
      <c r="AD21">
        <f t="shared" si="8"/>
        <v>6.300793600809345</v>
      </c>
    </row>
    <row r="22" spans="1:30" x14ac:dyDescent="0.35">
      <c r="A22">
        <v>11</v>
      </c>
      <c r="B22">
        <v>11.72</v>
      </c>
      <c r="C22">
        <v>11.78</v>
      </c>
      <c r="D22">
        <v>11.79</v>
      </c>
      <c r="E22">
        <v>11.87</v>
      </c>
      <c r="F22">
        <v>11.67</v>
      </c>
      <c r="G22">
        <f t="shared" si="9"/>
        <v>11.67778070526608</v>
      </c>
      <c r="H22">
        <f t="shared" si="1"/>
        <v>11.766</v>
      </c>
      <c r="I22">
        <f t="shared" si="2"/>
        <v>7.5696763471101811E-2</v>
      </c>
      <c r="J22">
        <v>28</v>
      </c>
      <c r="K22">
        <v>27</v>
      </c>
      <c r="L22">
        <v>34</v>
      </c>
      <c r="M22">
        <v>28</v>
      </c>
      <c r="N22">
        <v>30</v>
      </c>
      <c r="O22">
        <f t="shared" si="3"/>
        <v>29.4</v>
      </c>
      <c r="P22">
        <v>123</v>
      </c>
      <c r="Q22">
        <v>130</v>
      </c>
      <c r="R22">
        <v>136</v>
      </c>
      <c r="S22">
        <v>123</v>
      </c>
      <c r="T22">
        <v>124</v>
      </c>
      <c r="U22">
        <f t="shared" si="4"/>
        <v>127.2</v>
      </c>
      <c r="V22">
        <v>244</v>
      </c>
      <c r="W22">
        <v>240</v>
      </c>
      <c r="X22">
        <v>253</v>
      </c>
      <c r="Y22">
        <v>249</v>
      </c>
      <c r="Z22">
        <v>244</v>
      </c>
      <c r="AA22">
        <f t="shared" si="5"/>
        <v>246</v>
      </c>
      <c r="AB22">
        <f t="shared" si="6"/>
        <v>2.7928480087537886</v>
      </c>
      <c r="AC22">
        <f t="shared" si="7"/>
        <v>5.7183913821983188</v>
      </c>
      <c r="AD22">
        <f t="shared" si="8"/>
        <v>5.0497524691810387</v>
      </c>
    </row>
    <row r="23" spans="1:30" x14ac:dyDescent="0.35">
      <c r="A23">
        <v>11.2</v>
      </c>
      <c r="B23">
        <v>11.88</v>
      </c>
      <c r="C23">
        <v>11.91</v>
      </c>
      <c r="D23">
        <v>11.93</v>
      </c>
      <c r="E23">
        <v>11.99</v>
      </c>
      <c r="F23">
        <v>11.75</v>
      </c>
      <c r="G23">
        <f t="shared" si="9"/>
        <v>11.752845385118873</v>
      </c>
      <c r="H23">
        <f t="shared" si="1"/>
        <v>11.891999999999999</v>
      </c>
      <c r="I23">
        <f t="shared" si="2"/>
        <v>8.8994381845147963E-2</v>
      </c>
      <c r="J23">
        <v>33</v>
      </c>
      <c r="K23">
        <v>32</v>
      </c>
      <c r="L23">
        <v>32</v>
      </c>
      <c r="M23">
        <v>31</v>
      </c>
      <c r="N23">
        <v>27</v>
      </c>
      <c r="O23">
        <f t="shared" si="3"/>
        <v>31</v>
      </c>
      <c r="P23">
        <v>137</v>
      </c>
      <c r="Q23">
        <v>121</v>
      </c>
      <c r="R23">
        <v>132</v>
      </c>
      <c r="S23">
        <v>124</v>
      </c>
      <c r="T23">
        <v>133</v>
      </c>
      <c r="U23">
        <f t="shared" si="4"/>
        <v>129.4</v>
      </c>
      <c r="V23">
        <v>236</v>
      </c>
      <c r="W23">
        <v>252</v>
      </c>
      <c r="X23">
        <v>248</v>
      </c>
      <c r="Y23">
        <v>253</v>
      </c>
      <c r="Z23">
        <v>255</v>
      </c>
      <c r="AA23">
        <f t="shared" si="5"/>
        <v>248.8</v>
      </c>
      <c r="AB23">
        <f t="shared" si="6"/>
        <v>2.3452078799117149</v>
      </c>
      <c r="AC23">
        <f t="shared" si="7"/>
        <v>6.6558245169174945</v>
      </c>
      <c r="AD23">
        <f t="shared" si="8"/>
        <v>7.5960516059331766</v>
      </c>
    </row>
    <row r="24" spans="1:30" x14ac:dyDescent="0.35">
      <c r="A24">
        <v>11.4</v>
      </c>
      <c r="B24">
        <v>11.92</v>
      </c>
      <c r="C24">
        <v>12.05</v>
      </c>
      <c r="D24">
        <v>12.01</v>
      </c>
      <c r="E24">
        <v>12.16</v>
      </c>
      <c r="F24">
        <v>11.82</v>
      </c>
      <c r="G24">
        <f t="shared" si="9"/>
        <v>11.815714262329049</v>
      </c>
      <c r="H24">
        <f t="shared" si="1"/>
        <v>11.992000000000001</v>
      </c>
      <c r="I24">
        <f t="shared" si="2"/>
        <v>0.12911235417263528</v>
      </c>
      <c r="J24">
        <v>17</v>
      </c>
      <c r="K24">
        <v>22</v>
      </c>
      <c r="L24">
        <v>11</v>
      </c>
      <c r="M24">
        <v>23</v>
      </c>
      <c r="N24">
        <v>11</v>
      </c>
      <c r="O24">
        <f t="shared" si="3"/>
        <v>16.8</v>
      </c>
      <c r="P24">
        <v>135</v>
      </c>
      <c r="Q24">
        <v>134</v>
      </c>
      <c r="R24">
        <v>123</v>
      </c>
      <c r="S24">
        <v>122</v>
      </c>
      <c r="T24">
        <v>121</v>
      </c>
      <c r="U24">
        <f t="shared" si="4"/>
        <v>127</v>
      </c>
      <c r="V24">
        <v>239</v>
      </c>
      <c r="W24">
        <v>252</v>
      </c>
      <c r="X24">
        <v>235</v>
      </c>
      <c r="Y24">
        <v>247</v>
      </c>
      <c r="Z24">
        <v>252</v>
      </c>
      <c r="AA24">
        <f t="shared" si="5"/>
        <v>245</v>
      </c>
      <c r="AB24">
        <f t="shared" si="6"/>
        <v>5.7619441163551723</v>
      </c>
      <c r="AC24">
        <f t="shared" si="7"/>
        <v>6.8920243760451108</v>
      </c>
      <c r="AD24">
        <f t="shared" si="8"/>
        <v>7.713624310270756</v>
      </c>
    </row>
    <row r="25" spans="1:30" x14ac:dyDescent="0.35">
      <c r="A25">
        <v>11.6</v>
      </c>
      <c r="B25">
        <v>11.96</v>
      </c>
      <c r="C25">
        <v>12.1</v>
      </c>
      <c r="D25">
        <v>12.07</v>
      </c>
      <c r="E25">
        <v>12.29</v>
      </c>
      <c r="F25">
        <v>11.87</v>
      </c>
      <c r="G25">
        <f t="shared" si="9"/>
        <v>11.869666231504993</v>
      </c>
      <c r="H25">
        <f t="shared" si="1"/>
        <v>12.058</v>
      </c>
      <c r="I25">
        <f t="shared" si="2"/>
        <v>0.15865055940651432</v>
      </c>
      <c r="J25">
        <v>36</v>
      </c>
      <c r="K25">
        <v>23</v>
      </c>
      <c r="L25">
        <v>14</v>
      </c>
      <c r="M25">
        <v>12</v>
      </c>
      <c r="N25">
        <v>14</v>
      </c>
      <c r="O25">
        <f t="shared" si="3"/>
        <v>19.8</v>
      </c>
      <c r="P25">
        <v>124</v>
      </c>
      <c r="Q25">
        <v>132</v>
      </c>
      <c r="R25">
        <v>127</v>
      </c>
      <c r="S25">
        <v>123</v>
      </c>
      <c r="T25">
        <v>140</v>
      </c>
      <c r="U25">
        <f t="shared" si="4"/>
        <v>129.19999999999999</v>
      </c>
      <c r="V25">
        <v>250</v>
      </c>
      <c r="W25">
        <v>250</v>
      </c>
      <c r="X25">
        <v>250</v>
      </c>
      <c r="Y25">
        <v>252</v>
      </c>
      <c r="Z25">
        <v>236</v>
      </c>
      <c r="AA25">
        <f t="shared" si="5"/>
        <v>247.6</v>
      </c>
      <c r="AB25">
        <f t="shared" si="6"/>
        <v>10.009995004993758</v>
      </c>
      <c r="AC25">
        <f t="shared" si="7"/>
        <v>6.9785385289471611</v>
      </c>
      <c r="AD25">
        <f t="shared" si="8"/>
        <v>6.5421708935184499</v>
      </c>
    </row>
    <row r="26" spans="1:30" x14ac:dyDescent="0.35">
      <c r="A26">
        <v>11.8</v>
      </c>
      <c r="B26">
        <v>12.01</v>
      </c>
      <c r="C26">
        <v>12.26</v>
      </c>
      <c r="D26">
        <v>12.17</v>
      </c>
      <c r="E26">
        <v>12.29</v>
      </c>
      <c r="F26">
        <v>11.94</v>
      </c>
      <c r="G26">
        <f t="shared" si="9"/>
        <v>11.916816011498701</v>
      </c>
      <c r="H26">
        <f t="shared" si="1"/>
        <v>12.133999999999999</v>
      </c>
      <c r="I26">
        <f t="shared" si="2"/>
        <v>0.1537205256301187</v>
      </c>
      <c r="J26">
        <v>32</v>
      </c>
      <c r="K26">
        <v>26</v>
      </c>
      <c r="L26">
        <v>26</v>
      </c>
      <c r="M26">
        <v>29</v>
      </c>
      <c r="N26">
        <v>18</v>
      </c>
      <c r="O26">
        <f t="shared" si="3"/>
        <v>26.2</v>
      </c>
      <c r="P26">
        <v>127</v>
      </c>
      <c r="Q26">
        <v>124</v>
      </c>
      <c r="R26">
        <v>125</v>
      </c>
      <c r="S26">
        <v>133</v>
      </c>
      <c r="T26">
        <v>124</v>
      </c>
      <c r="U26">
        <f t="shared" si="4"/>
        <v>126.6</v>
      </c>
      <c r="V26">
        <v>253</v>
      </c>
      <c r="W26">
        <v>251</v>
      </c>
      <c r="X26">
        <v>238</v>
      </c>
      <c r="Y26">
        <v>251</v>
      </c>
      <c r="Z26">
        <v>252</v>
      </c>
      <c r="AA26">
        <f t="shared" si="5"/>
        <v>249</v>
      </c>
      <c r="AB26">
        <f t="shared" si="6"/>
        <v>5.2153619241621234</v>
      </c>
      <c r="AC26">
        <f t="shared" si="7"/>
        <v>3.7815340802378072</v>
      </c>
      <c r="AD26">
        <f t="shared" si="8"/>
        <v>6.2048368229954285</v>
      </c>
    </row>
    <row r="27" spans="1:30" x14ac:dyDescent="0.35">
      <c r="A27">
        <v>12</v>
      </c>
      <c r="B27">
        <v>12.28</v>
      </c>
      <c r="C27">
        <v>12.29</v>
      </c>
      <c r="D27">
        <v>12.21</v>
      </c>
      <c r="E27">
        <v>12.29</v>
      </c>
      <c r="F27">
        <v>11.99</v>
      </c>
      <c r="G27">
        <f t="shared" si="9"/>
        <v>11.958607314841775</v>
      </c>
      <c r="H27">
        <f t="shared" si="1"/>
        <v>12.212</v>
      </c>
      <c r="I27">
        <f t="shared" si="2"/>
        <v>0.1285301521044766</v>
      </c>
      <c r="J27">
        <v>19</v>
      </c>
      <c r="K27">
        <v>33</v>
      </c>
      <c r="L27">
        <v>27</v>
      </c>
      <c r="M27">
        <v>17</v>
      </c>
      <c r="N27">
        <v>13</v>
      </c>
      <c r="O27">
        <f t="shared" si="3"/>
        <v>21.8</v>
      </c>
      <c r="P27">
        <v>125</v>
      </c>
      <c r="Q27">
        <v>139</v>
      </c>
      <c r="R27">
        <v>130</v>
      </c>
      <c r="S27">
        <v>125</v>
      </c>
      <c r="T27">
        <v>130</v>
      </c>
      <c r="U27">
        <f t="shared" si="4"/>
        <v>129.80000000000001</v>
      </c>
      <c r="V27">
        <v>236</v>
      </c>
      <c r="W27">
        <v>241</v>
      </c>
      <c r="X27">
        <v>252</v>
      </c>
      <c r="Y27">
        <v>255</v>
      </c>
      <c r="Z27">
        <v>236</v>
      </c>
      <c r="AA27">
        <f t="shared" si="5"/>
        <v>244</v>
      </c>
      <c r="AB27">
        <f t="shared" si="6"/>
        <v>8.0746516952745431</v>
      </c>
      <c r="AC27">
        <f t="shared" si="7"/>
        <v>5.7183913821983188</v>
      </c>
      <c r="AD27">
        <f t="shared" si="8"/>
        <v>8.9721792224631809</v>
      </c>
    </row>
    <row r="28" spans="1:30" x14ac:dyDescent="0.35">
      <c r="A28">
        <v>14</v>
      </c>
      <c r="B28">
        <v>12.35</v>
      </c>
      <c r="C28">
        <v>12.34</v>
      </c>
      <c r="D28">
        <v>12.28</v>
      </c>
      <c r="E28">
        <v>12.3</v>
      </c>
      <c r="F28">
        <v>12.26</v>
      </c>
      <c r="G28">
        <f t="shared" si="9"/>
        <v>12.221848749616356</v>
      </c>
      <c r="H28">
        <f t="shared" si="1"/>
        <v>12.305999999999999</v>
      </c>
      <c r="I28">
        <f t="shared" si="2"/>
        <v>3.84707681233427E-2</v>
      </c>
      <c r="J28">
        <v>19</v>
      </c>
      <c r="K28">
        <v>30</v>
      </c>
      <c r="L28">
        <v>16</v>
      </c>
      <c r="M28">
        <v>18</v>
      </c>
      <c r="N28">
        <v>18</v>
      </c>
      <c r="O28">
        <f t="shared" si="3"/>
        <v>20.2</v>
      </c>
      <c r="P28">
        <v>125</v>
      </c>
      <c r="Q28">
        <v>130</v>
      </c>
      <c r="R28">
        <v>130</v>
      </c>
      <c r="S28">
        <v>120</v>
      </c>
      <c r="T28">
        <v>124</v>
      </c>
      <c r="U28">
        <f t="shared" si="4"/>
        <v>125.8</v>
      </c>
      <c r="V28">
        <v>243</v>
      </c>
      <c r="W28">
        <v>255</v>
      </c>
      <c r="X28">
        <v>254</v>
      </c>
      <c r="Y28">
        <v>255</v>
      </c>
      <c r="Z28">
        <v>253</v>
      </c>
      <c r="AA28">
        <f t="shared" si="5"/>
        <v>252</v>
      </c>
      <c r="AB28">
        <f t="shared" si="6"/>
        <v>5.5856960175075754</v>
      </c>
      <c r="AC28">
        <f t="shared" si="7"/>
        <v>4.2661458015403086</v>
      </c>
      <c r="AD28">
        <f t="shared" si="8"/>
        <v>5.0990195135927845</v>
      </c>
    </row>
    <row r="29" spans="1:30" x14ac:dyDescent="0.35">
      <c r="A29">
        <v>16</v>
      </c>
      <c r="B29">
        <v>12.42</v>
      </c>
      <c r="C29">
        <v>12.48</v>
      </c>
      <c r="D29">
        <v>12.34</v>
      </c>
      <c r="E29">
        <v>12.31</v>
      </c>
      <c r="F29">
        <v>12.4</v>
      </c>
      <c r="G29">
        <f t="shared" si="9"/>
        <v>12.363177902412826</v>
      </c>
      <c r="H29">
        <f t="shared" si="1"/>
        <v>12.389999999999999</v>
      </c>
      <c r="I29">
        <f t="shared" si="2"/>
        <v>6.7082039324993709E-2</v>
      </c>
      <c r="J29">
        <v>23</v>
      </c>
      <c r="K29">
        <v>21</v>
      </c>
      <c r="L29">
        <v>18</v>
      </c>
      <c r="M29">
        <v>12</v>
      </c>
      <c r="N29">
        <v>31</v>
      </c>
      <c r="O29">
        <f t="shared" si="3"/>
        <v>21</v>
      </c>
      <c r="P29">
        <v>127</v>
      </c>
      <c r="Q29">
        <v>127</v>
      </c>
      <c r="R29">
        <v>131</v>
      </c>
      <c r="S29">
        <v>124</v>
      </c>
      <c r="T29">
        <v>120</v>
      </c>
      <c r="U29">
        <f t="shared" si="4"/>
        <v>125.8</v>
      </c>
      <c r="V29">
        <v>239</v>
      </c>
      <c r="W29">
        <v>254</v>
      </c>
      <c r="X29">
        <v>242</v>
      </c>
      <c r="Y29">
        <v>252</v>
      </c>
      <c r="Z29">
        <v>252</v>
      </c>
      <c r="AA29">
        <f t="shared" si="5"/>
        <v>247.8</v>
      </c>
      <c r="AB29">
        <f t="shared" si="6"/>
        <v>6.9641941385920596</v>
      </c>
      <c r="AC29">
        <f t="shared" si="7"/>
        <v>4.0865633483405102</v>
      </c>
      <c r="AD29">
        <f t="shared" si="8"/>
        <v>6.797058187186571</v>
      </c>
    </row>
    <row r="30" spans="1:30" x14ac:dyDescent="0.35">
      <c r="A30">
        <v>18</v>
      </c>
      <c r="B30">
        <v>12.51</v>
      </c>
      <c r="C30">
        <v>12.51</v>
      </c>
      <c r="D30">
        <v>12.41</v>
      </c>
      <c r="E30">
        <v>12.33</v>
      </c>
      <c r="F30">
        <v>12.56</v>
      </c>
      <c r="G30">
        <f t="shared" si="9"/>
        <v>12.455931955649724</v>
      </c>
      <c r="H30">
        <f t="shared" si="1"/>
        <v>12.464</v>
      </c>
      <c r="I30">
        <f t="shared" si="2"/>
        <v>9.2628289415275317E-2</v>
      </c>
      <c r="J30">
        <v>14</v>
      </c>
      <c r="K30">
        <v>35</v>
      </c>
      <c r="L30">
        <v>27</v>
      </c>
      <c r="M30">
        <v>31</v>
      </c>
      <c r="N30">
        <v>11</v>
      </c>
      <c r="O30">
        <f t="shared" si="3"/>
        <v>23.6</v>
      </c>
      <c r="P30">
        <v>124</v>
      </c>
      <c r="Q30">
        <v>133</v>
      </c>
      <c r="R30">
        <v>130</v>
      </c>
      <c r="S30">
        <v>126</v>
      </c>
      <c r="T30">
        <v>139</v>
      </c>
      <c r="U30">
        <f t="shared" si="4"/>
        <v>130.4</v>
      </c>
      <c r="V30">
        <v>253</v>
      </c>
      <c r="W30">
        <v>253</v>
      </c>
      <c r="X30">
        <v>250</v>
      </c>
      <c r="Y30">
        <v>252</v>
      </c>
      <c r="Z30">
        <v>235</v>
      </c>
      <c r="AA30">
        <f t="shared" si="5"/>
        <v>248.6</v>
      </c>
      <c r="AB30">
        <f t="shared" si="6"/>
        <v>10.573551910309041</v>
      </c>
      <c r="AC30">
        <f t="shared" si="7"/>
        <v>5.9413803110051786</v>
      </c>
      <c r="AD30">
        <f t="shared" si="8"/>
        <v>7.7006493232713824</v>
      </c>
    </row>
    <row r="31" spans="1:30" x14ac:dyDescent="0.35">
      <c r="A31">
        <v>20</v>
      </c>
      <c r="B31">
        <v>12.6</v>
      </c>
      <c r="C31">
        <v>12.51</v>
      </c>
      <c r="D31">
        <v>12.48</v>
      </c>
      <c r="E31">
        <v>12.33</v>
      </c>
      <c r="F31">
        <v>12.57</v>
      </c>
      <c r="G31">
        <f t="shared" si="9"/>
        <v>12.522878745280337</v>
      </c>
      <c r="H31">
        <f t="shared" si="1"/>
        <v>12.498000000000001</v>
      </c>
      <c r="I31">
        <f t="shared" si="2"/>
        <v>0.10521406750050101</v>
      </c>
      <c r="J31">
        <v>21</v>
      </c>
      <c r="K31">
        <v>34</v>
      </c>
      <c r="L31">
        <v>34</v>
      </c>
      <c r="M31">
        <v>22</v>
      </c>
      <c r="N31">
        <v>14</v>
      </c>
      <c r="O31">
        <f t="shared" si="3"/>
        <v>25</v>
      </c>
      <c r="P31">
        <v>134</v>
      </c>
      <c r="Q31">
        <v>136</v>
      </c>
      <c r="R31">
        <v>124</v>
      </c>
      <c r="S31">
        <v>128</v>
      </c>
      <c r="T31">
        <v>136</v>
      </c>
      <c r="U31">
        <f t="shared" si="4"/>
        <v>131.6</v>
      </c>
      <c r="V31">
        <v>250</v>
      </c>
      <c r="W31">
        <v>252</v>
      </c>
      <c r="X31">
        <v>247</v>
      </c>
      <c r="Y31">
        <v>253</v>
      </c>
      <c r="Z31">
        <v>255</v>
      </c>
      <c r="AA31">
        <f t="shared" si="5"/>
        <v>251.4</v>
      </c>
      <c r="AB31">
        <f t="shared" si="6"/>
        <v>8.7749643873921226</v>
      </c>
      <c r="AC31">
        <f t="shared" si="7"/>
        <v>5.3665631459994954</v>
      </c>
      <c r="AD31">
        <f t="shared" si="8"/>
        <v>3.049590136395381</v>
      </c>
    </row>
    <row r="32" spans="1:30" x14ac:dyDescent="0.35">
      <c r="H32" t="s">
        <v>42</v>
      </c>
      <c r="I32">
        <f>SUM(I3:I31)/COUNT(I3:I31)</f>
        <v>0.21449722689207645</v>
      </c>
    </row>
    <row r="35" spans="9:13" x14ac:dyDescent="0.35">
      <c r="I35" s="8" t="s">
        <v>38</v>
      </c>
      <c r="J35" s="8" t="s">
        <v>25</v>
      </c>
      <c r="K35" s="8"/>
    </row>
    <row r="36" spans="9:13" x14ac:dyDescent="0.35">
      <c r="I36" s="8"/>
      <c r="J36" s="8"/>
      <c r="K36" s="8"/>
    </row>
    <row r="37" spans="9:13" x14ac:dyDescent="0.35">
      <c r="I37">
        <f t="shared" ref="I37:I65" si="10" xml:space="preserve"> 100 * (ABS(H3-G3)/G3)</f>
        <v>4.399999999999971</v>
      </c>
      <c r="J37" s="8">
        <f>_xlfn.T.TEST(B3:F3,B4:F4,2,2)</f>
        <v>7.2604103425268974E-4</v>
      </c>
    </row>
    <row r="38" spans="9:13" x14ac:dyDescent="0.35">
      <c r="I38">
        <f t="shared" si="10"/>
        <v>9.5153110001152097</v>
      </c>
      <c r="J38" s="8"/>
      <c r="K38" s="8">
        <f>_xlfn.T.TEST(B4:F4,B5:F5,2,2)</f>
        <v>6.8937524295311678E-2</v>
      </c>
    </row>
    <row r="39" spans="9:13" x14ac:dyDescent="0.35">
      <c r="I39">
        <f t="shared" si="10"/>
        <v>3.3643271728105169</v>
      </c>
      <c r="J39" s="8">
        <f t="shared" ref="J39" si="11">_xlfn.T.TEST(B5:F5,B6:F6,2,2)</f>
        <v>3.6984437100304108E-3</v>
      </c>
      <c r="K39" s="8"/>
    </row>
    <row r="40" spans="9:13" x14ac:dyDescent="0.35">
      <c r="I40">
        <f t="shared" si="10"/>
        <v>0.74529098390008686</v>
      </c>
      <c r="J40" s="8"/>
      <c r="K40" s="8">
        <f t="shared" ref="K40" si="12">_xlfn.T.TEST(B6:F6,B7:F7,2,2)</f>
        <v>2.6590161154508051E-5</v>
      </c>
      <c r="M40" t="s">
        <v>48</v>
      </c>
    </row>
    <row r="41" spans="9:13" x14ac:dyDescent="0.35">
      <c r="I41">
        <f t="shared" si="10"/>
        <v>0.31943371455550784</v>
      </c>
      <c r="J41" s="8">
        <f t="shared" ref="J41" si="13">_xlfn.T.TEST(B7:F7,B8:F8,2,2)</f>
        <v>4.5005163776384589E-2</v>
      </c>
      <c r="K41" s="8"/>
      <c r="M41" s="6" t="s">
        <v>49</v>
      </c>
    </row>
    <row r="42" spans="9:13" x14ac:dyDescent="0.35">
      <c r="I42">
        <f t="shared" si="10"/>
        <v>2.6536884857875842</v>
      </c>
      <c r="J42" s="8"/>
      <c r="K42" s="8">
        <f t="shared" ref="K42" si="14">_xlfn.T.TEST(B8:F8,B9:F9,2,2)</f>
        <v>0.18171953906029398</v>
      </c>
      <c r="M42" s="6" t="s">
        <v>50</v>
      </c>
    </row>
    <row r="43" spans="9:13" x14ac:dyDescent="0.35">
      <c r="I43">
        <f t="shared" si="10"/>
        <v>4.1394792567818133</v>
      </c>
      <c r="J43" s="8">
        <f t="shared" ref="J43" si="15">_xlfn.T.TEST(B9:F9,B10:F10,2,2)</f>
        <v>0.41480951262041033</v>
      </c>
      <c r="K43" s="8"/>
    </row>
    <row r="44" spans="9:13" x14ac:dyDescent="0.35">
      <c r="I44">
        <f t="shared" si="10"/>
        <v>3.7023476593505529</v>
      </c>
      <c r="J44" s="8"/>
      <c r="K44" s="8">
        <f t="shared" ref="K44" si="16">_xlfn.T.TEST(B10:F10,B11:F11,2,2)</f>
        <v>0.66673890363553845</v>
      </c>
    </row>
    <row r="45" spans="9:13" x14ac:dyDescent="0.35">
      <c r="I45">
        <f t="shared" si="10"/>
        <v>1.5956159501941265</v>
      </c>
      <c r="J45" s="8">
        <f t="shared" ref="J45" si="17">_xlfn.T.TEST(B11:F11,B12:F12,2,2)</f>
        <v>0.34265701117728897</v>
      </c>
      <c r="K45" s="8"/>
    </row>
    <row r="46" spans="9:13" x14ac:dyDescent="0.35">
      <c r="I46">
        <f t="shared" si="10"/>
        <v>0.23023108092850569</v>
      </c>
      <c r="J46" s="8"/>
      <c r="K46" s="8">
        <f t="shared" ref="K46" si="18">_xlfn.T.TEST(B12:F12,B13:F13,2,2)</f>
        <v>5.6823116303136037E-2</v>
      </c>
    </row>
    <row r="47" spans="9:13" x14ac:dyDescent="0.35">
      <c r="I47">
        <f t="shared" si="10"/>
        <v>0.76511031426392484</v>
      </c>
      <c r="J47" s="8">
        <f t="shared" ref="J47" si="19">_xlfn.T.TEST(B13:F13,B14:F14,2,2)</f>
        <v>3.7144636324200025E-3</v>
      </c>
      <c r="K47" s="8"/>
    </row>
    <row r="48" spans="9:13" x14ac:dyDescent="0.35">
      <c r="I48">
        <f t="shared" si="10"/>
        <v>0.33269654565307022</v>
      </c>
      <c r="J48" s="8"/>
      <c r="K48" s="8">
        <f t="shared" ref="K48" si="20">_xlfn.T.TEST(B14:F14,B15:F15,2,2)</f>
        <v>2.6618821994931197E-2</v>
      </c>
    </row>
    <row r="49" spans="9:11" x14ac:dyDescent="0.35">
      <c r="I49">
        <f t="shared" si="10"/>
        <v>2.14868798600263</v>
      </c>
      <c r="J49" s="8">
        <f t="shared" ref="J49" si="21">_xlfn.T.TEST(B15:F15,B16:F16,2,2)</f>
        <v>9.0309190720816973E-2</v>
      </c>
      <c r="K49" s="8"/>
    </row>
    <row r="50" spans="9:11" x14ac:dyDescent="0.35">
      <c r="I50">
        <f t="shared" si="10"/>
        <v>27.652392617644228</v>
      </c>
      <c r="J50" s="8"/>
      <c r="K50" s="8">
        <f t="shared" ref="K50" si="22">_xlfn.T.TEST(B16:F16,B17:F17,2,2)</f>
        <v>8.0400145988127111E-3</v>
      </c>
    </row>
    <row r="51" spans="9:11" x14ac:dyDescent="0.35">
      <c r="I51">
        <f t="shared" si="10"/>
        <v>11.000000000000007</v>
      </c>
      <c r="J51" s="8">
        <f t="shared" ref="J51" si="23">_xlfn.T.TEST(B17:F17,B18:F18,2,2)</f>
        <v>1.2449759978337641E-2</v>
      </c>
      <c r="K51" s="8"/>
    </row>
    <row r="52" spans="9:11" x14ac:dyDescent="0.35">
      <c r="I52">
        <f t="shared" si="10"/>
        <v>0.48817929335774723</v>
      </c>
      <c r="J52" s="8"/>
      <c r="K52" s="8">
        <f t="shared" ref="K52" si="24">_xlfn.T.TEST(B18:F18,B19:F19,2,2)</f>
        <v>1.6963423898821359E-2</v>
      </c>
    </row>
    <row r="53" spans="9:11" x14ac:dyDescent="0.35">
      <c r="I53">
        <f t="shared" si="10"/>
        <v>0.66921094287413707</v>
      </c>
      <c r="J53" s="8">
        <f t="shared" ref="J53" si="25">_xlfn.T.TEST(B19:F19,B20:F20,2,2)</f>
        <v>2.2591877583828843E-2</v>
      </c>
      <c r="K53" s="8"/>
    </row>
    <row r="54" spans="9:11" x14ac:dyDescent="0.35">
      <c r="I54">
        <f t="shared" si="10"/>
        <v>1.1489245175770817</v>
      </c>
      <c r="J54" s="8"/>
      <c r="K54" s="8">
        <f t="shared" ref="K54" si="26">_xlfn.T.TEST(B20:F20,B21:F21,2,2)</f>
        <v>5.7146014293382001E-2</v>
      </c>
    </row>
    <row r="55" spans="9:11" x14ac:dyDescent="0.35">
      <c r="I55">
        <f t="shared" si="10"/>
        <v>1.0787489034298052</v>
      </c>
      <c r="J55" s="8">
        <f t="shared" ref="J55" si="27">_xlfn.T.TEST(B21:F21,B22:F22,2,2)</f>
        <v>0.29304100581317521</v>
      </c>
      <c r="K55" s="8"/>
    </row>
    <row r="56" spans="9:11" x14ac:dyDescent="0.35">
      <c r="I56">
        <f t="shared" si="10"/>
        <v>0.75544572175548008</v>
      </c>
      <c r="J56" s="8"/>
      <c r="K56" s="8">
        <f t="shared" ref="K56" si="28">_xlfn.T.TEST(B22:F22,B23:F23,2,2)</f>
        <v>4.2408103869674765E-2</v>
      </c>
    </row>
    <row r="57" spans="9:11" x14ac:dyDescent="0.35">
      <c r="I57">
        <f t="shared" si="10"/>
        <v>1.184007874870205</v>
      </c>
      <c r="J57" s="8">
        <f t="shared" ref="J57" si="29">_xlfn.T.TEST(B23:F23,B24:F24,2,2)</f>
        <v>0.19171355990586728</v>
      </c>
      <c r="K57" s="8"/>
    </row>
    <row r="58" spans="9:11" x14ac:dyDescent="0.35">
      <c r="I58">
        <f t="shared" si="10"/>
        <v>1.4919600606201815</v>
      </c>
      <c r="J58" s="8"/>
      <c r="K58" s="8">
        <f t="shared" ref="K58" si="30">_xlfn.T.TEST(B24:F24,B25:F25,2,2)</f>
        <v>0.49115093997266912</v>
      </c>
    </row>
    <row r="59" spans="9:11" x14ac:dyDescent="0.35">
      <c r="I59">
        <f t="shared" si="10"/>
        <v>1.5866812496809941</v>
      </c>
      <c r="J59" s="8">
        <f t="shared" ref="J59" si="31">_xlfn.T.TEST(B25:F25,B26:F26,2,2)</f>
        <v>0.46382784092661966</v>
      </c>
      <c r="K59" s="8"/>
    </row>
    <row r="60" spans="9:11" x14ac:dyDescent="0.35">
      <c r="I60">
        <f t="shared" si="10"/>
        <v>1.8225001400687342</v>
      </c>
      <c r="J60" s="8"/>
      <c r="K60" s="8">
        <f t="shared" ref="K60" si="32">_xlfn.T.TEST(B26:F26,B27:F27,2,2)</f>
        <v>0.40941979446525945</v>
      </c>
    </row>
    <row r="61" spans="9:11" x14ac:dyDescent="0.35">
      <c r="I61">
        <f t="shared" si="10"/>
        <v>2.1189146736488333</v>
      </c>
      <c r="J61" s="8">
        <f t="shared" ref="J61" si="33">_xlfn.T.TEST(B27:F27,B28:F28,2,2)</f>
        <v>0.15582695675501232</v>
      </c>
      <c r="K61" s="8"/>
    </row>
    <row r="62" spans="9:11" x14ac:dyDescent="0.35">
      <c r="I62">
        <f t="shared" si="10"/>
        <v>0.68853126975805945</v>
      </c>
      <c r="J62" s="8"/>
      <c r="K62" s="8">
        <f t="shared" ref="K62" si="34">_xlfn.T.TEST(B28:F28,B29:F29,2,2)</f>
        <v>4.1271546767149558E-2</v>
      </c>
    </row>
    <row r="63" spans="9:11" x14ac:dyDescent="0.35">
      <c r="I63">
        <f t="shared" si="10"/>
        <v>0.21695148123637753</v>
      </c>
      <c r="J63" s="8">
        <f t="shared" ref="J63" si="35">_xlfn.T.TEST(B29:F29,B30:F30,2,2)</f>
        <v>0.18596824834639702</v>
      </c>
      <c r="K63" s="8"/>
    </row>
    <row r="64" spans="9:11" x14ac:dyDescent="0.35">
      <c r="I64">
        <f t="shared" si="10"/>
        <v>6.4772707325336687E-2</v>
      </c>
      <c r="J64" s="8"/>
      <c r="K64" s="8">
        <f t="shared" ref="K64" si="36">_xlfn.T.TEST(B30:F30,B31:F31,2,2)</f>
        <v>0.60235105203045791</v>
      </c>
    </row>
    <row r="65" spans="8:11" x14ac:dyDescent="0.35">
      <c r="I65">
        <f t="shared" si="10"/>
        <v>0.19866634330954189</v>
      </c>
      <c r="J65" s="5"/>
      <c r="K65" s="8"/>
    </row>
    <row r="66" spans="8:11" x14ac:dyDescent="0.35">
      <c r="H66" t="s">
        <v>44</v>
      </c>
      <c r="I66">
        <f>SUM(I37:I65)/30</f>
        <v>2.869270264916675</v>
      </c>
      <c r="J66" s="5"/>
    </row>
  </sheetData>
  <mergeCells count="41">
    <mergeCell ref="I35:I36"/>
    <mergeCell ref="I1:I2"/>
    <mergeCell ref="J1:O1"/>
    <mergeCell ref="V1:AA1"/>
    <mergeCell ref="AB1:AB2"/>
    <mergeCell ref="A1:A2"/>
    <mergeCell ref="B1:F1"/>
    <mergeCell ref="G1:G2"/>
    <mergeCell ref="H1:H2"/>
    <mergeCell ref="J57:J58"/>
    <mergeCell ref="J59:J60"/>
    <mergeCell ref="J61:J62"/>
    <mergeCell ref="J63:J64"/>
    <mergeCell ref="K40:K41"/>
    <mergeCell ref="K42:K43"/>
    <mergeCell ref="K44:K45"/>
    <mergeCell ref="K46:K47"/>
    <mergeCell ref="K48:K49"/>
    <mergeCell ref="J45:J46"/>
    <mergeCell ref="J47:J48"/>
    <mergeCell ref="J49:J50"/>
    <mergeCell ref="J51:J52"/>
    <mergeCell ref="J53:J54"/>
    <mergeCell ref="J55:J56"/>
    <mergeCell ref="J39:J40"/>
    <mergeCell ref="K62:K63"/>
    <mergeCell ref="K64:K65"/>
    <mergeCell ref="AC1:AC2"/>
    <mergeCell ref="AD1:AD2"/>
    <mergeCell ref="K50:K51"/>
    <mergeCell ref="K52:K53"/>
    <mergeCell ref="K54:K55"/>
    <mergeCell ref="K56:K57"/>
    <mergeCell ref="K58:K59"/>
    <mergeCell ref="K60:K61"/>
    <mergeCell ref="J35:K36"/>
    <mergeCell ref="J37:J38"/>
    <mergeCell ref="K38:K39"/>
    <mergeCell ref="J41:J42"/>
    <mergeCell ref="J43:J44"/>
    <mergeCell ref="P1:U1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 Sheet</vt:lpstr>
      <vt:lpstr>pH Analysis</vt:lpstr>
      <vt:lpstr>H+ Concentration Analysis</vt:lpstr>
      <vt:lpstr>Hue Analysis</vt:lpstr>
      <vt:lpstr>Sheet7</vt:lpstr>
      <vt:lpstr>Redone 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Varathan</dc:creator>
  <cp:lastModifiedBy>Vidya Varathan</cp:lastModifiedBy>
  <dcterms:created xsi:type="dcterms:W3CDTF">2021-04-02T18:15:38Z</dcterms:created>
  <dcterms:modified xsi:type="dcterms:W3CDTF">2021-04-09T11:03:29Z</dcterms:modified>
</cp:coreProperties>
</file>