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additive_manufacturing_projects\exe_3_group_10\"/>
    </mc:Choice>
  </mc:AlternateContent>
  <xr:revisionPtr revIDLastSave="0" documentId="13_ncr:1_{BC8E6AF4-9F16-4CA3-95CD-59F010313542}" xr6:coauthVersionLast="47" xr6:coauthVersionMax="47" xr10:uidLastSave="{00000000-0000-0000-0000-000000000000}"/>
  <bookViews>
    <workbookView xWindow="-108" yWindow="348" windowWidth="23256" windowHeight="12720" activeTab="4" xr2:uid="{8B587519-98C6-4A4E-830F-EEEB977CC077}"/>
  </bookViews>
  <sheets>
    <sheet name="FMS" sheetId="1" r:id="rId1"/>
    <sheet name="CELL_1" sheetId="2" r:id="rId2"/>
    <sheet name="CELL_2" sheetId="3" r:id="rId3"/>
    <sheet name="CELL_3" sheetId="4" r:id="rId4"/>
    <sheet name="F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5" l="1"/>
  <c r="S7" i="5"/>
  <c r="C30" i="5"/>
  <c r="C37" i="5"/>
  <c r="C38" i="5" s="1"/>
  <c r="C39" i="5" s="1"/>
  <c r="C2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F74" i="4"/>
  <c r="E74" i="4"/>
  <c r="D74" i="4"/>
  <c r="F73" i="4"/>
  <c r="E73" i="4"/>
  <c r="D73" i="4"/>
  <c r="D72" i="4"/>
  <c r="C72" i="4"/>
  <c r="F94" i="3"/>
  <c r="E94" i="3"/>
  <c r="D94" i="3"/>
  <c r="F93" i="3"/>
  <c r="E93" i="3"/>
  <c r="D93" i="3"/>
  <c r="D92" i="3"/>
  <c r="C92" i="3"/>
  <c r="F77" i="2"/>
  <c r="E77" i="2"/>
  <c r="D77" i="2"/>
  <c r="F76" i="2"/>
  <c r="E76" i="2"/>
  <c r="D76" i="2"/>
  <c r="D75" i="2"/>
  <c r="C75" i="2"/>
  <c r="C63" i="4"/>
  <c r="C62" i="4"/>
  <c r="C84" i="3"/>
  <c r="C83" i="3"/>
  <c r="C68" i="2"/>
  <c r="C67" i="2"/>
  <c r="G52" i="4"/>
  <c r="G51" i="4"/>
  <c r="G50" i="4"/>
  <c r="G49" i="4"/>
  <c r="G48" i="4"/>
  <c r="G47" i="4"/>
  <c r="F52" i="4"/>
  <c r="F51" i="4"/>
  <c r="F50" i="4"/>
  <c r="F49" i="4"/>
  <c r="F48" i="4"/>
  <c r="F47" i="4"/>
  <c r="D44" i="4"/>
  <c r="D43" i="4"/>
  <c r="E41" i="4"/>
  <c r="E40" i="4"/>
  <c r="C30" i="4"/>
  <c r="C29" i="4"/>
  <c r="C28" i="4"/>
  <c r="C27" i="4"/>
  <c r="C26" i="4"/>
  <c r="C25" i="4"/>
  <c r="H31" i="4"/>
  <c r="G67" i="3"/>
  <c r="G73" i="3"/>
  <c r="G72" i="3"/>
  <c r="G71" i="3"/>
  <c r="G70" i="3"/>
  <c r="G69" i="3"/>
  <c r="G68" i="3"/>
  <c r="G66" i="3"/>
  <c r="G65" i="3"/>
  <c r="G64" i="3"/>
  <c r="F64" i="3"/>
  <c r="F73" i="3"/>
  <c r="F72" i="3"/>
  <c r="F71" i="3"/>
  <c r="F70" i="3"/>
  <c r="F69" i="3"/>
  <c r="F68" i="3"/>
  <c r="F67" i="3"/>
  <c r="F66" i="3"/>
  <c r="F65" i="3"/>
  <c r="E59" i="3"/>
  <c r="E58" i="3"/>
  <c r="E57" i="3"/>
  <c r="E55" i="3"/>
  <c r="E54" i="3"/>
  <c r="D47" i="3"/>
  <c r="I41" i="3"/>
  <c r="B15" i="3"/>
  <c r="D38" i="3" s="1"/>
  <c r="D39" i="3"/>
  <c r="D46" i="3"/>
  <c r="D45" i="3"/>
  <c r="D44" i="3"/>
  <c r="D40" i="3"/>
  <c r="F56" i="2"/>
  <c r="F55" i="2"/>
  <c r="F54" i="2"/>
  <c r="F53" i="2"/>
  <c r="F52" i="2"/>
  <c r="F51" i="2"/>
  <c r="E56" i="2"/>
  <c r="E55" i="2"/>
  <c r="E54" i="2"/>
  <c r="E53" i="2"/>
  <c r="E52" i="2"/>
  <c r="E51" i="2"/>
  <c r="D47" i="2"/>
  <c r="D46" i="2"/>
  <c r="D43" i="2"/>
  <c r="D42" i="2"/>
  <c r="C35" i="2"/>
  <c r="H35" i="2"/>
  <c r="C34" i="2"/>
  <c r="C33" i="2"/>
  <c r="C32" i="2"/>
  <c r="C31" i="2"/>
  <c r="C30" i="2"/>
  <c r="G4" i="4"/>
  <c r="J6" i="4" s="1"/>
  <c r="B15" i="4" s="1"/>
  <c r="B29" i="3"/>
  <c r="B22" i="3"/>
  <c r="G8" i="3"/>
  <c r="G7" i="3"/>
  <c r="G6" i="3"/>
  <c r="S5" i="3"/>
  <c r="B12" i="2"/>
  <c r="S2" i="2"/>
  <c r="K2" i="2"/>
  <c r="B18" i="2" s="1"/>
  <c r="K1" i="2"/>
  <c r="T89" i="1"/>
  <c r="K92" i="1" s="1"/>
  <c r="Y138" i="1"/>
  <c r="L152" i="1" s="1"/>
  <c r="W127" i="1"/>
  <c r="M127" i="1" s="1"/>
  <c r="G86" i="1"/>
  <c r="H86" i="1" s="1"/>
  <c r="G90" i="1"/>
  <c r="G148" i="1"/>
  <c r="G147" i="1"/>
  <c r="G146" i="1"/>
  <c r="G145" i="1"/>
  <c r="F149" i="1"/>
  <c r="E149" i="1"/>
  <c r="D149" i="1"/>
  <c r="C149" i="1"/>
  <c r="Y121" i="1"/>
  <c r="X121" i="1"/>
  <c r="W121" i="1"/>
  <c r="V121" i="1"/>
  <c r="U121" i="1"/>
  <c r="T121" i="1"/>
  <c r="S121" i="1"/>
  <c r="R121" i="1"/>
  <c r="Z120" i="1"/>
  <c r="Z119" i="1"/>
  <c r="Z118" i="1"/>
  <c r="Z117" i="1"/>
  <c r="AA117" i="1" s="1"/>
  <c r="Z116" i="1"/>
  <c r="Z115" i="1"/>
  <c r="Z114" i="1"/>
  <c r="AA114" i="1" s="1"/>
  <c r="Z113" i="1"/>
  <c r="F90" i="1"/>
  <c r="E90" i="1"/>
  <c r="D90" i="1"/>
  <c r="C90" i="1"/>
  <c r="D22" i="5" l="1"/>
  <c r="C40" i="5" s="1"/>
  <c r="J5" i="4"/>
  <c r="B10" i="4" s="1"/>
  <c r="D42" i="3"/>
  <c r="D43" i="3"/>
  <c r="D41" i="3"/>
  <c r="H146" i="1"/>
  <c r="K93" i="1"/>
  <c r="L151" i="1"/>
  <c r="Z121" i="1"/>
  <c r="M128" i="1"/>
  <c r="M126" i="1"/>
  <c r="AA115" i="1"/>
  <c r="AA116" i="1"/>
  <c r="AA118" i="1"/>
  <c r="AA119" i="1"/>
  <c r="AA120" i="1"/>
  <c r="AA113" i="1"/>
  <c r="H148" i="1"/>
  <c r="H145" i="1"/>
  <c r="H147" i="1"/>
  <c r="G149" i="1"/>
  <c r="G89" i="1"/>
  <c r="H89" i="1" s="1"/>
  <c r="G88" i="1"/>
  <c r="H88" i="1" s="1"/>
  <c r="G87" i="1"/>
  <c r="H87" i="1" s="1"/>
</calcChain>
</file>

<file path=xl/sharedStrings.xml><?xml version="1.0" encoding="utf-8"?>
<sst xmlns="http://schemas.openxmlformats.org/spreadsheetml/2006/main" count="730" uniqueCount="288">
  <si>
    <t>A</t>
  </si>
  <si>
    <t>B</t>
  </si>
  <si>
    <t>C</t>
  </si>
  <si>
    <t>D</t>
  </si>
  <si>
    <t>E</t>
  </si>
  <si>
    <t>F</t>
  </si>
  <si>
    <t>G</t>
  </si>
  <si>
    <t>M/P</t>
  </si>
  <si>
    <t>2^6</t>
  </si>
  <si>
    <t>2^5</t>
  </si>
  <si>
    <t>2^4</t>
  </si>
  <si>
    <t>2^3</t>
  </si>
  <si>
    <t>2^2</t>
  </si>
  <si>
    <t>2^1</t>
  </si>
  <si>
    <t>2^0</t>
  </si>
  <si>
    <t>Row Sorting</t>
  </si>
  <si>
    <t>2^11</t>
  </si>
  <si>
    <t>2^10</t>
  </si>
  <si>
    <t>2^9</t>
  </si>
  <si>
    <t>2^8</t>
  </si>
  <si>
    <t>2^7</t>
  </si>
  <si>
    <t>6*</t>
  </si>
  <si>
    <t>2*</t>
  </si>
  <si>
    <t>11*</t>
  </si>
  <si>
    <t>10*</t>
  </si>
  <si>
    <t>P/M</t>
  </si>
  <si>
    <t xml:space="preserve">product </t>
  </si>
  <si>
    <t>demand</t>
  </si>
  <si>
    <t>FROM/TO</t>
  </si>
  <si>
    <t>FROM</t>
  </si>
  <si>
    <t>TO</t>
  </si>
  <si>
    <t>SUM</t>
  </si>
  <si>
    <t>a</t>
  </si>
  <si>
    <t>b</t>
  </si>
  <si>
    <t>CELL_1</t>
  </si>
  <si>
    <t>CELL_2</t>
  </si>
  <si>
    <t>CELL_3</t>
  </si>
  <si>
    <t>PART_A</t>
  </si>
  <si>
    <t>OPERATIONS</t>
  </si>
  <si>
    <t>L/U</t>
  </si>
  <si>
    <t>PART_F</t>
  </si>
  <si>
    <t>PART_G</t>
  </si>
  <si>
    <t>PART_B</t>
  </si>
  <si>
    <t>PART_E</t>
  </si>
  <si>
    <t>PART_C</t>
  </si>
  <si>
    <t>PART_D</t>
  </si>
  <si>
    <t>P(A)</t>
  </si>
  <si>
    <t>P(F)</t>
  </si>
  <si>
    <t>PART MIX</t>
  </si>
  <si>
    <t>P(G)</t>
  </si>
  <si>
    <t>P(B)</t>
  </si>
  <si>
    <t>P(E)</t>
  </si>
  <si>
    <t>P(C)</t>
  </si>
  <si>
    <t>P(D)</t>
  </si>
  <si>
    <t>COLOM SORTING</t>
  </si>
  <si>
    <t>PART</t>
  </si>
  <si>
    <t>OPERATION</t>
  </si>
  <si>
    <t>DESCRIPTION</t>
  </si>
  <si>
    <t>STATION</t>
  </si>
  <si>
    <t>SERVER</t>
  </si>
  <si>
    <t>MIX P(j)</t>
  </si>
  <si>
    <t>TIME tijk (min)</t>
  </si>
  <si>
    <t xml:space="preserve"> </t>
  </si>
  <si>
    <t>OPERATION (k)</t>
  </si>
  <si>
    <t>STATION (i)</t>
  </si>
  <si>
    <t>WL_(L/U)</t>
  </si>
  <si>
    <t>WL_1</t>
  </si>
  <si>
    <t>WL_5</t>
  </si>
  <si>
    <t>WL_10</t>
  </si>
  <si>
    <t>WL_6</t>
  </si>
  <si>
    <t>nt</t>
  </si>
  <si>
    <t>fijk = 1.0</t>
  </si>
  <si>
    <t>WL_(n+1)</t>
  </si>
  <si>
    <t>handling time</t>
  </si>
  <si>
    <t>min</t>
  </si>
  <si>
    <t>Work Load (min)</t>
  </si>
  <si>
    <t>number of servers for each machine is = 1</t>
  </si>
  <si>
    <t xml:space="preserve"> Bottleneck is WL_1 which means machine SLM 280</t>
  </si>
  <si>
    <t>bottleneck is maximum of all Workloads</t>
  </si>
  <si>
    <t>production rate at bottleneck station</t>
  </si>
  <si>
    <t>pc/min</t>
  </si>
  <si>
    <t>pc/hr</t>
  </si>
  <si>
    <t>Rp</t>
  </si>
  <si>
    <t>production rate A</t>
  </si>
  <si>
    <t>production rate F</t>
  </si>
  <si>
    <t>Rp*P(j)_A</t>
  </si>
  <si>
    <t>Rp*P(j)_F</t>
  </si>
  <si>
    <t>U_(L/U)</t>
  </si>
  <si>
    <t>U_1</t>
  </si>
  <si>
    <t>U_5</t>
  </si>
  <si>
    <t>U_10</t>
  </si>
  <si>
    <t>U_6</t>
  </si>
  <si>
    <t>U_(n+1)</t>
  </si>
  <si>
    <t>=</t>
  </si>
  <si>
    <t>WL_(L/U)*Rp</t>
  </si>
  <si>
    <t>WL_1*Rp</t>
  </si>
  <si>
    <t>WL_5*Rp</t>
  </si>
  <si>
    <t>WL_10*Rp</t>
  </si>
  <si>
    <t>WL_6*Rp</t>
  </si>
  <si>
    <t>WL_(n+1)*Rp</t>
  </si>
  <si>
    <t>Utilization</t>
  </si>
  <si>
    <t>in %</t>
  </si>
  <si>
    <t>WL_4</t>
  </si>
  <si>
    <t>WL_2</t>
  </si>
  <si>
    <t>WL_7</t>
  </si>
  <si>
    <t>WL_11</t>
  </si>
  <si>
    <t>WL_9</t>
  </si>
  <si>
    <t>WL_12</t>
  </si>
  <si>
    <t>WL_8</t>
  </si>
  <si>
    <t xml:space="preserve">nt = </t>
  </si>
  <si>
    <t xml:space="preserve"> Bottleneck is WL_4 which means machine DWS XPRO S</t>
  </si>
  <si>
    <t>production rate G</t>
  </si>
  <si>
    <t>production rate B</t>
  </si>
  <si>
    <t>production rate E</t>
  </si>
  <si>
    <t>Rp*Pj_G</t>
  </si>
  <si>
    <t>Rp*Pj_B</t>
  </si>
  <si>
    <t>Rp*Pj_E</t>
  </si>
  <si>
    <t>U_2</t>
  </si>
  <si>
    <t>U_4</t>
  </si>
  <si>
    <t>U_7</t>
  </si>
  <si>
    <t>U_11</t>
  </si>
  <si>
    <t>U_9</t>
  </si>
  <si>
    <t>U_12</t>
  </si>
  <si>
    <t>U_8</t>
  </si>
  <si>
    <t>WL_2*Rp</t>
  </si>
  <si>
    <t>WL_4*Rp</t>
  </si>
  <si>
    <t>WL_7*Rp</t>
  </si>
  <si>
    <t>WL_11*Rp</t>
  </si>
  <si>
    <t>WL_9*Rp</t>
  </si>
  <si>
    <t>WL_12*Rp</t>
  </si>
  <si>
    <t>WL_8*Rp</t>
  </si>
  <si>
    <t>WL_3</t>
  </si>
  <si>
    <t xml:space="preserve"> Bottleneck is WL_2 which means machine Manual Removal job shop</t>
  </si>
  <si>
    <t>Rp*P(j)_C</t>
  </si>
  <si>
    <t>production rate C</t>
  </si>
  <si>
    <t>production rate D</t>
  </si>
  <si>
    <t>Rp*P(j)_D</t>
  </si>
  <si>
    <t>U_3</t>
  </si>
  <si>
    <t>WL_3*Rp</t>
  </si>
  <si>
    <t>Bottleneck method</t>
  </si>
  <si>
    <t>Extended Bottleneck Method</t>
  </si>
  <si>
    <t>N*</t>
  </si>
  <si>
    <t>MLT_1</t>
  </si>
  <si>
    <t>case 1</t>
  </si>
  <si>
    <t>case 2</t>
  </si>
  <si>
    <t>N</t>
  </si>
  <si>
    <t>&lt;</t>
  </si>
  <si>
    <t>&gt;</t>
  </si>
  <si>
    <t>→</t>
  </si>
  <si>
    <t>case2</t>
  </si>
  <si>
    <t>&gt;=</t>
  </si>
  <si>
    <t>Rp (pc/min)</t>
  </si>
  <si>
    <t>MLT_1 (min)</t>
  </si>
  <si>
    <t>Tw (min)</t>
  </si>
  <si>
    <t>MLT_2 (min)</t>
  </si>
  <si>
    <t>Operation</t>
  </si>
  <si>
    <t>Description</t>
  </si>
  <si>
    <t>Tek (s)</t>
  </si>
  <si>
    <t>Tek (min)</t>
  </si>
  <si>
    <t>positioning of p.11</t>
  </si>
  <si>
    <t>insertion of p.12 in p.11</t>
  </si>
  <si>
    <t>insertion of peg p.13 in p.12</t>
  </si>
  <si>
    <t>insertion of p.15 in p.12</t>
  </si>
  <si>
    <t>insertion of shim p.14 on p.15</t>
  </si>
  <si>
    <t>positioning of p.10</t>
  </si>
  <si>
    <t>insertion of p.10 in p.11</t>
  </si>
  <si>
    <t>positioning of p.9</t>
  </si>
  <si>
    <t>insertion of p.9 in p.11</t>
  </si>
  <si>
    <t>insertion of p.8 on p.9</t>
  </si>
  <si>
    <t>insertion of p.7 on p.9</t>
  </si>
  <si>
    <t>insertion of p.6 on p.9</t>
  </si>
  <si>
    <t>positioning of p.5</t>
  </si>
  <si>
    <t>insertion of peg p.4 in p.5</t>
  </si>
  <si>
    <t>insertion of p.3 on p.5</t>
  </si>
  <si>
    <t>insertion of shim p.2 on p.1</t>
  </si>
  <si>
    <t>insertion of p.1 in p.5</t>
  </si>
  <si>
    <t>Data Given</t>
  </si>
  <si>
    <t>parts/year</t>
  </si>
  <si>
    <t>weeks/year</t>
  </si>
  <si>
    <t>shifts/week</t>
  </si>
  <si>
    <t>hours/shift</t>
  </si>
  <si>
    <t>sec</t>
  </si>
  <si>
    <t>units</t>
  </si>
  <si>
    <t>Da/(W*S*H)</t>
  </si>
  <si>
    <t>parts/hours</t>
  </si>
  <si>
    <t>60*η/Rp</t>
  </si>
  <si>
    <t>Ts</t>
  </si>
  <si>
    <t>Tc - Tr</t>
  </si>
  <si>
    <t>Tc</t>
  </si>
  <si>
    <t>Formulae</t>
  </si>
  <si>
    <t>Sum Total (Twc)</t>
  </si>
  <si>
    <t>Values</t>
  </si>
  <si>
    <t>w*</t>
  </si>
  <si>
    <t>workers</t>
  </si>
  <si>
    <t>Application</t>
  </si>
  <si>
    <r>
      <rPr>
        <b/>
        <sz val="11"/>
        <color theme="1"/>
        <rFont val="Calibri"/>
        <family val="2"/>
        <scheme val="minor"/>
      </rPr>
      <t>Rp</t>
    </r>
    <r>
      <rPr>
        <sz val="11"/>
        <color theme="1"/>
        <rFont val="Calibri"/>
        <family val="2"/>
        <scheme val="minor"/>
      </rPr>
      <t>: Production Rate =</t>
    </r>
  </si>
  <si>
    <r>
      <rPr>
        <b/>
        <sz val="11"/>
        <color theme="1"/>
        <rFont val="Calibri"/>
        <family val="2"/>
        <scheme val="minor"/>
      </rPr>
      <t>Tc</t>
    </r>
    <r>
      <rPr>
        <sz val="11"/>
        <color theme="1"/>
        <rFont val="Calibri"/>
        <family val="2"/>
        <scheme val="minor"/>
      </rPr>
      <t>: Cycle Time =</t>
    </r>
  </si>
  <si>
    <r>
      <rPr>
        <b/>
        <sz val="11"/>
        <color theme="1"/>
        <rFont val="Calibri"/>
        <family val="2"/>
        <scheme val="minor"/>
      </rPr>
      <t>Ts</t>
    </r>
    <r>
      <rPr>
        <sz val="11"/>
        <color theme="1"/>
        <rFont val="Calibri"/>
        <family val="2"/>
        <scheme val="minor"/>
      </rPr>
      <t>: Station time =</t>
    </r>
  </si>
  <si>
    <r>
      <rPr>
        <b/>
        <sz val="11"/>
        <color theme="1"/>
        <rFont val="Calibri"/>
        <family val="2"/>
        <scheme val="minor"/>
      </rPr>
      <t>w*</t>
    </r>
    <r>
      <rPr>
        <sz val="11"/>
        <color theme="1"/>
        <rFont val="Calibri"/>
        <family val="2"/>
        <scheme val="minor"/>
      </rPr>
      <t>: Number of workers =</t>
    </r>
  </si>
  <si>
    <t>roundup(Twc/Tc)</t>
  </si>
  <si>
    <t>insertion of p.5 on group 1</t>
  </si>
  <si>
    <r>
      <rPr>
        <b/>
        <sz val="11"/>
        <color theme="1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>: Annual Demand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</si>
  <si>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: working weeks in a year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</si>
  <si>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: number of shifts in one week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</si>
  <si>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: number of hours in one shift</t>
    </r>
  </si>
  <si>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>: repositioning time</t>
    </r>
  </si>
  <si>
    <r>
      <rPr>
        <b/>
        <sz val="11"/>
        <color theme="1"/>
        <rFont val="Calibri"/>
        <family val="2"/>
        <scheme val="minor"/>
      </rPr>
      <t>η</t>
    </r>
    <r>
      <rPr>
        <sz val="11"/>
        <color theme="1"/>
        <rFont val="Calibri"/>
        <family val="2"/>
        <scheme val="minor"/>
      </rPr>
      <t>: Availability</t>
    </r>
  </si>
  <si>
    <t>s</t>
  </si>
  <si>
    <t>i</t>
  </si>
  <si>
    <t>Os</t>
  </si>
  <si>
    <t>∑Tek</t>
  </si>
  <si>
    <t>Ω</t>
  </si>
  <si>
    <t>{}</t>
  </si>
  <si>
    <t>{1,4,17}</t>
  </si>
  <si>
    <t>{1}</t>
  </si>
  <si>
    <t>{2,4,17,6,8}</t>
  </si>
  <si>
    <t>{1,2}</t>
  </si>
  <si>
    <t>{4,17,3,6,8}</t>
  </si>
  <si>
    <t>{1,2,4}</t>
  </si>
  <si>
    <t>{17,3,6,8}</t>
  </si>
  <si>
    <t>{1,2,4,17}</t>
  </si>
  <si>
    <t>{3,6,8}</t>
  </si>
  <si>
    <t>{3}</t>
  </si>
  <si>
    <t>{5,6,8}</t>
  </si>
  <si>
    <t>{3,5}</t>
  </si>
  <si>
    <t>{6,8}</t>
  </si>
  <si>
    <t>{3,5,6}</t>
  </si>
  <si>
    <t>{7,8}</t>
  </si>
  <si>
    <t>{3,5,6,7}</t>
  </si>
  <si>
    <t>{8}</t>
  </si>
  <si>
    <t>{9}</t>
  </si>
  <si>
    <t>{8,9}</t>
  </si>
  <si>
    <t>{10}</t>
  </si>
  <si>
    <t>{8,9,10}</t>
  </si>
  <si>
    <t>{11}</t>
  </si>
  <si>
    <t>{8,9,10,11}</t>
  </si>
  <si>
    <t>{12}</t>
  </si>
  <si>
    <t>{8,9,10,11,12}</t>
  </si>
  <si>
    <t>{13}</t>
  </si>
  <si>
    <t>{8,9,10,11,12,13}</t>
  </si>
  <si>
    <t>{14}</t>
  </si>
  <si>
    <t>{15}</t>
  </si>
  <si>
    <t>{14,15}</t>
  </si>
  <si>
    <t>{16}</t>
  </si>
  <si>
    <t>{14,15,16}</t>
  </si>
  <si>
    <t>{18}</t>
  </si>
  <si>
    <t>{14,15,16,18}</t>
  </si>
  <si>
    <t>LARGEST CANDIDATE RULE METHOD</t>
  </si>
  <si>
    <t>RANKED POSITIONAL WEIGHTS METHOD</t>
  </si>
  <si>
    <t>{8,6,2,4,17}</t>
  </si>
  <si>
    <t>{1,8}</t>
  </si>
  <si>
    <t>{9,6,2,4,17}</t>
  </si>
  <si>
    <t>{1,8,9}</t>
  </si>
  <si>
    <t>{10,6,2,4,17}</t>
  </si>
  <si>
    <t>{1,8,9,10}</t>
  </si>
  <si>
    <t>{6,11,2,4,17}</t>
  </si>
  <si>
    <t>{1,8,9,10,6}</t>
  </si>
  <si>
    <t>{11,7,2,4,17}</t>
  </si>
  <si>
    <t>{1,8,9,10,6,11}</t>
  </si>
  <si>
    <t>{7,12,2,4,17}</t>
  </si>
  <si>
    <t>{7}</t>
  </si>
  <si>
    <t>{12,2,4,17}</t>
  </si>
  <si>
    <t>{7,12}</t>
  </si>
  <si>
    <t>{13,2,4,17}</t>
  </si>
  <si>
    <t>{7,12,13}</t>
  </si>
  <si>
    <t>{14,2,4,17}</t>
  </si>
  <si>
    <t>{7,12,13,14,2}</t>
  </si>
  <si>
    <t>{2,15,4,17}</t>
  </si>
  <si>
    <t>{15,4,17,3}</t>
  </si>
  <si>
    <t>{7,12,13,14}</t>
  </si>
  <si>
    <t>{4,17,3,16}</t>
  </si>
  <si>
    <t>{15,4}</t>
  </si>
  <si>
    <t>{17,3,16,5}</t>
  </si>
  <si>
    <t>{15,4,17}</t>
  </si>
  <si>
    <t>{3,16,5,18}</t>
  </si>
  <si>
    <t>{16,5,18}</t>
  </si>
  <si>
    <t>{15,4,17,3,16}</t>
  </si>
  <si>
    <t>{5,18}</t>
  </si>
  <si>
    <t>{5}</t>
  </si>
  <si>
    <t>Largest Candidate Rule</t>
  </si>
  <si>
    <t>Ranked Positional Weights Rule</t>
  </si>
  <si>
    <t>Twc/w*Ts'</t>
  </si>
  <si>
    <r>
      <rPr>
        <b/>
        <sz val="11"/>
        <color theme="1"/>
        <rFont val="Calibri"/>
        <family val="2"/>
      </rPr>
      <t>Ts'</t>
    </r>
    <r>
      <rPr>
        <sz val="11"/>
        <color theme="1"/>
        <rFont val="Calibri"/>
        <family val="2"/>
      </rPr>
      <t>= Max of ∑Tek from largest candidate rule and Ranked positional rule</t>
    </r>
  </si>
  <si>
    <t>Eb for Largest Candidate Rule</t>
  </si>
  <si>
    <t>Eb</t>
  </si>
  <si>
    <t>Eb for Ranked Positional Rule</t>
  </si>
  <si>
    <r>
      <t xml:space="preserve">Formula for Balancing Efficiency </t>
    </r>
    <r>
      <rPr>
        <b/>
        <sz val="11"/>
        <color theme="1"/>
        <rFont val="Calibri"/>
        <family val="2"/>
        <scheme val="minor"/>
      </rPr>
      <t>Eb</t>
    </r>
  </si>
  <si>
    <t>RWPi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</si>
</sst>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2" borderId="0" xfId="0" applyFill="1"/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3" fillId="4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19" borderId="0" xfId="0" applyFont="1" applyFill="1" applyAlignment="1">
      <alignment horizontal="center" vertical="center"/>
    </xf>
    <xf numFmtId="0" fontId="2" fillId="19" borderId="0" xfId="0" applyFont="1" applyFill="1"/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15" borderId="0" xfId="0" applyFill="1" applyAlignment="1">
      <alignment vertic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0" xfId="0" applyFill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/>
    </xf>
    <xf numFmtId="0" fontId="11" fillId="0" borderId="12" xfId="0" applyFont="1" applyBorder="1"/>
    <xf numFmtId="0" fontId="1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Fill="1" applyBorder="1" applyAlignment="1">
      <alignment horizontal="left"/>
    </xf>
    <xf numFmtId="0" fontId="0" fillId="0" borderId="1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0" fontId="2" fillId="0" borderId="10" xfId="0" applyFont="1" applyBorder="1"/>
    <xf numFmtId="0" fontId="1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6" xfId="0" applyFont="1" applyBorder="1"/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2" fillId="25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17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0" borderId="0" xfId="0" applyFill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textRotation="45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2" borderId="8" xfId="0" applyFont="1" applyFill="1" applyBorder="1" applyAlignment="1">
      <alignment horizontal="center" vertical="center" textRotation="45"/>
    </xf>
    <xf numFmtId="0" fontId="2" fillId="22" borderId="9" xfId="0" applyFont="1" applyFill="1" applyBorder="1" applyAlignment="1">
      <alignment horizontal="center" vertical="center" textRotation="45"/>
    </xf>
    <xf numFmtId="0" fontId="2" fillId="22" borderId="10" xfId="0" applyFont="1" applyFill="1" applyBorder="1" applyAlignment="1">
      <alignment horizontal="center" vertical="center" textRotation="45"/>
    </xf>
    <xf numFmtId="0" fontId="2" fillId="21" borderId="8" xfId="0" applyFont="1" applyFill="1" applyBorder="1" applyAlignment="1">
      <alignment horizontal="center" vertical="center" textRotation="45"/>
    </xf>
    <xf numFmtId="0" fontId="2" fillId="21" borderId="9" xfId="0" applyFont="1" applyFill="1" applyBorder="1" applyAlignment="1">
      <alignment horizontal="center" vertical="center" textRotation="45"/>
    </xf>
    <xf numFmtId="0" fontId="2" fillId="21" borderId="10" xfId="0" applyFont="1" applyFill="1" applyBorder="1" applyAlignment="1">
      <alignment horizontal="center" vertical="center" textRotation="45"/>
    </xf>
    <xf numFmtId="0" fontId="0" fillId="23" borderId="23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22" borderId="8" xfId="0" applyFont="1" applyFill="1" applyBorder="1" applyAlignment="1">
      <alignment horizontal="center" vertical="center"/>
    </xf>
    <xf numFmtId="0" fontId="14" fillId="22" borderId="9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/>
    </xf>
    <xf numFmtId="0" fontId="14" fillId="24" borderId="9" xfId="0" applyFont="1" applyFill="1" applyBorder="1" applyAlignment="1">
      <alignment horizontal="center" vertical="center"/>
    </xf>
    <xf numFmtId="0" fontId="14" fillId="24" borderId="1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3" fillId="14" borderId="24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4" xfId="0" applyBorder="1"/>
    <xf numFmtId="0" fontId="0" fillId="0" borderId="23" xfId="0" applyBorder="1"/>
    <xf numFmtId="0" fontId="0" fillId="2" borderId="8" xfId="0" applyFill="1" applyBorder="1" applyAlignment="1">
      <alignment horizontal="center"/>
    </xf>
    <xf numFmtId="0" fontId="0" fillId="6" borderId="2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3" xfId="0" applyFill="1" applyBorder="1"/>
    <xf numFmtId="0" fontId="0" fillId="8" borderId="2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7" borderId="2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2" fillId="23" borderId="24" xfId="0" applyFont="1" applyFill="1" applyBorder="1" applyAlignment="1">
      <alignment horizontal="center" vertical="center"/>
    </xf>
    <xf numFmtId="0" fontId="2" fillId="23" borderId="10" xfId="0" applyFont="1" applyFill="1" applyBorder="1" applyAlignment="1">
      <alignment horizontal="center" vertical="center"/>
    </xf>
    <xf numFmtId="0" fontId="2" fillId="23" borderId="6" xfId="0" applyFont="1" applyFill="1" applyBorder="1" applyAlignment="1">
      <alignment horizontal="center" vertical="center"/>
    </xf>
    <xf numFmtId="0" fontId="2" fillId="2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3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4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74</xdr:row>
      <xdr:rowOff>53340</xdr:rowOff>
    </xdr:from>
    <xdr:to>
      <xdr:col>12</xdr:col>
      <xdr:colOff>281940</xdr:colOff>
      <xdr:row>74</xdr:row>
      <xdr:rowOff>175260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2E79B3B-92E2-4254-B708-4B435CF388B2}"/>
            </a:ext>
          </a:extLst>
        </xdr:cNvPr>
        <xdr:cNvSpPr/>
      </xdr:nvSpPr>
      <xdr:spPr>
        <a:xfrm>
          <a:off x="998220" y="1979676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175260</xdr:colOff>
      <xdr:row>75</xdr:row>
      <xdr:rowOff>7620</xdr:rowOff>
    </xdr:from>
    <xdr:to>
      <xdr:col>9</xdr:col>
      <xdr:colOff>297180</xdr:colOff>
      <xdr:row>79</xdr:row>
      <xdr:rowOff>160020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16D20E6-1384-40B3-B7F0-4031C7AE56C9}"/>
            </a:ext>
          </a:extLst>
        </xdr:cNvPr>
        <xdr:cNvSpPr/>
      </xdr:nvSpPr>
      <xdr:spPr>
        <a:xfrm>
          <a:off x="175260" y="1993392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</xdr:colOff>
      <xdr:row>74</xdr:row>
      <xdr:rowOff>53340</xdr:rowOff>
    </xdr:from>
    <xdr:to>
      <xdr:col>18</xdr:col>
      <xdr:colOff>281940</xdr:colOff>
      <xdr:row>74</xdr:row>
      <xdr:rowOff>175260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64C4D02-6310-4130-B05D-D98F405A5457}"/>
            </a:ext>
          </a:extLst>
        </xdr:cNvPr>
        <xdr:cNvSpPr/>
      </xdr:nvSpPr>
      <xdr:spPr>
        <a:xfrm>
          <a:off x="998220" y="1979676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175260</xdr:colOff>
      <xdr:row>75</xdr:row>
      <xdr:rowOff>7620</xdr:rowOff>
    </xdr:from>
    <xdr:to>
      <xdr:col>15</xdr:col>
      <xdr:colOff>297180</xdr:colOff>
      <xdr:row>79</xdr:row>
      <xdr:rowOff>160020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FEEC3D19-0401-4BD1-A2B7-581DD5A0B958}"/>
            </a:ext>
          </a:extLst>
        </xdr:cNvPr>
        <xdr:cNvSpPr/>
      </xdr:nvSpPr>
      <xdr:spPr>
        <a:xfrm>
          <a:off x="175260" y="1993392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</xdr:colOff>
      <xdr:row>74</xdr:row>
      <xdr:rowOff>53340</xdr:rowOff>
    </xdr:from>
    <xdr:to>
      <xdr:col>18</xdr:col>
      <xdr:colOff>281940</xdr:colOff>
      <xdr:row>74</xdr:row>
      <xdr:rowOff>175260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520EAD37-96FC-4B05-84A9-CD3C5D5922DD}"/>
            </a:ext>
          </a:extLst>
        </xdr:cNvPr>
        <xdr:cNvSpPr/>
      </xdr:nvSpPr>
      <xdr:spPr>
        <a:xfrm>
          <a:off x="998220" y="1979676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175260</xdr:colOff>
      <xdr:row>75</xdr:row>
      <xdr:rowOff>7620</xdr:rowOff>
    </xdr:from>
    <xdr:to>
      <xdr:col>15</xdr:col>
      <xdr:colOff>297180</xdr:colOff>
      <xdr:row>79</xdr:row>
      <xdr:rowOff>160020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38797A28-11E6-4248-B43C-79BE5337B111}"/>
            </a:ext>
          </a:extLst>
        </xdr:cNvPr>
        <xdr:cNvSpPr/>
      </xdr:nvSpPr>
      <xdr:spPr>
        <a:xfrm>
          <a:off x="175260" y="1993392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137160</xdr:colOff>
      <xdr:row>74</xdr:row>
      <xdr:rowOff>167640</xdr:rowOff>
    </xdr:from>
    <xdr:to>
      <xdr:col>6</xdr:col>
      <xdr:colOff>723900</xdr:colOff>
      <xdr:row>76</xdr:row>
      <xdr:rowOff>91440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C3336D-6DC4-4ED2-AE11-6C4C4DC12F5A}"/>
            </a:ext>
          </a:extLst>
        </xdr:cNvPr>
        <xdr:cNvSpPr txBox="1"/>
      </xdr:nvSpPr>
      <xdr:spPr>
        <a:xfrm>
          <a:off x="2712720" y="13510260"/>
          <a:ext cx="1668780" cy="28956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MANUFACTURING</a:t>
          </a:r>
          <a:r>
            <a:rPr lang="en-US" sz="1100" baseline="0">
              <a:solidFill>
                <a:schemeClr val="bg1"/>
              </a:solidFill>
            </a:rPr>
            <a:t> CELL_1</a:t>
          </a:r>
        </a:p>
        <a:p>
          <a:endParaRPr lang="en-US" sz="1100"/>
        </a:p>
      </xdr:txBody>
    </xdr:sp>
    <xdr:clientData/>
  </xdr:twoCellAnchor>
  <xdr:twoCellAnchor>
    <xdr:from>
      <xdr:col>2</xdr:col>
      <xdr:colOff>7620</xdr:colOff>
      <xdr:row>83</xdr:row>
      <xdr:rowOff>53340</xdr:rowOff>
    </xdr:from>
    <xdr:to>
      <xdr:col>3</xdr:col>
      <xdr:colOff>281940</xdr:colOff>
      <xdr:row>83</xdr:row>
      <xdr:rowOff>175260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8CF2EFA4-34F3-4ABD-BE8F-C6F5500E5399}"/>
            </a:ext>
          </a:extLst>
        </xdr:cNvPr>
        <xdr:cNvSpPr/>
      </xdr:nvSpPr>
      <xdr:spPr>
        <a:xfrm>
          <a:off x="998220" y="1979676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175260</xdr:colOff>
      <xdr:row>84</xdr:row>
      <xdr:rowOff>7620</xdr:rowOff>
    </xdr:from>
    <xdr:to>
      <xdr:col>0</xdr:col>
      <xdr:colOff>297180</xdr:colOff>
      <xdr:row>88</xdr:row>
      <xdr:rowOff>160020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D4E5C870-7E52-4B3F-BE47-232563E0B823}"/>
            </a:ext>
          </a:extLst>
        </xdr:cNvPr>
        <xdr:cNvSpPr/>
      </xdr:nvSpPr>
      <xdr:spPr>
        <a:xfrm>
          <a:off x="175260" y="1993392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365760</xdr:colOff>
      <xdr:row>80</xdr:row>
      <xdr:rowOff>76200</xdr:rowOff>
    </xdr:from>
    <xdr:to>
      <xdr:col>6</xdr:col>
      <xdr:colOff>30480</xdr:colOff>
      <xdr:row>82</xdr:row>
      <xdr:rowOff>160020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D5B964E-A351-4194-BACA-E122098BAE7B}"/>
            </a:ext>
          </a:extLst>
        </xdr:cNvPr>
        <xdr:cNvSpPr txBox="1"/>
      </xdr:nvSpPr>
      <xdr:spPr>
        <a:xfrm>
          <a:off x="845820" y="19819620"/>
          <a:ext cx="1783080" cy="44958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SUMMATION OF FROM/TO</a:t>
          </a:r>
          <a:r>
            <a:rPr lang="en-US" sz="1100" baseline="0">
              <a:solidFill>
                <a:schemeClr val="bg1"/>
              </a:solidFill>
            </a:rPr>
            <a:t> TABLE OF A &amp; F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213360</xdr:colOff>
      <xdr:row>100</xdr:row>
      <xdr:rowOff>144780</xdr:rowOff>
    </xdr:from>
    <xdr:to>
      <xdr:col>7</xdr:col>
      <xdr:colOff>236220</xdr:colOff>
      <xdr:row>102</xdr:row>
      <xdr:rowOff>91440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ECB2EDC-ECE7-43CC-A907-FD189D80E63B}"/>
            </a:ext>
          </a:extLst>
        </xdr:cNvPr>
        <xdr:cNvSpPr txBox="1"/>
      </xdr:nvSpPr>
      <xdr:spPr>
        <a:xfrm>
          <a:off x="2788920" y="18242280"/>
          <a:ext cx="1912620" cy="31242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MANUFACTURING</a:t>
          </a:r>
          <a:r>
            <a:rPr lang="en-US" sz="1100" baseline="0">
              <a:solidFill>
                <a:schemeClr val="bg1"/>
              </a:solidFill>
            </a:rPr>
            <a:t> CELL_2</a:t>
          </a:r>
        </a:p>
        <a:p>
          <a:endParaRPr lang="en-US" sz="1100"/>
        </a:p>
      </xdr:txBody>
    </xdr:sp>
    <xdr:clientData/>
  </xdr:twoCellAnchor>
  <xdr:twoCellAnchor>
    <xdr:from>
      <xdr:col>10</xdr:col>
      <xdr:colOff>7620</xdr:colOff>
      <xdr:row>98</xdr:row>
      <xdr:rowOff>53340</xdr:rowOff>
    </xdr:from>
    <xdr:to>
      <xdr:col>11</xdr:col>
      <xdr:colOff>281940</xdr:colOff>
      <xdr:row>98</xdr:row>
      <xdr:rowOff>175260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BFFBB198-DDAA-4845-BC9D-3CCE90DFCBA3}"/>
            </a:ext>
          </a:extLst>
        </xdr:cNvPr>
        <xdr:cNvSpPr/>
      </xdr:nvSpPr>
      <xdr:spPr>
        <a:xfrm>
          <a:off x="998220" y="2144268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426720</xdr:colOff>
      <xdr:row>99</xdr:row>
      <xdr:rowOff>30480</xdr:rowOff>
    </xdr:from>
    <xdr:to>
      <xdr:col>8</xdr:col>
      <xdr:colOff>548640</xdr:colOff>
      <xdr:row>104</xdr:row>
      <xdr:rowOff>0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4C8E19B6-7626-4561-B3AA-5D1EC3F9612C}"/>
            </a:ext>
          </a:extLst>
        </xdr:cNvPr>
        <xdr:cNvSpPr/>
      </xdr:nvSpPr>
      <xdr:spPr>
        <a:xfrm>
          <a:off x="4023360" y="1794510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7620</xdr:colOff>
      <xdr:row>98</xdr:row>
      <xdr:rowOff>53340</xdr:rowOff>
    </xdr:from>
    <xdr:to>
      <xdr:col>21</xdr:col>
      <xdr:colOff>281940</xdr:colOff>
      <xdr:row>98</xdr:row>
      <xdr:rowOff>175260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9C6065AC-05CF-4904-B3B2-57F728FA0D3F}"/>
            </a:ext>
          </a:extLst>
        </xdr:cNvPr>
        <xdr:cNvSpPr/>
      </xdr:nvSpPr>
      <xdr:spPr>
        <a:xfrm>
          <a:off x="998220" y="2510028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434340</xdr:colOff>
      <xdr:row>99</xdr:row>
      <xdr:rowOff>38100</xdr:rowOff>
    </xdr:from>
    <xdr:to>
      <xdr:col>18</xdr:col>
      <xdr:colOff>556260</xdr:colOff>
      <xdr:row>104</xdr:row>
      <xdr:rowOff>7620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6772F32F-4173-47CB-A9C2-BA559530ECA4}"/>
            </a:ext>
          </a:extLst>
        </xdr:cNvPr>
        <xdr:cNvSpPr/>
      </xdr:nvSpPr>
      <xdr:spPr>
        <a:xfrm>
          <a:off x="9067800" y="1795272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</xdr:colOff>
      <xdr:row>110</xdr:row>
      <xdr:rowOff>53340</xdr:rowOff>
    </xdr:from>
    <xdr:to>
      <xdr:col>3</xdr:col>
      <xdr:colOff>281940</xdr:colOff>
      <xdr:row>110</xdr:row>
      <xdr:rowOff>175260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BC96754D-F8AC-4BA2-91B1-062E32BEAD3F}"/>
            </a:ext>
          </a:extLst>
        </xdr:cNvPr>
        <xdr:cNvSpPr/>
      </xdr:nvSpPr>
      <xdr:spPr>
        <a:xfrm>
          <a:off x="5509260" y="25100280"/>
          <a:ext cx="74676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175260</xdr:colOff>
      <xdr:row>111</xdr:row>
      <xdr:rowOff>7620</xdr:rowOff>
    </xdr:from>
    <xdr:to>
      <xdr:col>0</xdr:col>
      <xdr:colOff>297180</xdr:colOff>
      <xdr:row>115</xdr:row>
      <xdr:rowOff>160020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id="{33F4F8B0-8DF1-4EB8-8CCD-A72A707F2AA3}"/>
            </a:ext>
          </a:extLst>
        </xdr:cNvPr>
        <xdr:cNvSpPr/>
      </xdr:nvSpPr>
      <xdr:spPr>
        <a:xfrm>
          <a:off x="4792980" y="2523744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7620</xdr:colOff>
      <xdr:row>110</xdr:row>
      <xdr:rowOff>53340</xdr:rowOff>
    </xdr:from>
    <xdr:to>
      <xdr:col>18</xdr:col>
      <xdr:colOff>281940</xdr:colOff>
      <xdr:row>110</xdr:row>
      <xdr:rowOff>175260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D60797C0-C33D-436F-B835-A66AE205FB27}"/>
            </a:ext>
          </a:extLst>
        </xdr:cNvPr>
        <xdr:cNvSpPr/>
      </xdr:nvSpPr>
      <xdr:spPr>
        <a:xfrm>
          <a:off x="998220" y="2510028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175260</xdr:colOff>
      <xdr:row>111</xdr:row>
      <xdr:rowOff>7620</xdr:rowOff>
    </xdr:from>
    <xdr:to>
      <xdr:col>15</xdr:col>
      <xdr:colOff>297180</xdr:colOff>
      <xdr:row>115</xdr:row>
      <xdr:rowOff>160020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3ACBC75C-B5EC-4683-A5D6-D489E31054AF}"/>
            </a:ext>
          </a:extLst>
        </xdr:cNvPr>
        <xdr:cNvSpPr/>
      </xdr:nvSpPr>
      <xdr:spPr>
        <a:xfrm>
          <a:off x="175260" y="2523744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259080</xdr:colOff>
      <xdr:row>114</xdr:row>
      <xdr:rowOff>83820</xdr:rowOff>
    </xdr:from>
    <xdr:to>
      <xdr:col>14</xdr:col>
      <xdr:colOff>381000</xdr:colOff>
      <xdr:row>117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29A3DFD-36D5-4CD3-9A16-673CEBD1D103}"/>
            </a:ext>
          </a:extLst>
        </xdr:cNvPr>
        <xdr:cNvSpPr txBox="1"/>
      </xdr:nvSpPr>
      <xdr:spPr>
        <a:xfrm>
          <a:off x="4998720" y="26045160"/>
          <a:ext cx="2324100" cy="46482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SUMMATION OF FROM/TO</a:t>
          </a:r>
          <a:r>
            <a:rPr lang="en-US" sz="1100" baseline="0">
              <a:solidFill>
                <a:schemeClr val="bg1"/>
              </a:solidFill>
            </a:rPr>
            <a:t> TABLE OF G, B &amp; 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266700</xdr:colOff>
      <xdr:row>134</xdr:row>
      <xdr:rowOff>99060</xdr:rowOff>
    </xdr:from>
    <xdr:to>
      <xdr:col>6</xdr:col>
      <xdr:colOff>60960</xdr:colOff>
      <xdr:row>136</xdr:row>
      <xdr:rowOff>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20CDFB9-3FFC-4647-B0B4-69EFF77B8D4F}"/>
            </a:ext>
          </a:extLst>
        </xdr:cNvPr>
        <xdr:cNvSpPr txBox="1"/>
      </xdr:nvSpPr>
      <xdr:spPr>
        <a:xfrm>
          <a:off x="2049780" y="24414480"/>
          <a:ext cx="1668780" cy="26670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MANUFACTURING</a:t>
          </a:r>
          <a:r>
            <a:rPr lang="en-US" sz="1100" baseline="0">
              <a:solidFill>
                <a:schemeClr val="bg1"/>
              </a:solidFill>
            </a:rPr>
            <a:t> CELL_3</a:t>
          </a:r>
        </a:p>
        <a:p>
          <a:endParaRPr lang="en-US" sz="1100"/>
        </a:p>
      </xdr:txBody>
    </xdr:sp>
    <xdr:clientData/>
  </xdr:twoCellAnchor>
  <xdr:twoCellAnchor>
    <xdr:from>
      <xdr:col>11</xdr:col>
      <xdr:colOff>7620</xdr:colOff>
      <xdr:row>133</xdr:row>
      <xdr:rowOff>53340</xdr:rowOff>
    </xdr:from>
    <xdr:to>
      <xdr:col>12</xdr:col>
      <xdr:colOff>281940</xdr:colOff>
      <xdr:row>133</xdr:row>
      <xdr:rowOff>175260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EF1906C2-3E0C-476D-8F21-D71D64388648}"/>
            </a:ext>
          </a:extLst>
        </xdr:cNvPr>
        <xdr:cNvSpPr/>
      </xdr:nvSpPr>
      <xdr:spPr>
        <a:xfrm>
          <a:off x="998220" y="21442680"/>
          <a:ext cx="7315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175260</xdr:colOff>
      <xdr:row>134</xdr:row>
      <xdr:rowOff>7620</xdr:rowOff>
    </xdr:from>
    <xdr:to>
      <xdr:col>9</xdr:col>
      <xdr:colOff>297180</xdr:colOff>
      <xdr:row>138</xdr:row>
      <xdr:rowOff>160020</xdr:rowOff>
    </xdr:to>
    <xdr:sp macro="" textlink="">
      <xdr:nvSpPr>
        <xdr:cNvPr id="28" name="Arrow: Down 27">
          <a:extLst>
            <a:ext uri="{FF2B5EF4-FFF2-40B4-BE49-F238E27FC236}">
              <a16:creationId xmlns:a16="http://schemas.microsoft.com/office/drawing/2014/main" id="{C7D88484-4812-42F5-A05F-0A82824606BB}"/>
            </a:ext>
          </a:extLst>
        </xdr:cNvPr>
        <xdr:cNvSpPr/>
      </xdr:nvSpPr>
      <xdr:spPr>
        <a:xfrm>
          <a:off x="175260" y="2157984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7620</xdr:colOff>
      <xdr:row>133</xdr:row>
      <xdr:rowOff>53340</xdr:rowOff>
    </xdr:from>
    <xdr:to>
      <xdr:col>19</xdr:col>
      <xdr:colOff>281940</xdr:colOff>
      <xdr:row>133</xdr:row>
      <xdr:rowOff>175260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3E8804F4-E882-4423-AA3D-4C544D9D8D4C}"/>
            </a:ext>
          </a:extLst>
        </xdr:cNvPr>
        <xdr:cNvSpPr/>
      </xdr:nvSpPr>
      <xdr:spPr>
        <a:xfrm>
          <a:off x="4930140" y="29855160"/>
          <a:ext cx="6934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175260</xdr:colOff>
      <xdr:row>134</xdr:row>
      <xdr:rowOff>7620</xdr:rowOff>
    </xdr:from>
    <xdr:to>
      <xdr:col>16</xdr:col>
      <xdr:colOff>297180</xdr:colOff>
      <xdr:row>138</xdr:row>
      <xdr:rowOff>160020</xdr:rowOff>
    </xdr:to>
    <xdr:sp macro="" textlink="">
      <xdr:nvSpPr>
        <xdr:cNvPr id="30" name="Arrow: Down 29">
          <a:extLst>
            <a:ext uri="{FF2B5EF4-FFF2-40B4-BE49-F238E27FC236}">
              <a16:creationId xmlns:a16="http://schemas.microsoft.com/office/drawing/2014/main" id="{C3F13DAA-A569-43DB-BFC9-AA0D2531744F}"/>
            </a:ext>
          </a:extLst>
        </xdr:cNvPr>
        <xdr:cNvSpPr/>
      </xdr:nvSpPr>
      <xdr:spPr>
        <a:xfrm>
          <a:off x="4244340" y="2999232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7620</xdr:colOff>
      <xdr:row>142</xdr:row>
      <xdr:rowOff>53340</xdr:rowOff>
    </xdr:from>
    <xdr:to>
      <xdr:col>3</xdr:col>
      <xdr:colOff>281940</xdr:colOff>
      <xdr:row>142</xdr:row>
      <xdr:rowOff>175260</xdr:rowOff>
    </xdr:to>
    <xdr:sp macro="" textlink="">
      <xdr:nvSpPr>
        <xdr:cNvPr id="31" name="Arrow: Right 30">
          <a:extLst>
            <a:ext uri="{FF2B5EF4-FFF2-40B4-BE49-F238E27FC236}">
              <a16:creationId xmlns:a16="http://schemas.microsoft.com/office/drawing/2014/main" id="{FB4EAC1E-2BA5-4AFB-9E49-4657544F0BB3}"/>
            </a:ext>
          </a:extLst>
        </xdr:cNvPr>
        <xdr:cNvSpPr/>
      </xdr:nvSpPr>
      <xdr:spPr>
        <a:xfrm>
          <a:off x="4930140" y="29855160"/>
          <a:ext cx="693420" cy="1219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182880</xdr:colOff>
      <xdr:row>143</xdr:row>
      <xdr:rowOff>60960</xdr:rowOff>
    </xdr:from>
    <xdr:to>
      <xdr:col>0</xdr:col>
      <xdr:colOff>304800</xdr:colOff>
      <xdr:row>148</xdr:row>
      <xdr:rowOff>30480</xdr:rowOff>
    </xdr:to>
    <xdr:sp macro="" textlink="">
      <xdr:nvSpPr>
        <xdr:cNvPr id="32" name="Arrow: Down 31">
          <a:extLst>
            <a:ext uri="{FF2B5EF4-FFF2-40B4-BE49-F238E27FC236}">
              <a16:creationId xmlns:a16="http://schemas.microsoft.com/office/drawing/2014/main" id="{C54A7578-A210-423E-B6D4-B5E0F543911C}"/>
            </a:ext>
          </a:extLst>
        </xdr:cNvPr>
        <xdr:cNvSpPr/>
      </xdr:nvSpPr>
      <xdr:spPr>
        <a:xfrm>
          <a:off x="182880" y="31691580"/>
          <a:ext cx="121920" cy="8839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228600</xdr:colOff>
      <xdr:row>139</xdr:row>
      <xdr:rowOff>15240</xdr:rowOff>
    </xdr:from>
    <xdr:to>
      <xdr:col>7</xdr:col>
      <xdr:colOff>144780</xdr:colOff>
      <xdr:row>141</xdr:row>
      <xdr:rowOff>114300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A33AC14-AA16-4E5E-856B-E65D3D711D91}"/>
            </a:ext>
          </a:extLst>
        </xdr:cNvPr>
        <xdr:cNvSpPr txBox="1"/>
      </xdr:nvSpPr>
      <xdr:spPr>
        <a:xfrm>
          <a:off x="708660" y="31280100"/>
          <a:ext cx="2407920" cy="46482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SUMMATION OF FROM/TO</a:t>
          </a:r>
          <a:r>
            <a:rPr lang="en-US" sz="1100" baseline="0">
              <a:solidFill>
                <a:schemeClr val="bg1"/>
              </a:solidFill>
            </a:rPr>
            <a:t> TABLE OF C &amp; D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106680</xdr:colOff>
      <xdr:row>50</xdr:row>
      <xdr:rowOff>99060</xdr:rowOff>
    </xdr:from>
    <xdr:to>
      <xdr:col>9</xdr:col>
      <xdr:colOff>365760</xdr:colOff>
      <xdr:row>51</xdr:row>
      <xdr:rowOff>121920</xdr:rowOff>
    </xdr:to>
    <xdr:sp macro="" textlink="">
      <xdr:nvSpPr>
        <xdr:cNvPr id="35" name="Arrow: Right 34">
          <a:extLst>
            <a:ext uri="{FF2B5EF4-FFF2-40B4-BE49-F238E27FC236}">
              <a16:creationId xmlns:a16="http://schemas.microsoft.com/office/drawing/2014/main" id="{76E0C848-37BA-4B27-8761-1745718C32D4}"/>
            </a:ext>
          </a:extLst>
        </xdr:cNvPr>
        <xdr:cNvSpPr/>
      </xdr:nvSpPr>
      <xdr:spPr>
        <a:xfrm>
          <a:off x="3459480" y="14173200"/>
          <a:ext cx="975360" cy="2057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350520</xdr:colOff>
      <xdr:row>4</xdr:row>
      <xdr:rowOff>91440</xdr:rowOff>
    </xdr:from>
    <xdr:to>
      <xdr:col>33</xdr:col>
      <xdr:colOff>137160</xdr:colOff>
      <xdr:row>26</xdr:row>
      <xdr:rowOff>82596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CDC8F8E-CF40-41A4-8FA2-8A9B68DDD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7640" y="632460"/>
          <a:ext cx="5722620" cy="4037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4</xdr:row>
      <xdr:rowOff>88788</xdr:rowOff>
    </xdr:from>
    <xdr:to>
      <xdr:col>18</xdr:col>
      <xdr:colOff>546242</xdr:colOff>
      <xdr:row>24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83144-F15B-4408-BC8C-97823DBE5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4260" y="820308"/>
          <a:ext cx="5209682" cy="3675492"/>
        </a:xfrm>
        <a:prstGeom prst="rect">
          <a:avLst/>
        </a:prstGeom>
      </xdr:spPr>
    </xdr:pic>
    <xdr:clientData/>
  </xdr:twoCellAnchor>
  <xdr:twoCellAnchor editAs="oneCell">
    <xdr:from>
      <xdr:col>0</xdr:col>
      <xdr:colOff>350520</xdr:colOff>
      <xdr:row>25</xdr:row>
      <xdr:rowOff>30480</xdr:rowOff>
    </xdr:from>
    <xdr:to>
      <xdr:col>3</xdr:col>
      <xdr:colOff>61131</xdr:colOff>
      <xdr:row>28</xdr:row>
      <xdr:rowOff>68631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BAF3AA-A501-49FF-83E2-EEB4A5E26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" y="4602480"/>
          <a:ext cx="1973751" cy="586791"/>
        </a:xfrm>
        <a:prstGeom prst="rect">
          <a:avLst/>
        </a:prstGeom>
      </xdr:spPr>
    </xdr:pic>
    <xdr:clientData/>
  </xdr:twoCellAnchor>
  <xdr:twoCellAnchor editAs="oneCell">
    <xdr:from>
      <xdr:col>6</xdr:col>
      <xdr:colOff>675780</xdr:colOff>
      <xdr:row>30</xdr:row>
      <xdr:rowOff>180480</xdr:rowOff>
    </xdr:from>
    <xdr:to>
      <xdr:col>10</xdr:col>
      <xdr:colOff>43502</xdr:colOff>
      <xdr:row>33</xdr:row>
      <xdr:rowOff>127183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AC2158-F06A-41B3-9B09-976B99A8F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720" y="5666880"/>
          <a:ext cx="2095682" cy="495343"/>
        </a:xfrm>
        <a:prstGeom prst="rect">
          <a:avLst/>
        </a:prstGeom>
      </xdr:spPr>
    </xdr:pic>
    <xdr:clientData/>
  </xdr:twoCellAnchor>
  <xdr:twoCellAnchor editAs="oneCell">
    <xdr:from>
      <xdr:col>3</xdr:col>
      <xdr:colOff>284760</xdr:colOff>
      <xdr:row>25</xdr:row>
      <xdr:rowOff>139980</xdr:rowOff>
    </xdr:from>
    <xdr:to>
      <xdr:col>4</xdr:col>
      <xdr:colOff>871625</xdr:colOff>
      <xdr:row>28</xdr:row>
      <xdr:rowOff>18097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3F4DDC-92EF-4315-9F30-5038534F5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900" y="4711980"/>
          <a:ext cx="1447925" cy="426757"/>
        </a:xfrm>
        <a:prstGeom prst="rect">
          <a:avLst/>
        </a:prstGeom>
      </xdr:spPr>
    </xdr:pic>
    <xdr:clientData/>
  </xdr:twoCellAnchor>
  <xdr:twoCellAnchor editAs="oneCell">
    <xdr:from>
      <xdr:col>3</xdr:col>
      <xdr:colOff>289560</xdr:colOff>
      <xdr:row>60</xdr:row>
      <xdr:rowOff>152400</xdr:rowOff>
    </xdr:from>
    <xdr:to>
      <xdr:col>6</xdr:col>
      <xdr:colOff>122111</xdr:colOff>
      <xdr:row>63</xdr:row>
      <xdr:rowOff>106724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7E92ED1-0534-45E0-B5EF-F330006DC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2700" y="11125200"/>
          <a:ext cx="2202371" cy="502964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61</xdr:row>
      <xdr:rowOff>30480</xdr:rowOff>
    </xdr:from>
    <xdr:to>
      <xdr:col>2</xdr:col>
      <xdr:colOff>906950</xdr:colOff>
      <xdr:row>63</xdr:row>
      <xdr:rowOff>129580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6C1CAE-4047-41EA-9347-5EF3B06A1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11186160"/>
          <a:ext cx="1958510" cy="464860"/>
        </a:xfrm>
        <a:prstGeom prst="rect">
          <a:avLst/>
        </a:prstGeom>
      </xdr:spPr>
    </xdr:pic>
    <xdr:clientData/>
  </xdr:twoCellAnchor>
  <xdr:twoCellAnchor editAs="oneCell">
    <xdr:from>
      <xdr:col>7</xdr:col>
      <xdr:colOff>548640</xdr:colOff>
      <xdr:row>64</xdr:row>
      <xdr:rowOff>152400</xdr:rowOff>
    </xdr:from>
    <xdr:to>
      <xdr:col>9</xdr:col>
      <xdr:colOff>289643</xdr:colOff>
      <xdr:row>67</xdr:row>
      <xdr:rowOff>53379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FB9C78-B627-4766-9E36-9FBA7A2F9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11856720"/>
          <a:ext cx="960203" cy="449619"/>
        </a:xfrm>
        <a:prstGeom prst="rect">
          <a:avLst/>
        </a:prstGeom>
      </xdr:spPr>
    </xdr:pic>
    <xdr:clientData/>
  </xdr:twoCellAnchor>
  <xdr:twoCellAnchor editAs="oneCell">
    <xdr:from>
      <xdr:col>7</xdr:col>
      <xdr:colOff>584340</xdr:colOff>
      <xdr:row>68</xdr:row>
      <xdr:rowOff>28080</xdr:rowOff>
    </xdr:from>
    <xdr:to>
      <xdr:col>9</xdr:col>
      <xdr:colOff>211033</xdr:colOff>
      <xdr:row>69</xdr:row>
      <xdr:rowOff>165268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C7F5E58-1B1F-4FCD-9BFF-B8CDE6784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6460" y="12463920"/>
          <a:ext cx="845893" cy="320068"/>
        </a:xfrm>
        <a:prstGeom prst="rect">
          <a:avLst/>
        </a:prstGeom>
      </xdr:spPr>
    </xdr:pic>
    <xdr:clientData/>
  </xdr:twoCellAnchor>
  <xdr:twoCellAnchor editAs="oneCell">
    <xdr:from>
      <xdr:col>8</xdr:col>
      <xdr:colOff>40920</xdr:colOff>
      <xdr:row>62</xdr:row>
      <xdr:rowOff>139980</xdr:rowOff>
    </xdr:from>
    <xdr:to>
      <xdr:col>9</xdr:col>
      <xdr:colOff>10490</xdr:colOff>
      <xdr:row>64</xdr:row>
      <xdr:rowOff>25702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6A5246C-EDF1-4C41-A764-EEDE3C3B5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2640" y="11478540"/>
          <a:ext cx="579170" cy="251482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404280</xdr:colOff>
      <xdr:row>61</xdr:row>
      <xdr:rowOff>175680</xdr:rowOff>
    </xdr:from>
    <xdr:to>
      <xdr:col>12</xdr:col>
      <xdr:colOff>168145</xdr:colOff>
      <xdr:row>63</xdr:row>
      <xdr:rowOff>145229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8650188-E415-4447-BFED-2B2BC904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5200" y="11331360"/>
          <a:ext cx="983065" cy="335309"/>
        </a:xfrm>
        <a:prstGeom prst="rect">
          <a:avLst/>
        </a:prstGeom>
      </xdr:spPr>
    </xdr:pic>
    <xdr:clientData/>
  </xdr:twoCellAnchor>
  <xdr:twoCellAnchor editAs="oneCell">
    <xdr:from>
      <xdr:col>10</xdr:col>
      <xdr:colOff>356160</xdr:colOff>
      <xdr:row>63</xdr:row>
      <xdr:rowOff>150420</xdr:rowOff>
    </xdr:from>
    <xdr:to>
      <xdr:col>12</xdr:col>
      <xdr:colOff>280059</xdr:colOff>
      <xdr:row>66</xdr:row>
      <xdr:rowOff>112364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78AEC12-06B0-4D87-A4AD-80718C3BF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7080" y="11671860"/>
          <a:ext cx="1143099" cy="510584"/>
        </a:xfrm>
        <a:prstGeom prst="rect">
          <a:avLst/>
        </a:prstGeom>
      </xdr:spPr>
    </xdr:pic>
    <xdr:clientData/>
  </xdr:twoCellAnchor>
  <xdr:twoCellAnchor editAs="oneCell">
    <xdr:from>
      <xdr:col>10</xdr:col>
      <xdr:colOff>498540</xdr:colOff>
      <xdr:row>67</xdr:row>
      <xdr:rowOff>41340</xdr:rowOff>
    </xdr:from>
    <xdr:to>
      <xdr:col>14</xdr:col>
      <xdr:colOff>590199</xdr:colOff>
      <xdr:row>69</xdr:row>
      <xdr:rowOff>125199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9F0EDEC-55E5-4E31-AEA4-2AE4C10F6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60" y="12294300"/>
          <a:ext cx="2530059" cy="449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746759</xdr:colOff>
      <xdr:row>13</xdr:row>
      <xdr:rowOff>129540</xdr:rowOff>
    </xdr:from>
    <xdr:to>
      <xdr:col>15</xdr:col>
      <xdr:colOff>152400</xdr:colOff>
      <xdr:row>31</xdr:row>
      <xdr:rowOff>25669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7D333-5B3F-4C2B-8FC5-0B47E803E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9759" y="2506980"/>
          <a:ext cx="4518661" cy="3187969"/>
        </a:xfrm>
        <a:prstGeom prst="rect">
          <a:avLst/>
        </a:prstGeom>
      </xdr:spPr>
    </xdr:pic>
    <xdr:clientData/>
  </xdr:twoCellAnchor>
  <xdr:twoCellAnchor editAs="oneCell">
    <xdr:from>
      <xdr:col>6</xdr:col>
      <xdr:colOff>853440</xdr:colOff>
      <xdr:row>34</xdr:row>
      <xdr:rowOff>91440</xdr:rowOff>
    </xdr:from>
    <xdr:to>
      <xdr:col>9</xdr:col>
      <xdr:colOff>487851</xdr:colOff>
      <xdr:row>37</xdr:row>
      <xdr:rowOff>129591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A5EC2F-F811-4C10-8D35-1DCB9F03C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6309360"/>
          <a:ext cx="1973751" cy="586791"/>
        </a:xfrm>
        <a:prstGeom prst="rect">
          <a:avLst/>
        </a:prstGeom>
      </xdr:spPr>
    </xdr:pic>
    <xdr:clientData/>
  </xdr:twoCellAnchor>
  <xdr:twoCellAnchor editAs="oneCell">
    <xdr:from>
      <xdr:col>9</xdr:col>
      <xdr:colOff>416700</xdr:colOff>
      <xdr:row>37</xdr:row>
      <xdr:rowOff>127140</xdr:rowOff>
    </xdr:from>
    <xdr:to>
      <xdr:col>13</xdr:col>
      <xdr:colOff>73982</xdr:colOff>
      <xdr:row>40</xdr:row>
      <xdr:rowOff>73843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6353E-5C88-4E50-87A0-053D7742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5120" y="6893700"/>
          <a:ext cx="2095682" cy="495343"/>
        </a:xfrm>
        <a:prstGeom prst="rect">
          <a:avLst/>
        </a:prstGeom>
      </xdr:spPr>
    </xdr:pic>
    <xdr:clientData/>
  </xdr:twoCellAnchor>
  <xdr:twoCellAnchor editAs="oneCell">
    <xdr:from>
      <xdr:col>6</xdr:col>
      <xdr:colOff>871500</xdr:colOff>
      <xdr:row>42</xdr:row>
      <xdr:rowOff>86640</xdr:rowOff>
    </xdr:from>
    <xdr:to>
      <xdr:col>8</xdr:col>
      <xdr:colOff>589685</xdr:colOff>
      <xdr:row>44</xdr:row>
      <xdr:rowOff>147637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536A28-6585-4070-BDDD-2D590E3DE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0580" y="7767600"/>
          <a:ext cx="1447925" cy="426757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77</xdr:row>
      <xdr:rowOff>121920</xdr:rowOff>
    </xdr:from>
    <xdr:to>
      <xdr:col>4</xdr:col>
      <xdr:colOff>84011</xdr:colOff>
      <xdr:row>80</xdr:row>
      <xdr:rowOff>76244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3F94B9-12E0-46D4-A962-765BB2C0E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14203680"/>
          <a:ext cx="2202371" cy="502964"/>
        </a:xfrm>
        <a:prstGeom prst="rect">
          <a:avLst/>
        </a:prstGeom>
      </xdr:spPr>
    </xdr:pic>
    <xdr:clientData/>
  </xdr:twoCellAnchor>
  <xdr:twoCellAnchor editAs="oneCell">
    <xdr:from>
      <xdr:col>4</xdr:col>
      <xdr:colOff>525780</xdr:colOff>
      <xdr:row>77</xdr:row>
      <xdr:rowOff>91440</xdr:rowOff>
    </xdr:from>
    <xdr:to>
      <xdr:col>7</xdr:col>
      <xdr:colOff>45890</xdr:colOff>
      <xdr:row>80</xdr:row>
      <xdr:rowOff>7660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4E61B5-729C-4EA0-A445-2BEBA8DED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5660" y="14173200"/>
          <a:ext cx="1958510" cy="464860"/>
        </a:xfrm>
        <a:prstGeom prst="rect">
          <a:avLst/>
        </a:prstGeom>
      </xdr:spPr>
    </xdr:pic>
    <xdr:clientData/>
  </xdr:twoCellAnchor>
  <xdr:twoCellAnchor editAs="oneCell">
    <xdr:from>
      <xdr:col>9</xdr:col>
      <xdr:colOff>548640</xdr:colOff>
      <xdr:row>79</xdr:row>
      <xdr:rowOff>152400</xdr:rowOff>
    </xdr:from>
    <xdr:to>
      <xdr:col>11</xdr:col>
      <xdr:colOff>289643</xdr:colOff>
      <xdr:row>82</xdr:row>
      <xdr:rowOff>53379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9442B3-5E0D-4AB1-8CE9-D56245D1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0760" y="11856720"/>
          <a:ext cx="960203" cy="449619"/>
        </a:xfrm>
        <a:prstGeom prst="rect">
          <a:avLst/>
        </a:prstGeom>
      </xdr:spPr>
    </xdr:pic>
    <xdr:clientData/>
  </xdr:twoCellAnchor>
  <xdr:twoCellAnchor editAs="oneCell">
    <xdr:from>
      <xdr:col>9</xdr:col>
      <xdr:colOff>584340</xdr:colOff>
      <xdr:row>83</xdr:row>
      <xdr:rowOff>28080</xdr:rowOff>
    </xdr:from>
    <xdr:to>
      <xdr:col>11</xdr:col>
      <xdr:colOff>211033</xdr:colOff>
      <xdr:row>84</xdr:row>
      <xdr:rowOff>165268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45B197-4832-41A0-98E8-CD97A0E12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6460" y="12463920"/>
          <a:ext cx="845893" cy="32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40920</xdr:colOff>
      <xdr:row>77</xdr:row>
      <xdr:rowOff>139980</xdr:rowOff>
    </xdr:from>
    <xdr:to>
      <xdr:col>11</xdr:col>
      <xdr:colOff>10490</xdr:colOff>
      <xdr:row>79</xdr:row>
      <xdr:rowOff>25702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709A92-8A48-40B9-8901-3660AA29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2640" y="11478540"/>
          <a:ext cx="579170" cy="251482"/>
        </a:xfrm>
        <a:prstGeom prst="rect">
          <a:avLst/>
        </a:prstGeom>
      </xdr:spPr>
    </xdr:pic>
    <xdr:clientData/>
  </xdr:twoCellAnchor>
  <xdr:twoCellAnchor editAs="oneCell">
    <xdr:from>
      <xdr:col>12</xdr:col>
      <xdr:colOff>404280</xdr:colOff>
      <xdr:row>77</xdr:row>
      <xdr:rowOff>53760</xdr:rowOff>
    </xdr:from>
    <xdr:to>
      <xdr:col>14</xdr:col>
      <xdr:colOff>168145</xdr:colOff>
      <xdr:row>79</xdr:row>
      <xdr:rowOff>23309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D630848-2F9F-4E34-BA39-9BB6BE9A0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5200" y="11392320"/>
          <a:ext cx="983065" cy="335309"/>
        </a:xfrm>
        <a:prstGeom prst="rect">
          <a:avLst/>
        </a:prstGeom>
      </xdr:spPr>
    </xdr:pic>
    <xdr:clientData/>
  </xdr:twoCellAnchor>
  <xdr:twoCellAnchor editAs="oneCell">
    <xdr:from>
      <xdr:col>12</xdr:col>
      <xdr:colOff>356160</xdr:colOff>
      <xdr:row>78</xdr:row>
      <xdr:rowOff>150420</xdr:rowOff>
    </xdr:from>
    <xdr:to>
      <xdr:col>14</xdr:col>
      <xdr:colOff>280059</xdr:colOff>
      <xdr:row>81</xdr:row>
      <xdr:rowOff>112364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292F74-A1A5-4A30-9D4C-A385EB8B4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7080" y="11671860"/>
          <a:ext cx="1143099" cy="510584"/>
        </a:xfrm>
        <a:prstGeom prst="rect">
          <a:avLst/>
        </a:prstGeom>
      </xdr:spPr>
    </xdr:pic>
    <xdr:clientData/>
  </xdr:twoCellAnchor>
  <xdr:twoCellAnchor editAs="oneCell">
    <xdr:from>
      <xdr:col>12</xdr:col>
      <xdr:colOff>498540</xdr:colOff>
      <xdr:row>82</xdr:row>
      <xdr:rowOff>41340</xdr:rowOff>
    </xdr:from>
    <xdr:to>
      <xdr:col>16</xdr:col>
      <xdr:colOff>590199</xdr:colOff>
      <xdr:row>84</xdr:row>
      <xdr:rowOff>125199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5DEC15-0228-49FE-BB40-4CFEA4922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60" y="12294300"/>
          <a:ext cx="2530059" cy="449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411480</xdr:colOff>
      <xdr:row>6</xdr:row>
      <xdr:rowOff>144779</xdr:rowOff>
    </xdr:from>
    <xdr:to>
      <xdr:col>14</xdr:col>
      <xdr:colOff>228600</xdr:colOff>
      <xdr:row>21</xdr:row>
      <xdr:rowOff>111082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398430-5851-4BED-B98C-0F2C1189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1242059"/>
          <a:ext cx="4084320" cy="2709503"/>
        </a:xfrm>
        <a:prstGeom prst="rect">
          <a:avLst/>
        </a:prstGeom>
      </xdr:spPr>
    </xdr:pic>
    <xdr:clientData/>
  </xdr:twoCellAnchor>
  <xdr:twoCellAnchor editAs="oneCell">
    <xdr:from>
      <xdr:col>3</xdr:col>
      <xdr:colOff>464820</xdr:colOff>
      <xdr:row>24</xdr:row>
      <xdr:rowOff>114300</xdr:rowOff>
    </xdr:from>
    <xdr:to>
      <xdr:col>5</xdr:col>
      <xdr:colOff>350691</xdr:colOff>
      <xdr:row>27</xdr:row>
      <xdr:rowOff>152451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5F3E48-016A-4E2F-86D9-F7F116272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5080" y="4503420"/>
          <a:ext cx="1973751" cy="586791"/>
        </a:xfrm>
        <a:prstGeom prst="rect">
          <a:avLst/>
        </a:prstGeom>
      </xdr:spPr>
    </xdr:pic>
    <xdr:clientData/>
  </xdr:twoCellAnchor>
  <xdr:twoCellAnchor editAs="oneCell">
    <xdr:from>
      <xdr:col>6</xdr:col>
      <xdr:colOff>12840</xdr:colOff>
      <xdr:row>23</xdr:row>
      <xdr:rowOff>150000</xdr:rowOff>
    </xdr:from>
    <xdr:to>
      <xdr:col>8</xdr:col>
      <xdr:colOff>485462</xdr:colOff>
      <xdr:row>26</xdr:row>
      <xdr:rowOff>96703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DE3EE1-4BEA-4B82-8D36-EB961F78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1460" y="4356240"/>
          <a:ext cx="2095682" cy="495343"/>
        </a:xfrm>
        <a:prstGeom prst="rect">
          <a:avLst/>
        </a:prstGeom>
      </xdr:spPr>
    </xdr:pic>
    <xdr:clientData/>
  </xdr:twoCellAnchor>
  <xdr:twoCellAnchor editAs="oneCell">
    <xdr:from>
      <xdr:col>3</xdr:col>
      <xdr:colOff>681000</xdr:colOff>
      <xdr:row>28</xdr:row>
      <xdr:rowOff>155220</xdr:rowOff>
    </xdr:from>
    <xdr:to>
      <xdr:col>5</xdr:col>
      <xdr:colOff>41045</xdr:colOff>
      <xdr:row>31</xdr:row>
      <xdr:rowOff>33337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7D7E17-7260-4B70-8179-0E4369321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1260" y="5275860"/>
          <a:ext cx="1447925" cy="426757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243840</xdr:colOff>
      <xdr:row>56</xdr:row>
      <xdr:rowOff>160020</xdr:rowOff>
    </xdr:from>
    <xdr:to>
      <xdr:col>4</xdr:col>
      <xdr:colOff>76391</xdr:colOff>
      <xdr:row>59</xdr:row>
      <xdr:rowOff>114344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7D95A2-9C7A-43D0-AC95-B59ED315F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10401300"/>
          <a:ext cx="2202371" cy="502964"/>
        </a:xfrm>
        <a:prstGeom prst="rect">
          <a:avLst/>
        </a:prstGeom>
      </xdr:spPr>
    </xdr:pic>
    <xdr:clientData/>
  </xdr:twoCellAnchor>
  <xdr:twoCellAnchor editAs="oneCell">
    <xdr:from>
      <xdr:col>4</xdr:col>
      <xdr:colOff>388620</xdr:colOff>
      <xdr:row>56</xdr:row>
      <xdr:rowOff>137160</xdr:rowOff>
    </xdr:from>
    <xdr:to>
      <xdr:col>6</xdr:col>
      <xdr:colOff>548810</xdr:colOff>
      <xdr:row>59</xdr:row>
      <xdr:rowOff>53380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82D0F7-B2F2-46C0-91AB-E895B4E25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8040" y="10378440"/>
          <a:ext cx="1958510" cy="464860"/>
        </a:xfrm>
        <a:prstGeom prst="rect">
          <a:avLst/>
        </a:prstGeom>
      </xdr:spPr>
    </xdr:pic>
    <xdr:clientData/>
  </xdr:twoCellAnchor>
  <xdr:twoCellAnchor editAs="oneCell">
    <xdr:from>
      <xdr:col>8</xdr:col>
      <xdr:colOff>548640</xdr:colOff>
      <xdr:row>58</xdr:row>
      <xdr:rowOff>152400</xdr:rowOff>
    </xdr:from>
    <xdr:to>
      <xdr:col>10</xdr:col>
      <xdr:colOff>289643</xdr:colOff>
      <xdr:row>61</xdr:row>
      <xdr:rowOff>53379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267802-3925-4A69-B58A-FD8D91EE9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2340" y="14599920"/>
          <a:ext cx="960203" cy="449619"/>
        </a:xfrm>
        <a:prstGeom prst="rect">
          <a:avLst/>
        </a:prstGeom>
      </xdr:spPr>
    </xdr:pic>
    <xdr:clientData/>
  </xdr:twoCellAnchor>
  <xdr:twoCellAnchor editAs="oneCell">
    <xdr:from>
      <xdr:col>8</xdr:col>
      <xdr:colOff>584340</xdr:colOff>
      <xdr:row>62</xdr:row>
      <xdr:rowOff>28080</xdr:rowOff>
    </xdr:from>
    <xdr:to>
      <xdr:col>10</xdr:col>
      <xdr:colOff>211033</xdr:colOff>
      <xdr:row>63</xdr:row>
      <xdr:rowOff>165268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307347-EBCA-48C3-BDB4-7F4399E05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040" y="15207120"/>
          <a:ext cx="845893" cy="320068"/>
        </a:xfrm>
        <a:prstGeom prst="rect">
          <a:avLst/>
        </a:prstGeom>
      </xdr:spPr>
    </xdr:pic>
    <xdr:clientData/>
  </xdr:twoCellAnchor>
  <xdr:twoCellAnchor editAs="oneCell">
    <xdr:from>
      <xdr:col>9</xdr:col>
      <xdr:colOff>40920</xdr:colOff>
      <xdr:row>56</xdr:row>
      <xdr:rowOff>139980</xdr:rowOff>
    </xdr:from>
    <xdr:to>
      <xdr:col>10</xdr:col>
      <xdr:colOff>10490</xdr:colOff>
      <xdr:row>58</xdr:row>
      <xdr:rowOff>25702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DAA69D8-2D86-41A7-97B8-A1ACC7005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4220" y="14221740"/>
          <a:ext cx="579170" cy="251482"/>
        </a:xfrm>
        <a:prstGeom prst="rect">
          <a:avLst/>
        </a:prstGeom>
      </xdr:spPr>
    </xdr:pic>
    <xdr:clientData/>
  </xdr:twoCellAnchor>
  <xdr:twoCellAnchor editAs="oneCell">
    <xdr:from>
      <xdr:col>11</xdr:col>
      <xdr:colOff>404280</xdr:colOff>
      <xdr:row>56</xdr:row>
      <xdr:rowOff>53760</xdr:rowOff>
    </xdr:from>
    <xdr:to>
      <xdr:col>13</xdr:col>
      <xdr:colOff>168145</xdr:colOff>
      <xdr:row>58</xdr:row>
      <xdr:rowOff>23309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2B3EEB-3886-4ED6-8DAF-D63C6447B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6780" y="14135520"/>
          <a:ext cx="983065" cy="335309"/>
        </a:xfrm>
        <a:prstGeom prst="rect">
          <a:avLst/>
        </a:prstGeom>
      </xdr:spPr>
    </xdr:pic>
    <xdr:clientData/>
  </xdr:twoCellAnchor>
  <xdr:twoCellAnchor editAs="oneCell">
    <xdr:from>
      <xdr:col>11</xdr:col>
      <xdr:colOff>356160</xdr:colOff>
      <xdr:row>57</xdr:row>
      <xdr:rowOff>150420</xdr:rowOff>
    </xdr:from>
    <xdr:to>
      <xdr:col>13</xdr:col>
      <xdr:colOff>280059</xdr:colOff>
      <xdr:row>60</xdr:row>
      <xdr:rowOff>112364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8C9105-32AB-46F4-A174-1CA1F3F3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660" y="14415060"/>
          <a:ext cx="1143099" cy="510584"/>
        </a:xfrm>
        <a:prstGeom prst="rect">
          <a:avLst/>
        </a:prstGeom>
      </xdr:spPr>
    </xdr:pic>
    <xdr:clientData/>
  </xdr:twoCellAnchor>
  <xdr:twoCellAnchor editAs="oneCell">
    <xdr:from>
      <xdr:col>11</xdr:col>
      <xdr:colOff>498540</xdr:colOff>
      <xdr:row>61</xdr:row>
      <xdr:rowOff>41340</xdr:rowOff>
    </xdr:from>
    <xdr:to>
      <xdr:col>15</xdr:col>
      <xdr:colOff>590199</xdr:colOff>
      <xdr:row>63</xdr:row>
      <xdr:rowOff>125199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3941493-CA65-4ABD-8487-14B7B561F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040" y="15037500"/>
          <a:ext cx="2530059" cy="449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495301</xdr:colOff>
      <xdr:row>41</xdr:row>
      <xdr:rowOff>22860</xdr:rowOff>
    </xdr:from>
    <xdr:to>
      <xdr:col>4</xdr:col>
      <xdr:colOff>143622</xdr:colOff>
      <xdr:row>50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23EA19-1601-5C97-3B2B-41BCC0F317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64" t="12246" r="9856" b="21632"/>
        <a:stretch/>
      </xdr:blipFill>
      <xdr:spPr>
        <a:xfrm>
          <a:off x="495301" y="7711440"/>
          <a:ext cx="4730861" cy="167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65C3-19FD-495E-ADCA-03B23D23F25F}">
  <dimension ref="A1:AM164"/>
  <sheetViews>
    <sheetView topLeftCell="A131" workbookViewId="0">
      <selection activeCell="R92" sqref="R92"/>
    </sheetView>
  </sheetViews>
  <sheetFormatPr defaultRowHeight="14.4" x14ac:dyDescent="0.3"/>
  <cols>
    <col min="1" max="1" width="7" customWidth="1"/>
    <col min="2" max="2" width="7.44140625" customWidth="1"/>
    <col min="3" max="4" width="11.5546875" customWidth="1"/>
    <col min="5" max="5" width="8.21875" customWidth="1"/>
    <col min="6" max="6" width="7.5546875" customWidth="1"/>
    <col min="7" max="7" width="11.77734375" customWidth="1"/>
    <col min="8" max="8" width="9.109375" customWidth="1"/>
    <col min="9" max="9" width="10.44140625" customWidth="1"/>
    <col min="10" max="10" width="6.21875" customWidth="1"/>
    <col min="11" max="11" width="7.5546875" customWidth="1"/>
    <col min="12" max="12" width="9.21875" customWidth="1"/>
    <col min="13" max="13" width="8.44140625" customWidth="1"/>
    <col min="14" max="14" width="6.88671875" customWidth="1"/>
    <col min="15" max="15" width="6" customWidth="1"/>
    <col min="16" max="16" width="5.33203125" customWidth="1"/>
    <col min="17" max="17" width="6.44140625" customWidth="1"/>
    <col min="18" max="18" width="6.88671875" customWidth="1"/>
    <col min="19" max="19" width="10.109375" customWidth="1"/>
    <col min="20" max="20" width="6.21875" customWidth="1"/>
    <col min="21" max="21" width="6.5546875" customWidth="1"/>
    <col min="22" max="22" width="6" customWidth="1"/>
    <col min="23" max="23" width="7.5546875" customWidth="1"/>
    <col min="24" max="24" width="6.44140625" customWidth="1"/>
    <col min="25" max="25" width="6.5546875" customWidth="1"/>
    <col min="26" max="26" width="6.6640625" customWidth="1"/>
    <col min="27" max="27" width="6.44140625" customWidth="1"/>
    <col min="28" max="28" width="6" customWidth="1"/>
    <col min="29" max="29" width="6.5546875" customWidth="1"/>
    <col min="30" max="30" width="6.33203125" customWidth="1"/>
    <col min="31" max="31" width="6.5546875" customWidth="1"/>
    <col min="32" max="32" width="6" customWidth="1"/>
  </cols>
  <sheetData>
    <row r="1" spans="1:19" ht="13.8" customHeight="1" x14ac:dyDescent="0.3">
      <c r="A1" s="183" t="s">
        <v>25</v>
      </c>
      <c r="B1" s="184">
        <v>1</v>
      </c>
      <c r="C1" s="184">
        <v>2</v>
      </c>
      <c r="D1" s="184">
        <v>3</v>
      </c>
      <c r="E1" s="184">
        <v>4</v>
      </c>
      <c r="F1" s="184">
        <v>5</v>
      </c>
      <c r="G1" s="184">
        <v>6</v>
      </c>
      <c r="H1" s="184">
        <v>7</v>
      </c>
      <c r="I1" s="184">
        <v>8</v>
      </c>
      <c r="J1" s="184">
        <v>9</v>
      </c>
      <c r="K1" s="184">
        <v>10</v>
      </c>
      <c r="L1" s="184">
        <v>11</v>
      </c>
      <c r="M1" s="185">
        <v>12</v>
      </c>
    </row>
    <row r="2" spans="1:19" hidden="1" x14ac:dyDescent="0.3">
      <c r="A2" s="110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58"/>
    </row>
    <row r="3" spans="1:19" x14ac:dyDescent="0.3">
      <c r="A3" s="186" t="s">
        <v>0</v>
      </c>
      <c r="B3" s="93">
        <v>1</v>
      </c>
      <c r="C3" s="93"/>
      <c r="D3" s="93"/>
      <c r="E3" s="93"/>
      <c r="F3" s="93">
        <v>1</v>
      </c>
      <c r="G3" s="93"/>
      <c r="H3" s="93"/>
      <c r="I3" s="93"/>
      <c r="J3" s="93"/>
      <c r="K3" s="93">
        <v>1</v>
      </c>
      <c r="L3" s="93"/>
      <c r="M3" s="58"/>
    </row>
    <row r="4" spans="1:19" x14ac:dyDescent="0.3">
      <c r="A4" s="186" t="s">
        <v>1</v>
      </c>
      <c r="B4" s="93"/>
      <c r="C4" s="93"/>
      <c r="D4" s="93"/>
      <c r="E4" s="93">
        <v>1</v>
      </c>
      <c r="F4" s="93"/>
      <c r="G4" s="93"/>
      <c r="H4" s="93">
        <v>1</v>
      </c>
      <c r="I4" s="93"/>
      <c r="J4" s="93">
        <v>1</v>
      </c>
      <c r="K4" s="93"/>
      <c r="L4" s="93"/>
      <c r="M4" s="58">
        <v>1</v>
      </c>
    </row>
    <row r="5" spans="1:19" x14ac:dyDescent="0.3">
      <c r="A5" s="186" t="s">
        <v>2</v>
      </c>
      <c r="B5" s="93"/>
      <c r="C5" s="93">
        <v>1</v>
      </c>
      <c r="D5" s="93"/>
      <c r="E5" s="93"/>
      <c r="F5" s="93"/>
      <c r="G5" s="93">
        <v>1</v>
      </c>
      <c r="H5" s="93"/>
      <c r="I5" s="93"/>
      <c r="J5" s="93"/>
      <c r="K5" s="93"/>
      <c r="L5" s="93"/>
      <c r="M5" s="58"/>
    </row>
    <row r="6" spans="1:19" x14ac:dyDescent="0.3">
      <c r="A6" s="186" t="s">
        <v>3</v>
      </c>
      <c r="B6" s="93"/>
      <c r="C6" s="93"/>
      <c r="D6" s="93">
        <v>1</v>
      </c>
      <c r="E6" s="93"/>
      <c r="F6" s="93"/>
      <c r="G6" s="93">
        <v>1</v>
      </c>
      <c r="H6" s="93"/>
      <c r="I6" s="93"/>
      <c r="J6" s="93"/>
      <c r="K6" s="93"/>
      <c r="L6" s="93">
        <v>1</v>
      </c>
      <c r="M6" s="58"/>
    </row>
    <row r="7" spans="1:19" x14ac:dyDescent="0.3">
      <c r="A7" s="186" t="s">
        <v>4</v>
      </c>
      <c r="B7" s="93"/>
      <c r="C7" s="93"/>
      <c r="D7" s="93"/>
      <c r="E7" s="93">
        <v>1</v>
      </c>
      <c r="F7" s="93"/>
      <c r="G7" s="93"/>
      <c r="H7" s="93"/>
      <c r="I7" s="93">
        <v>1</v>
      </c>
      <c r="J7" s="93">
        <v>1</v>
      </c>
      <c r="K7" s="93"/>
      <c r="L7" s="93"/>
      <c r="M7" s="58"/>
    </row>
    <row r="8" spans="1:19" x14ac:dyDescent="0.3">
      <c r="A8" s="186" t="s">
        <v>5</v>
      </c>
      <c r="B8" s="93">
        <v>1</v>
      </c>
      <c r="C8" s="93"/>
      <c r="D8" s="93"/>
      <c r="E8" s="93"/>
      <c r="F8" s="93">
        <v>1</v>
      </c>
      <c r="G8" s="93">
        <v>1</v>
      </c>
      <c r="H8" s="93"/>
      <c r="I8" s="93"/>
      <c r="J8" s="93"/>
      <c r="K8" s="93"/>
      <c r="L8" s="93"/>
      <c r="M8" s="58"/>
    </row>
    <row r="9" spans="1:19" ht="15" thickBot="1" x14ac:dyDescent="0.35">
      <c r="A9" s="187" t="s">
        <v>6</v>
      </c>
      <c r="B9" s="95"/>
      <c r="C9" s="95">
        <v>1</v>
      </c>
      <c r="D9" s="95"/>
      <c r="E9" s="95"/>
      <c r="F9" s="95"/>
      <c r="G9" s="95"/>
      <c r="H9" s="95">
        <v>1</v>
      </c>
      <c r="I9" s="95"/>
      <c r="J9" s="95"/>
      <c r="K9" s="95">
        <v>1</v>
      </c>
      <c r="L9" s="95">
        <v>1</v>
      </c>
      <c r="M9" s="188"/>
      <c r="O9" t="s">
        <v>62</v>
      </c>
    </row>
    <row r="12" spans="1:19" ht="15" thickBot="1" x14ac:dyDescent="0.35"/>
    <row r="13" spans="1:19" x14ac:dyDescent="0.3">
      <c r="A13" s="183" t="s">
        <v>7</v>
      </c>
      <c r="B13" s="189" t="s">
        <v>0</v>
      </c>
      <c r="C13" s="189" t="s">
        <v>1</v>
      </c>
      <c r="D13" s="189" t="s">
        <v>2</v>
      </c>
      <c r="E13" s="189" t="s">
        <v>3</v>
      </c>
      <c r="F13" s="189" t="s">
        <v>4</v>
      </c>
      <c r="G13" s="189" t="s">
        <v>5</v>
      </c>
      <c r="H13" s="190" t="s">
        <v>6</v>
      </c>
      <c r="K13" s="183" t="s">
        <v>7</v>
      </c>
      <c r="L13" s="189" t="s">
        <v>0</v>
      </c>
      <c r="M13" s="189" t="s">
        <v>1</v>
      </c>
      <c r="N13" s="189" t="s">
        <v>2</v>
      </c>
      <c r="O13" s="189" t="s">
        <v>3</v>
      </c>
      <c r="P13" s="189" t="s">
        <v>4</v>
      </c>
      <c r="Q13" s="189" t="s">
        <v>5</v>
      </c>
      <c r="R13" s="189" t="s">
        <v>6</v>
      </c>
      <c r="S13" s="195" t="s">
        <v>15</v>
      </c>
    </row>
    <row r="14" spans="1:19" x14ac:dyDescent="0.3">
      <c r="A14" s="191">
        <v>1</v>
      </c>
      <c r="B14" s="93">
        <v>1</v>
      </c>
      <c r="C14" s="93"/>
      <c r="D14" s="93"/>
      <c r="E14" s="93"/>
      <c r="F14" s="93"/>
      <c r="G14" s="93">
        <v>1</v>
      </c>
      <c r="H14" s="58"/>
      <c r="K14" s="191">
        <v>1</v>
      </c>
      <c r="L14" s="93">
        <v>1</v>
      </c>
      <c r="M14" s="93"/>
      <c r="N14" s="93"/>
      <c r="O14" s="93"/>
      <c r="P14" s="93"/>
      <c r="Q14" s="93">
        <v>1</v>
      </c>
      <c r="R14" s="93"/>
      <c r="S14" s="62">
        <v>66</v>
      </c>
    </row>
    <row r="15" spans="1:19" x14ac:dyDescent="0.3">
      <c r="A15" s="191">
        <v>2</v>
      </c>
      <c r="B15" s="93"/>
      <c r="C15" s="93"/>
      <c r="D15" s="93">
        <v>1</v>
      </c>
      <c r="E15" s="93"/>
      <c r="F15" s="93"/>
      <c r="G15" s="93"/>
      <c r="H15" s="58">
        <v>1</v>
      </c>
      <c r="K15" s="191">
        <v>2</v>
      </c>
      <c r="L15" s="93"/>
      <c r="M15" s="93"/>
      <c r="N15" s="93">
        <v>1</v>
      </c>
      <c r="O15" s="93"/>
      <c r="P15" s="93"/>
      <c r="Q15" s="93"/>
      <c r="R15" s="93">
        <v>1</v>
      </c>
      <c r="S15" s="62">
        <v>17</v>
      </c>
    </row>
    <row r="16" spans="1:19" x14ac:dyDescent="0.3">
      <c r="A16" s="191">
        <v>3</v>
      </c>
      <c r="B16" s="93"/>
      <c r="C16" s="93"/>
      <c r="D16" s="93"/>
      <c r="E16" s="93">
        <v>1</v>
      </c>
      <c r="F16" s="93"/>
      <c r="G16" s="93"/>
      <c r="H16" s="58"/>
      <c r="K16" s="191">
        <v>3</v>
      </c>
      <c r="L16" s="93"/>
      <c r="M16" s="93"/>
      <c r="N16" s="93"/>
      <c r="O16" s="93">
        <v>1</v>
      </c>
      <c r="P16" s="93"/>
      <c r="Q16" s="93"/>
      <c r="R16" s="93"/>
      <c r="S16" s="62">
        <v>8</v>
      </c>
    </row>
    <row r="17" spans="1:20" x14ac:dyDescent="0.3">
      <c r="A17" s="191">
        <v>4</v>
      </c>
      <c r="B17" s="93"/>
      <c r="C17" s="93">
        <v>1</v>
      </c>
      <c r="D17" s="93"/>
      <c r="E17" s="93"/>
      <c r="F17" s="93">
        <v>1</v>
      </c>
      <c r="G17" s="93"/>
      <c r="H17" s="58"/>
      <c r="K17" s="191">
        <v>4</v>
      </c>
      <c r="L17" s="93"/>
      <c r="M17" s="93">
        <v>1</v>
      </c>
      <c r="N17" s="93"/>
      <c r="O17" s="93"/>
      <c r="P17" s="93">
        <v>1</v>
      </c>
      <c r="Q17" s="93"/>
      <c r="R17" s="93"/>
      <c r="S17" s="62">
        <v>36</v>
      </c>
    </row>
    <row r="18" spans="1:20" x14ac:dyDescent="0.3">
      <c r="A18" s="191">
        <v>5</v>
      </c>
      <c r="B18" s="93">
        <v>1</v>
      </c>
      <c r="C18" s="93"/>
      <c r="D18" s="93"/>
      <c r="E18" s="93"/>
      <c r="F18" s="93"/>
      <c r="G18" s="93">
        <v>1</v>
      </c>
      <c r="H18" s="58"/>
      <c r="K18" s="191">
        <v>5</v>
      </c>
      <c r="L18" s="93">
        <v>1</v>
      </c>
      <c r="M18" s="93"/>
      <c r="N18" s="93"/>
      <c r="O18" s="93"/>
      <c r="P18" s="93"/>
      <c r="Q18" s="93">
        <v>1</v>
      </c>
      <c r="R18" s="93"/>
      <c r="S18" s="62">
        <v>66</v>
      </c>
    </row>
    <row r="19" spans="1:20" x14ac:dyDescent="0.3">
      <c r="A19" s="191">
        <v>6</v>
      </c>
      <c r="B19" s="93"/>
      <c r="C19" s="93"/>
      <c r="D19" s="93">
        <v>1</v>
      </c>
      <c r="E19" s="93">
        <v>1</v>
      </c>
      <c r="F19" s="93"/>
      <c r="G19" s="93">
        <v>1</v>
      </c>
      <c r="H19" s="58"/>
      <c r="K19" s="191">
        <v>6</v>
      </c>
      <c r="L19" s="93"/>
      <c r="M19" s="93"/>
      <c r="N19" s="93">
        <v>1</v>
      </c>
      <c r="O19" s="93">
        <v>1</v>
      </c>
      <c r="P19" s="93"/>
      <c r="Q19" s="93">
        <v>1</v>
      </c>
      <c r="R19" s="93"/>
      <c r="S19" s="62">
        <v>26</v>
      </c>
    </row>
    <row r="20" spans="1:20" x14ac:dyDescent="0.3">
      <c r="A20" s="191">
        <v>7</v>
      </c>
      <c r="B20" s="93"/>
      <c r="C20" s="93">
        <v>1</v>
      </c>
      <c r="D20" s="93"/>
      <c r="E20" s="93"/>
      <c r="F20" s="93"/>
      <c r="G20" s="93"/>
      <c r="H20" s="58">
        <v>1</v>
      </c>
      <c r="K20" s="191">
        <v>7</v>
      </c>
      <c r="L20" s="93"/>
      <c r="M20" s="93">
        <v>1</v>
      </c>
      <c r="N20" s="93"/>
      <c r="O20" s="93"/>
      <c r="P20" s="93"/>
      <c r="Q20" s="93"/>
      <c r="R20" s="93">
        <v>1</v>
      </c>
      <c r="S20" s="62">
        <v>33</v>
      </c>
    </row>
    <row r="21" spans="1:20" x14ac:dyDescent="0.3">
      <c r="A21" s="191">
        <v>8</v>
      </c>
      <c r="B21" s="93"/>
      <c r="C21" s="93"/>
      <c r="D21" s="93"/>
      <c r="E21" s="93"/>
      <c r="F21" s="93">
        <v>1</v>
      </c>
      <c r="G21" s="93"/>
      <c r="H21" s="58"/>
      <c r="K21" s="191">
        <v>8</v>
      </c>
      <c r="L21" s="93"/>
      <c r="M21" s="93"/>
      <c r="N21" s="93"/>
      <c r="O21" s="93"/>
      <c r="P21" s="93">
        <v>1</v>
      </c>
      <c r="Q21" s="93"/>
      <c r="R21" s="93"/>
      <c r="S21" s="62">
        <v>4</v>
      </c>
    </row>
    <row r="22" spans="1:20" x14ac:dyDescent="0.3">
      <c r="A22" s="191">
        <v>9</v>
      </c>
      <c r="B22" s="93"/>
      <c r="C22" s="93">
        <v>1</v>
      </c>
      <c r="D22" s="93"/>
      <c r="E22" s="93"/>
      <c r="F22" s="93">
        <v>1</v>
      </c>
      <c r="G22" s="93"/>
      <c r="H22" s="58"/>
      <c r="K22" s="191">
        <v>9</v>
      </c>
      <c r="L22" s="93"/>
      <c r="M22" s="93">
        <v>1</v>
      </c>
      <c r="N22" s="93"/>
      <c r="O22" s="93"/>
      <c r="P22" s="93">
        <v>1</v>
      </c>
      <c r="Q22" s="93"/>
      <c r="R22" s="93"/>
      <c r="S22" s="62">
        <v>36</v>
      </c>
    </row>
    <row r="23" spans="1:20" x14ac:dyDescent="0.3">
      <c r="A23" s="191">
        <v>10</v>
      </c>
      <c r="B23" s="93">
        <v>1</v>
      </c>
      <c r="C23" s="93"/>
      <c r="D23" s="93"/>
      <c r="E23" s="93"/>
      <c r="F23" s="93"/>
      <c r="G23" s="93"/>
      <c r="H23" s="58">
        <v>1</v>
      </c>
      <c r="K23" s="191">
        <v>10</v>
      </c>
      <c r="L23" s="93">
        <v>1</v>
      </c>
      <c r="M23" s="93"/>
      <c r="N23" s="93"/>
      <c r="O23" s="93"/>
      <c r="P23" s="93"/>
      <c r="Q23" s="93"/>
      <c r="R23" s="93">
        <v>1</v>
      </c>
      <c r="S23" s="62">
        <v>65</v>
      </c>
    </row>
    <row r="24" spans="1:20" x14ac:dyDescent="0.3">
      <c r="A24" s="191">
        <v>11</v>
      </c>
      <c r="B24" s="93"/>
      <c r="C24" s="93"/>
      <c r="D24" s="93"/>
      <c r="E24" s="93">
        <v>1</v>
      </c>
      <c r="F24" s="93"/>
      <c r="G24" s="93"/>
      <c r="H24" s="58">
        <v>1</v>
      </c>
      <c r="K24" s="191">
        <v>11</v>
      </c>
      <c r="L24" s="93"/>
      <c r="M24" s="93"/>
      <c r="N24" s="93"/>
      <c r="O24" s="93">
        <v>1</v>
      </c>
      <c r="P24" s="93"/>
      <c r="Q24" s="93"/>
      <c r="R24" s="93">
        <v>1</v>
      </c>
      <c r="S24" s="62">
        <v>9</v>
      </c>
    </row>
    <row r="25" spans="1:20" ht="15" thickBot="1" x14ac:dyDescent="0.35">
      <c r="A25" s="192">
        <v>12</v>
      </c>
      <c r="B25" s="95"/>
      <c r="C25" s="95">
        <v>1</v>
      </c>
      <c r="D25" s="95"/>
      <c r="E25" s="95"/>
      <c r="F25" s="95"/>
      <c r="G25" s="95"/>
      <c r="H25" s="188"/>
      <c r="K25" s="191">
        <v>12</v>
      </c>
      <c r="L25" s="93"/>
      <c r="M25" s="93">
        <v>1</v>
      </c>
      <c r="N25" s="93"/>
      <c r="O25" s="93"/>
      <c r="P25" s="93"/>
      <c r="Q25" s="93"/>
      <c r="R25" s="93"/>
      <c r="S25" s="63">
        <v>32</v>
      </c>
    </row>
    <row r="26" spans="1:20" x14ac:dyDescent="0.3">
      <c r="K26" s="194"/>
      <c r="L26" s="101" t="s">
        <v>8</v>
      </c>
      <c r="M26" s="101" t="s">
        <v>9</v>
      </c>
      <c r="N26" s="101" t="s">
        <v>10</v>
      </c>
      <c r="O26" s="101" t="s">
        <v>11</v>
      </c>
      <c r="P26" s="101" t="s">
        <v>12</v>
      </c>
      <c r="Q26" s="101" t="s">
        <v>13</v>
      </c>
      <c r="R26" s="101" t="s">
        <v>14</v>
      </c>
      <c r="S26" s="102"/>
    </row>
    <row r="27" spans="1:20" ht="15" thickBot="1" x14ac:dyDescent="0.35">
      <c r="K27" s="193"/>
      <c r="L27" s="95">
        <v>64</v>
      </c>
      <c r="M27" s="95">
        <v>32</v>
      </c>
      <c r="N27" s="95">
        <v>16</v>
      </c>
      <c r="O27" s="95">
        <v>8</v>
      </c>
      <c r="P27" s="95">
        <v>4</v>
      </c>
      <c r="Q27" s="95">
        <v>2</v>
      </c>
      <c r="R27" s="95">
        <v>1</v>
      </c>
      <c r="S27" s="96"/>
    </row>
    <row r="29" spans="1:20" ht="15" thickBot="1" x14ac:dyDescent="0.35"/>
    <row r="30" spans="1:20" x14ac:dyDescent="0.3">
      <c r="A30" s="183" t="s">
        <v>7</v>
      </c>
      <c r="B30" s="189" t="s">
        <v>0</v>
      </c>
      <c r="C30" s="189" t="s">
        <v>1</v>
      </c>
      <c r="D30" s="189" t="s">
        <v>2</v>
      </c>
      <c r="E30" s="189" t="s">
        <v>3</v>
      </c>
      <c r="F30" s="189" t="s">
        <v>4</v>
      </c>
      <c r="G30" s="189" t="s">
        <v>5</v>
      </c>
      <c r="H30" s="189" t="s">
        <v>6</v>
      </c>
      <c r="I30" s="190" t="s">
        <v>15</v>
      </c>
      <c r="K30" s="183" t="s">
        <v>7</v>
      </c>
      <c r="L30" s="100"/>
      <c r="M30" s="100"/>
      <c r="N30" s="189" t="s">
        <v>0</v>
      </c>
      <c r="O30" s="189" t="s">
        <v>1</v>
      </c>
      <c r="P30" s="189" t="s">
        <v>2</v>
      </c>
      <c r="Q30" s="189" t="s">
        <v>3</v>
      </c>
      <c r="R30" s="189" t="s">
        <v>4</v>
      </c>
      <c r="S30" s="189" t="s">
        <v>5</v>
      </c>
      <c r="T30" s="190" t="s">
        <v>6</v>
      </c>
    </row>
    <row r="31" spans="1:20" x14ac:dyDescent="0.3">
      <c r="A31" s="191">
        <v>1</v>
      </c>
      <c r="B31" s="93">
        <v>1</v>
      </c>
      <c r="C31" s="93"/>
      <c r="D31" s="93"/>
      <c r="E31" s="93"/>
      <c r="F31" s="93"/>
      <c r="G31" s="93">
        <v>1</v>
      </c>
      <c r="H31" s="93"/>
      <c r="I31" s="58">
        <v>66</v>
      </c>
      <c r="K31" s="191">
        <v>1</v>
      </c>
      <c r="L31" s="93" t="s">
        <v>16</v>
      </c>
      <c r="M31" s="93">
        <v>2048</v>
      </c>
      <c r="N31" s="93">
        <v>1</v>
      </c>
      <c r="O31" s="93"/>
      <c r="P31" s="93"/>
      <c r="Q31" s="93"/>
      <c r="R31" s="93"/>
      <c r="S31" s="93">
        <v>1</v>
      </c>
      <c r="T31" s="58"/>
    </row>
    <row r="32" spans="1:20" x14ac:dyDescent="0.3">
      <c r="A32" s="191">
        <v>5</v>
      </c>
      <c r="B32" s="93">
        <v>1</v>
      </c>
      <c r="C32" s="93"/>
      <c r="D32" s="93"/>
      <c r="E32" s="93"/>
      <c r="F32" s="93"/>
      <c r="G32" s="93">
        <v>1</v>
      </c>
      <c r="H32" s="93"/>
      <c r="I32" s="58">
        <v>66</v>
      </c>
      <c r="K32" s="191">
        <v>5</v>
      </c>
      <c r="L32" s="93" t="s">
        <v>17</v>
      </c>
      <c r="M32" s="93">
        <v>1024</v>
      </c>
      <c r="N32" s="93">
        <v>1</v>
      </c>
      <c r="O32" s="93"/>
      <c r="P32" s="93"/>
      <c r="Q32" s="93"/>
      <c r="R32" s="93"/>
      <c r="S32" s="93">
        <v>1</v>
      </c>
      <c r="T32" s="58"/>
    </row>
    <row r="33" spans="1:20" x14ac:dyDescent="0.3">
      <c r="A33" s="191">
        <v>10</v>
      </c>
      <c r="B33" s="93">
        <v>1</v>
      </c>
      <c r="C33" s="93"/>
      <c r="D33" s="93"/>
      <c r="E33" s="93"/>
      <c r="F33" s="93"/>
      <c r="G33" s="93"/>
      <c r="H33" s="93">
        <v>1</v>
      </c>
      <c r="I33" s="58">
        <v>65</v>
      </c>
      <c r="K33" s="191">
        <v>10</v>
      </c>
      <c r="L33" s="93" t="s">
        <v>18</v>
      </c>
      <c r="M33" s="93">
        <v>512</v>
      </c>
      <c r="N33" s="93">
        <v>1</v>
      </c>
      <c r="O33" s="93"/>
      <c r="P33" s="93"/>
      <c r="Q33" s="93"/>
      <c r="R33" s="93"/>
      <c r="S33" s="93"/>
      <c r="T33" s="58">
        <v>1</v>
      </c>
    </row>
    <row r="34" spans="1:20" x14ac:dyDescent="0.3">
      <c r="A34" s="191">
        <v>4</v>
      </c>
      <c r="B34" s="93"/>
      <c r="C34" s="93">
        <v>1</v>
      </c>
      <c r="D34" s="93"/>
      <c r="E34" s="93"/>
      <c r="F34" s="93">
        <v>1</v>
      </c>
      <c r="G34" s="93"/>
      <c r="H34" s="93"/>
      <c r="I34" s="58">
        <v>36</v>
      </c>
      <c r="K34" s="191">
        <v>4</v>
      </c>
      <c r="L34" s="93" t="s">
        <v>19</v>
      </c>
      <c r="M34" s="93">
        <v>256</v>
      </c>
      <c r="N34" s="93"/>
      <c r="O34" s="93">
        <v>1</v>
      </c>
      <c r="P34" s="93"/>
      <c r="Q34" s="93"/>
      <c r="R34" s="93">
        <v>1</v>
      </c>
      <c r="S34" s="93"/>
      <c r="T34" s="58"/>
    </row>
    <row r="35" spans="1:20" x14ac:dyDescent="0.3">
      <c r="A35" s="191">
        <v>9</v>
      </c>
      <c r="B35" s="93"/>
      <c r="C35" s="93">
        <v>1</v>
      </c>
      <c r="D35" s="93"/>
      <c r="E35" s="93"/>
      <c r="F35" s="93">
        <v>1</v>
      </c>
      <c r="G35" s="93"/>
      <c r="H35" s="93"/>
      <c r="I35" s="58">
        <v>36</v>
      </c>
      <c r="K35" s="191">
        <v>9</v>
      </c>
      <c r="L35" s="93" t="s">
        <v>20</v>
      </c>
      <c r="M35" s="93">
        <v>128</v>
      </c>
      <c r="N35" s="93"/>
      <c r="O35" s="93">
        <v>1</v>
      </c>
      <c r="P35" s="93"/>
      <c r="Q35" s="93"/>
      <c r="R35" s="93">
        <v>1</v>
      </c>
      <c r="S35" s="93"/>
      <c r="T35" s="58"/>
    </row>
    <row r="36" spans="1:20" x14ac:dyDescent="0.3">
      <c r="A36" s="191">
        <v>7</v>
      </c>
      <c r="B36" s="93"/>
      <c r="C36" s="93">
        <v>1</v>
      </c>
      <c r="D36" s="93"/>
      <c r="E36" s="93"/>
      <c r="F36" s="93"/>
      <c r="G36" s="93"/>
      <c r="H36" s="93">
        <v>1</v>
      </c>
      <c r="I36" s="58">
        <v>33</v>
      </c>
      <c r="K36" s="191">
        <v>7</v>
      </c>
      <c r="L36" s="93" t="s">
        <v>8</v>
      </c>
      <c r="M36" s="93">
        <v>64</v>
      </c>
      <c r="N36" s="93"/>
      <c r="O36" s="93">
        <v>1</v>
      </c>
      <c r="P36" s="93"/>
      <c r="Q36" s="93"/>
      <c r="R36" s="93"/>
      <c r="S36" s="93"/>
      <c r="T36" s="58">
        <v>1</v>
      </c>
    </row>
    <row r="37" spans="1:20" x14ac:dyDescent="0.3">
      <c r="A37" s="191">
        <v>12</v>
      </c>
      <c r="B37" s="93"/>
      <c r="C37" s="93">
        <v>1</v>
      </c>
      <c r="D37" s="93"/>
      <c r="E37" s="93"/>
      <c r="F37" s="93"/>
      <c r="G37" s="93"/>
      <c r="H37" s="93"/>
      <c r="I37" s="58">
        <v>32</v>
      </c>
      <c r="K37" s="191">
        <v>12</v>
      </c>
      <c r="L37" s="93" t="s">
        <v>9</v>
      </c>
      <c r="M37" s="93">
        <v>32</v>
      </c>
      <c r="N37" s="93"/>
      <c r="O37" s="93">
        <v>1</v>
      </c>
      <c r="P37" s="93"/>
      <c r="Q37" s="93"/>
      <c r="R37" s="93"/>
      <c r="S37" s="93"/>
      <c r="T37" s="58"/>
    </row>
    <row r="38" spans="1:20" x14ac:dyDescent="0.3">
      <c r="A38" s="191">
        <v>6</v>
      </c>
      <c r="B38" s="93"/>
      <c r="C38" s="93"/>
      <c r="D38" s="93">
        <v>1</v>
      </c>
      <c r="E38" s="93">
        <v>1</v>
      </c>
      <c r="F38" s="93"/>
      <c r="G38" s="93">
        <v>1</v>
      </c>
      <c r="H38" s="93"/>
      <c r="I38" s="58">
        <v>26</v>
      </c>
      <c r="K38" s="191">
        <v>6</v>
      </c>
      <c r="L38" s="93" t="s">
        <v>10</v>
      </c>
      <c r="M38" s="93">
        <v>16</v>
      </c>
      <c r="N38" s="93"/>
      <c r="O38" s="93"/>
      <c r="P38" s="93">
        <v>1</v>
      </c>
      <c r="Q38" s="93">
        <v>1</v>
      </c>
      <c r="R38" s="93"/>
      <c r="S38" s="93">
        <v>1</v>
      </c>
      <c r="T38" s="58"/>
    </row>
    <row r="39" spans="1:20" x14ac:dyDescent="0.3">
      <c r="A39" s="191">
        <v>2</v>
      </c>
      <c r="B39" s="93"/>
      <c r="C39" s="93"/>
      <c r="D39" s="93">
        <v>1</v>
      </c>
      <c r="E39" s="93"/>
      <c r="F39" s="93"/>
      <c r="G39" s="93"/>
      <c r="H39" s="93">
        <v>1</v>
      </c>
      <c r="I39" s="58">
        <v>17</v>
      </c>
      <c r="K39" s="191">
        <v>2</v>
      </c>
      <c r="L39" s="93" t="s">
        <v>11</v>
      </c>
      <c r="M39" s="93">
        <v>8</v>
      </c>
      <c r="N39" s="93"/>
      <c r="O39" s="93"/>
      <c r="P39" s="93">
        <v>1</v>
      </c>
      <c r="Q39" s="93"/>
      <c r="R39" s="93"/>
      <c r="S39" s="93"/>
      <c r="T39" s="58">
        <v>1</v>
      </c>
    </row>
    <row r="40" spans="1:20" x14ac:dyDescent="0.3">
      <c r="A40" s="191">
        <v>11</v>
      </c>
      <c r="B40" s="93"/>
      <c r="C40" s="93"/>
      <c r="D40" s="93"/>
      <c r="E40" s="93">
        <v>1</v>
      </c>
      <c r="F40" s="93"/>
      <c r="G40" s="93"/>
      <c r="H40" s="93">
        <v>1</v>
      </c>
      <c r="I40" s="58">
        <v>9</v>
      </c>
      <c r="K40" s="191">
        <v>11</v>
      </c>
      <c r="L40" s="93" t="s">
        <v>12</v>
      </c>
      <c r="M40" s="93">
        <v>4</v>
      </c>
      <c r="N40" s="93"/>
      <c r="O40" s="93"/>
      <c r="P40" s="93"/>
      <c r="Q40" s="93">
        <v>1</v>
      </c>
      <c r="R40" s="93"/>
      <c r="S40" s="93"/>
      <c r="T40" s="58">
        <v>1</v>
      </c>
    </row>
    <row r="41" spans="1:20" x14ac:dyDescent="0.3">
      <c r="A41" s="191">
        <v>3</v>
      </c>
      <c r="B41" s="93"/>
      <c r="C41" s="93"/>
      <c r="D41" s="93"/>
      <c r="E41" s="93">
        <v>1</v>
      </c>
      <c r="F41" s="93"/>
      <c r="G41" s="93"/>
      <c r="H41" s="93"/>
      <c r="I41" s="58">
        <v>8</v>
      </c>
      <c r="K41" s="191">
        <v>3</v>
      </c>
      <c r="L41" s="93" t="s">
        <v>13</v>
      </c>
      <c r="M41" s="93">
        <v>2</v>
      </c>
      <c r="N41" s="93"/>
      <c r="O41" s="93"/>
      <c r="P41" s="93"/>
      <c r="Q41" s="93">
        <v>1</v>
      </c>
      <c r="R41" s="93"/>
      <c r="S41" s="93"/>
      <c r="T41" s="58"/>
    </row>
    <row r="42" spans="1:20" ht="15" thickBot="1" x14ac:dyDescent="0.35">
      <c r="A42" s="192">
        <v>8</v>
      </c>
      <c r="B42" s="95"/>
      <c r="C42" s="95"/>
      <c r="D42" s="95"/>
      <c r="E42" s="95"/>
      <c r="F42" s="95">
        <v>1</v>
      </c>
      <c r="G42" s="95"/>
      <c r="H42" s="95"/>
      <c r="I42" s="188">
        <v>4</v>
      </c>
      <c r="K42" s="191">
        <v>8</v>
      </c>
      <c r="L42" s="93" t="s">
        <v>14</v>
      </c>
      <c r="M42" s="93">
        <v>1</v>
      </c>
      <c r="N42" s="93"/>
      <c r="O42" s="93"/>
      <c r="P42" s="93"/>
      <c r="Q42" s="93"/>
      <c r="R42" s="93">
        <v>1</v>
      </c>
      <c r="S42" s="93"/>
      <c r="T42" s="58"/>
    </row>
    <row r="43" spans="1:20" ht="15" thickBot="1" x14ac:dyDescent="0.35">
      <c r="K43" s="196" t="s">
        <v>54</v>
      </c>
      <c r="L43" s="197"/>
      <c r="M43" s="52"/>
      <c r="N43" s="95">
        <v>3584</v>
      </c>
      <c r="O43" s="95">
        <v>480</v>
      </c>
      <c r="P43" s="95">
        <v>24</v>
      </c>
      <c r="Q43" s="95">
        <v>22</v>
      </c>
      <c r="R43" s="95">
        <v>385</v>
      </c>
      <c r="S43" s="95">
        <v>3088</v>
      </c>
      <c r="T43" s="188">
        <v>588</v>
      </c>
    </row>
    <row r="45" spans="1:20" ht="15" thickBot="1" x14ac:dyDescent="0.35"/>
    <row r="46" spans="1:20" x14ac:dyDescent="0.3">
      <c r="A46" s="198" t="s">
        <v>7</v>
      </c>
      <c r="B46" s="189" t="s">
        <v>0</v>
      </c>
      <c r="C46" s="189" t="s">
        <v>5</v>
      </c>
      <c r="D46" s="189" t="s">
        <v>6</v>
      </c>
      <c r="E46" s="189" t="s">
        <v>1</v>
      </c>
      <c r="F46" s="189" t="s">
        <v>4</v>
      </c>
      <c r="G46" s="189" t="s">
        <v>2</v>
      </c>
      <c r="H46" s="190" t="s">
        <v>3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0" x14ac:dyDescent="0.3">
      <c r="A47" s="191">
        <v>1</v>
      </c>
      <c r="B47" s="93">
        <v>1</v>
      </c>
      <c r="C47" s="93">
        <v>1</v>
      </c>
      <c r="D47" s="93"/>
      <c r="E47" s="93"/>
      <c r="F47" s="93"/>
      <c r="G47" s="93"/>
      <c r="H47" s="58"/>
      <c r="J47" s="16"/>
      <c r="K47" s="4" t="s">
        <v>7</v>
      </c>
      <c r="L47" s="5" t="s">
        <v>0</v>
      </c>
      <c r="M47" s="5" t="s">
        <v>5</v>
      </c>
      <c r="N47" s="5" t="s">
        <v>6</v>
      </c>
      <c r="O47" s="5" t="s">
        <v>1</v>
      </c>
      <c r="P47" s="5" t="s">
        <v>4</v>
      </c>
      <c r="Q47" s="5" t="s">
        <v>2</v>
      </c>
      <c r="R47" s="5" t="s">
        <v>3</v>
      </c>
      <c r="S47" s="16"/>
    </row>
    <row r="48" spans="1:20" x14ac:dyDescent="0.3">
      <c r="A48" s="191">
        <v>5</v>
      </c>
      <c r="B48" s="93">
        <v>1</v>
      </c>
      <c r="C48" s="93">
        <v>1</v>
      </c>
      <c r="D48" s="93"/>
      <c r="E48" s="93"/>
      <c r="F48" s="93"/>
      <c r="G48" s="93"/>
      <c r="H48" s="58"/>
      <c r="J48" s="16"/>
      <c r="K48" s="3">
        <v>1</v>
      </c>
      <c r="L48" s="7">
        <v>1</v>
      </c>
      <c r="M48" s="7">
        <v>1</v>
      </c>
      <c r="S48" s="16"/>
    </row>
    <row r="49" spans="1:19" x14ac:dyDescent="0.3">
      <c r="A49" s="191">
        <v>10</v>
      </c>
      <c r="B49" s="93">
        <v>1</v>
      </c>
      <c r="C49" s="93"/>
      <c r="D49" s="93">
        <v>1</v>
      </c>
      <c r="E49" s="93"/>
      <c r="F49" s="93"/>
      <c r="G49" s="93"/>
      <c r="H49" s="58"/>
      <c r="J49" s="16"/>
      <c r="K49" s="3">
        <v>5</v>
      </c>
      <c r="L49" s="7">
        <v>1</v>
      </c>
      <c r="M49" s="7">
        <v>1</v>
      </c>
      <c r="S49" s="16"/>
    </row>
    <row r="50" spans="1:19" x14ac:dyDescent="0.3">
      <c r="A50" s="191">
        <v>4</v>
      </c>
      <c r="B50" s="93"/>
      <c r="C50" s="93"/>
      <c r="D50" s="93"/>
      <c r="E50" s="93">
        <v>1</v>
      </c>
      <c r="F50" s="93">
        <v>1</v>
      </c>
      <c r="G50" s="93"/>
      <c r="H50" s="58"/>
      <c r="J50" s="16"/>
      <c r="K50" s="3" t="s">
        <v>24</v>
      </c>
      <c r="L50" s="7">
        <v>1</v>
      </c>
      <c r="M50" s="7"/>
      <c r="S50" s="16"/>
    </row>
    <row r="51" spans="1:19" x14ac:dyDescent="0.3">
      <c r="A51" s="191">
        <v>9</v>
      </c>
      <c r="B51" s="93"/>
      <c r="C51" s="93"/>
      <c r="D51" s="93"/>
      <c r="E51" s="93">
        <v>1</v>
      </c>
      <c r="F51" s="93">
        <v>1</v>
      </c>
      <c r="G51" s="93"/>
      <c r="H51" s="58"/>
      <c r="J51" s="16"/>
      <c r="K51" s="3" t="s">
        <v>21</v>
      </c>
      <c r="L51" s="7"/>
      <c r="M51" s="7">
        <v>1</v>
      </c>
      <c r="S51" s="16"/>
    </row>
    <row r="52" spans="1:19" x14ac:dyDescent="0.3">
      <c r="A52" s="191">
        <v>7</v>
      </c>
      <c r="B52" s="93"/>
      <c r="C52" s="93"/>
      <c r="D52" s="93">
        <v>1</v>
      </c>
      <c r="E52" s="93">
        <v>1</v>
      </c>
      <c r="F52" s="93"/>
      <c r="G52" s="93"/>
      <c r="H52" s="58"/>
      <c r="J52" s="16"/>
      <c r="K52" s="3">
        <v>10</v>
      </c>
      <c r="L52" s="1"/>
      <c r="M52" s="1"/>
      <c r="N52" s="9">
        <v>1</v>
      </c>
      <c r="O52" s="10"/>
      <c r="P52" s="10"/>
      <c r="S52" s="16"/>
    </row>
    <row r="53" spans="1:19" x14ac:dyDescent="0.3">
      <c r="A53" s="191">
        <v>12</v>
      </c>
      <c r="B53" s="93"/>
      <c r="C53" s="93"/>
      <c r="D53" s="93"/>
      <c r="E53" s="93">
        <v>1</v>
      </c>
      <c r="F53" s="93"/>
      <c r="G53" s="93"/>
      <c r="H53" s="58"/>
      <c r="J53" s="16"/>
      <c r="K53" s="3" t="s">
        <v>22</v>
      </c>
      <c r="N53" s="9">
        <v>1</v>
      </c>
      <c r="O53" s="10"/>
      <c r="P53" s="10"/>
      <c r="S53" s="16"/>
    </row>
    <row r="54" spans="1:19" x14ac:dyDescent="0.3">
      <c r="A54" s="191">
        <v>6</v>
      </c>
      <c r="B54" s="93"/>
      <c r="C54" s="93">
        <v>1</v>
      </c>
      <c r="D54" s="93"/>
      <c r="E54" s="93"/>
      <c r="F54" s="93"/>
      <c r="G54" s="93">
        <v>1</v>
      </c>
      <c r="H54" s="58">
        <v>1</v>
      </c>
      <c r="J54" s="16"/>
      <c r="K54" s="3" t="s">
        <v>23</v>
      </c>
      <c r="N54" s="9">
        <v>1</v>
      </c>
      <c r="O54" s="10"/>
      <c r="P54" s="10"/>
      <c r="S54" s="16"/>
    </row>
    <row r="55" spans="1:19" x14ac:dyDescent="0.3">
      <c r="A55" s="191">
        <v>2</v>
      </c>
      <c r="B55" s="93"/>
      <c r="C55" s="93"/>
      <c r="D55" s="93">
        <v>1</v>
      </c>
      <c r="E55" s="93"/>
      <c r="F55" s="93"/>
      <c r="G55" s="93">
        <v>1</v>
      </c>
      <c r="H55" s="58"/>
      <c r="J55" s="16"/>
      <c r="K55" s="3">
        <v>4</v>
      </c>
      <c r="L55" s="1"/>
      <c r="M55" s="1"/>
      <c r="N55" s="9"/>
      <c r="O55" s="9">
        <v>1</v>
      </c>
      <c r="P55" s="9">
        <v>1</v>
      </c>
      <c r="S55" s="16"/>
    </row>
    <row r="56" spans="1:19" x14ac:dyDescent="0.3">
      <c r="A56" s="191">
        <v>11</v>
      </c>
      <c r="B56" s="93"/>
      <c r="C56" s="93"/>
      <c r="D56" s="93">
        <v>1</v>
      </c>
      <c r="E56" s="93"/>
      <c r="F56" s="93"/>
      <c r="G56" s="93"/>
      <c r="H56" s="58">
        <v>1</v>
      </c>
      <c r="J56" s="16"/>
      <c r="K56" s="3">
        <v>9</v>
      </c>
      <c r="L56" s="1"/>
      <c r="M56" s="1"/>
      <c r="N56" s="9"/>
      <c r="O56" s="9">
        <v>1</v>
      </c>
      <c r="P56" s="9">
        <v>1</v>
      </c>
      <c r="S56" s="16"/>
    </row>
    <row r="57" spans="1:19" x14ac:dyDescent="0.3">
      <c r="A57" s="191">
        <v>3</v>
      </c>
      <c r="B57" s="93"/>
      <c r="C57" s="93"/>
      <c r="D57" s="93"/>
      <c r="E57" s="93"/>
      <c r="F57" s="93"/>
      <c r="G57" s="93"/>
      <c r="H57" s="58">
        <v>1</v>
      </c>
      <c r="J57" s="16"/>
      <c r="K57" s="3">
        <v>7</v>
      </c>
      <c r="L57" s="1"/>
      <c r="M57" s="1"/>
      <c r="N57" s="9">
        <v>1</v>
      </c>
      <c r="O57" s="9">
        <v>1</v>
      </c>
      <c r="P57" s="10"/>
      <c r="S57" s="16"/>
    </row>
    <row r="58" spans="1:19" ht="15" thickBot="1" x14ac:dyDescent="0.35">
      <c r="A58" s="192">
        <v>8</v>
      </c>
      <c r="B58" s="95"/>
      <c r="C58" s="95"/>
      <c r="D58" s="95"/>
      <c r="E58" s="95"/>
      <c r="F58" s="95">
        <v>1</v>
      </c>
      <c r="G58" s="95"/>
      <c r="H58" s="188"/>
      <c r="J58" s="16"/>
      <c r="K58" s="3">
        <v>12</v>
      </c>
      <c r="L58" s="1"/>
      <c r="M58" s="1"/>
      <c r="N58" s="9"/>
      <c r="O58" s="9">
        <v>1</v>
      </c>
      <c r="P58" s="10"/>
      <c r="S58" s="16"/>
    </row>
    <row r="59" spans="1:19" x14ac:dyDescent="0.3">
      <c r="J59" s="16"/>
      <c r="K59" s="3">
        <v>8</v>
      </c>
      <c r="L59" s="1"/>
      <c r="M59" s="1"/>
      <c r="N59" s="9"/>
      <c r="O59" s="9"/>
      <c r="P59" s="9">
        <v>1</v>
      </c>
      <c r="Q59" s="1"/>
      <c r="R59" s="1"/>
      <c r="S59" s="16"/>
    </row>
    <row r="60" spans="1:19" ht="15" thickBot="1" x14ac:dyDescent="0.35">
      <c r="J60" s="16"/>
      <c r="K60" s="3">
        <v>6</v>
      </c>
      <c r="L60" s="1"/>
      <c r="M60" s="1"/>
      <c r="N60" s="1"/>
      <c r="O60" s="1"/>
      <c r="P60" s="1"/>
      <c r="Q60" s="8">
        <v>1</v>
      </c>
      <c r="R60" s="8">
        <v>1</v>
      </c>
      <c r="S60" s="16"/>
    </row>
    <row r="61" spans="1:19" x14ac:dyDescent="0.3">
      <c r="A61" s="199" t="s">
        <v>26</v>
      </c>
      <c r="B61" s="200" t="s">
        <v>27</v>
      </c>
      <c r="J61" s="16"/>
      <c r="K61" s="3">
        <v>2</v>
      </c>
      <c r="L61" s="1"/>
      <c r="M61" s="1"/>
      <c r="N61" s="1"/>
      <c r="O61" s="1"/>
      <c r="P61" s="1"/>
      <c r="Q61" s="8">
        <v>1</v>
      </c>
      <c r="R61" s="8"/>
      <c r="S61" s="16"/>
    </row>
    <row r="62" spans="1:19" x14ac:dyDescent="0.3">
      <c r="A62" s="201" t="s">
        <v>0</v>
      </c>
      <c r="B62" s="202">
        <v>40</v>
      </c>
      <c r="J62" s="16"/>
      <c r="K62" s="3">
        <v>11</v>
      </c>
      <c r="L62" s="1"/>
      <c r="M62" s="1"/>
      <c r="N62" s="1"/>
      <c r="O62" s="1"/>
      <c r="P62" s="1"/>
      <c r="Q62" s="8"/>
      <c r="R62" s="8">
        <v>1</v>
      </c>
      <c r="S62" s="16"/>
    </row>
    <row r="63" spans="1:19" x14ac:dyDescent="0.3">
      <c r="A63" s="201" t="s">
        <v>1</v>
      </c>
      <c r="B63" s="202">
        <v>29</v>
      </c>
      <c r="J63" s="16"/>
      <c r="K63" s="3">
        <v>3</v>
      </c>
      <c r="L63" s="1"/>
      <c r="M63" s="1"/>
      <c r="N63" s="1"/>
      <c r="O63" s="1"/>
      <c r="P63" s="1"/>
      <c r="Q63" s="8"/>
      <c r="R63" s="8">
        <v>1</v>
      </c>
      <c r="S63" s="16"/>
    </row>
    <row r="64" spans="1:19" x14ac:dyDescent="0.3">
      <c r="A64" s="201" t="s">
        <v>2</v>
      </c>
      <c r="B64" s="202">
        <v>49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21" x14ac:dyDescent="0.3">
      <c r="A65" s="201" t="s">
        <v>3</v>
      </c>
      <c r="B65" s="202">
        <v>34</v>
      </c>
    </row>
    <row r="66" spans="1:21" x14ac:dyDescent="0.3">
      <c r="A66" s="201" t="s">
        <v>4</v>
      </c>
      <c r="B66" s="202">
        <v>31</v>
      </c>
    </row>
    <row r="67" spans="1:21" ht="15" thickBot="1" x14ac:dyDescent="0.35">
      <c r="A67" s="201" t="s">
        <v>5</v>
      </c>
      <c r="B67" s="202">
        <v>23</v>
      </c>
    </row>
    <row r="68" spans="1:21" ht="15" thickBot="1" x14ac:dyDescent="0.35">
      <c r="A68" s="203" t="s">
        <v>6</v>
      </c>
      <c r="B68" s="204">
        <v>33</v>
      </c>
      <c r="D68" s="205" t="s">
        <v>26</v>
      </c>
      <c r="E68" s="206"/>
      <c r="F68" s="207" t="s">
        <v>0</v>
      </c>
      <c r="G68" s="207" t="s">
        <v>1</v>
      </c>
      <c r="H68" s="207" t="s">
        <v>2</v>
      </c>
      <c r="I68" s="207" t="s">
        <v>3</v>
      </c>
      <c r="J68" s="207" t="s">
        <v>4</v>
      </c>
      <c r="K68" s="207" t="s">
        <v>5</v>
      </c>
      <c r="L68" s="208" t="s">
        <v>6</v>
      </c>
    </row>
    <row r="69" spans="1:21" ht="15" thickBot="1" x14ac:dyDescent="0.35">
      <c r="D69" s="209" t="s">
        <v>27</v>
      </c>
      <c r="E69" s="210"/>
      <c r="F69" s="211">
        <v>40</v>
      </c>
      <c r="G69" s="211">
        <v>29</v>
      </c>
      <c r="H69" s="211">
        <v>49</v>
      </c>
      <c r="I69" s="211">
        <v>34</v>
      </c>
      <c r="J69" s="211">
        <v>31</v>
      </c>
      <c r="K69" s="211">
        <v>23</v>
      </c>
      <c r="L69" s="204">
        <v>33</v>
      </c>
    </row>
    <row r="72" spans="1:2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4" spans="1:21" ht="15" thickBot="1" x14ac:dyDescent="0.35"/>
    <row r="75" spans="1:21" x14ac:dyDescent="0.3">
      <c r="A75" s="212" t="s">
        <v>7</v>
      </c>
      <c r="B75" s="213" t="s">
        <v>0</v>
      </c>
      <c r="C75" s="214" t="s">
        <v>5</v>
      </c>
      <c r="F75" s="1"/>
      <c r="J75" s="221" t="s">
        <v>29</v>
      </c>
      <c r="K75" s="101" t="s">
        <v>30</v>
      </c>
      <c r="L75" s="101"/>
      <c r="M75" s="101"/>
      <c r="N75" s="101"/>
      <c r="O75" s="103"/>
      <c r="P75" s="221" t="s">
        <v>29</v>
      </c>
      <c r="Q75" s="101" t="s">
        <v>30</v>
      </c>
      <c r="R75" s="101"/>
      <c r="S75" s="101"/>
      <c r="T75" s="101"/>
      <c r="U75" s="103"/>
    </row>
    <row r="76" spans="1:21" x14ac:dyDescent="0.3">
      <c r="A76" s="215">
        <v>1</v>
      </c>
      <c r="B76" s="216">
        <v>1</v>
      </c>
      <c r="C76" s="217">
        <v>1</v>
      </c>
      <c r="J76" s="110"/>
      <c r="K76" s="222" t="s">
        <v>0</v>
      </c>
      <c r="L76" s="223">
        <v>1</v>
      </c>
      <c r="M76" s="223">
        <v>5</v>
      </c>
      <c r="N76" s="223">
        <v>10</v>
      </c>
      <c r="O76" s="202">
        <v>6</v>
      </c>
      <c r="P76" s="110"/>
      <c r="Q76" s="222" t="s">
        <v>5</v>
      </c>
      <c r="R76" s="223">
        <v>1</v>
      </c>
      <c r="S76" s="223">
        <v>5</v>
      </c>
      <c r="T76" s="223">
        <v>10</v>
      </c>
      <c r="U76" s="202">
        <v>6</v>
      </c>
    </row>
    <row r="77" spans="1:21" x14ac:dyDescent="0.3">
      <c r="A77" s="215">
        <v>5</v>
      </c>
      <c r="B77" s="216">
        <v>1</v>
      </c>
      <c r="C77" s="217">
        <v>1</v>
      </c>
      <c r="J77" s="110"/>
      <c r="K77" s="223">
        <v>1</v>
      </c>
      <c r="L77" s="224"/>
      <c r="M77" s="224">
        <v>40</v>
      </c>
      <c r="N77" s="224"/>
      <c r="O77" s="225"/>
      <c r="P77" s="110"/>
      <c r="Q77" s="223">
        <v>1</v>
      </c>
      <c r="R77" s="224"/>
      <c r="S77" s="224">
        <v>23</v>
      </c>
      <c r="T77" s="224"/>
      <c r="U77" s="225"/>
    </row>
    <row r="78" spans="1:21" x14ac:dyDescent="0.3">
      <c r="A78" s="215" t="s">
        <v>24</v>
      </c>
      <c r="B78" s="216">
        <v>1</v>
      </c>
      <c r="C78" s="217"/>
      <c r="J78" s="110"/>
      <c r="K78" s="223">
        <v>5</v>
      </c>
      <c r="L78" s="224"/>
      <c r="M78" s="224"/>
      <c r="N78" s="224">
        <v>40</v>
      </c>
      <c r="O78" s="225"/>
      <c r="P78" s="110"/>
      <c r="Q78" s="223">
        <v>5</v>
      </c>
      <c r="R78" s="224"/>
      <c r="S78" s="224"/>
      <c r="T78" s="224"/>
      <c r="U78" s="225">
        <v>23</v>
      </c>
    </row>
    <row r="79" spans="1:21" ht="15" thickBot="1" x14ac:dyDescent="0.35">
      <c r="A79" s="218" t="s">
        <v>21</v>
      </c>
      <c r="B79" s="219"/>
      <c r="C79" s="220">
        <v>1</v>
      </c>
      <c r="J79" s="110"/>
      <c r="K79" s="223">
        <v>10</v>
      </c>
      <c r="L79" s="224"/>
      <c r="M79" s="224"/>
      <c r="N79" s="224"/>
      <c r="O79" s="225"/>
      <c r="P79" s="110"/>
      <c r="Q79" s="223">
        <v>10</v>
      </c>
      <c r="R79" s="224"/>
      <c r="S79" s="224"/>
      <c r="T79" s="224"/>
      <c r="U79" s="225"/>
    </row>
    <row r="80" spans="1:21" ht="15" thickBot="1" x14ac:dyDescent="0.35">
      <c r="J80" s="111"/>
      <c r="K80" s="211">
        <v>6</v>
      </c>
      <c r="L80" s="226"/>
      <c r="M80" s="226"/>
      <c r="N80" s="226"/>
      <c r="O80" s="227"/>
      <c r="P80" s="111"/>
      <c r="Q80" s="211">
        <v>6</v>
      </c>
      <c r="R80" s="226"/>
      <c r="S80" s="226"/>
      <c r="T80" s="226"/>
      <c r="U80" s="227"/>
    </row>
    <row r="83" spans="1:28" ht="15" thickBot="1" x14ac:dyDescent="0.35"/>
    <row r="84" spans="1:28" x14ac:dyDescent="0.3">
      <c r="A84" s="221" t="s">
        <v>29</v>
      </c>
      <c r="B84" s="101" t="s">
        <v>30</v>
      </c>
      <c r="C84" s="101"/>
      <c r="D84" s="101"/>
      <c r="E84" s="101"/>
      <c r="F84" s="101"/>
      <c r="G84" s="100"/>
      <c r="H84" s="102"/>
    </row>
    <row r="85" spans="1:28" ht="15" thickBot="1" x14ac:dyDescent="0.35">
      <c r="A85" s="110"/>
      <c r="B85" s="222" t="s">
        <v>31</v>
      </c>
      <c r="C85" s="223">
        <v>1</v>
      </c>
      <c r="D85" s="223">
        <v>5</v>
      </c>
      <c r="E85" s="223">
        <v>10</v>
      </c>
      <c r="F85" s="223">
        <v>6</v>
      </c>
      <c r="G85" s="93" t="s">
        <v>29</v>
      </c>
      <c r="H85" s="58" t="s">
        <v>28</v>
      </c>
    </row>
    <row r="86" spans="1:28" ht="15" thickBot="1" x14ac:dyDescent="0.35">
      <c r="A86" s="110"/>
      <c r="B86" s="223">
        <v>1</v>
      </c>
      <c r="C86" s="224"/>
      <c r="D86" s="224">
        <v>63</v>
      </c>
      <c r="E86" s="224"/>
      <c r="F86" s="224"/>
      <c r="G86" s="93">
        <f>SUM(C86:F86)</f>
        <v>63</v>
      </c>
      <c r="H86" s="58" t="e">
        <f>G86/C90</f>
        <v>#DIV/0!</v>
      </c>
      <c r="R86" s="242" t="s">
        <v>26</v>
      </c>
      <c r="S86" s="243"/>
      <c r="T86" s="243" t="s">
        <v>27</v>
      </c>
      <c r="U86" s="244"/>
    </row>
    <row r="87" spans="1:28" x14ac:dyDescent="0.3">
      <c r="A87" s="110"/>
      <c r="B87" s="223">
        <v>5</v>
      </c>
      <c r="C87" s="224"/>
      <c r="D87" s="224"/>
      <c r="E87" s="224">
        <v>40</v>
      </c>
      <c r="F87" s="224">
        <v>23</v>
      </c>
      <c r="G87" s="93">
        <f>SUM(C87:F87)</f>
        <v>63</v>
      </c>
      <c r="H87" s="58">
        <f>G87/D90</f>
        <v>1</v>
      </c>
      <c r="J87" s="180" t="s">
        <v>34</v>
      </c>
      <c r="K87" s="236"/>
      <c r="L87" s="237" t="s">
        <v>32</v>
      </c>
      <c r="M87" s="237">
        <v>1</v>
      </c>
      <c r="N87" s="237">
        <v>5</v>
      </c>
      <c r="O87" s="237">
        <v>10</v>
      </c>
      <c r="P87" s="238">
        <v>6</v>
      </c>
      <c r="R87" s="245" t="s">
        <v>0</v>
      </c>
      <c r="S87" s="246"/>
      <c r="T87" s="246">
        <v>40</v>
      </c>
      <c r="U87" s="247"/>
    </row>
    <row r="88" spans="1:28" ht="15" thickBot="1" x14ac:dyDescent="0.35">
      <c r="A88" s="110"/>
      <c r="B88" s="223">
        <v>10</v>
      </c>
      <c r="C88" s="224"/>
      <c r="D88" s="224"/>
      <c r="E88" s="224"/>
      <c r="F88" s="224"/>
      <c r="G88" s="93">
        <f>SUM(C88:D88)</f>
        <v>0</v>
      </c>
      <c r="H88" s="58">
        <f>G88/E90</f>
        <v>0</v>
      </c>
      <c r="J88" s="182"/>
      <c r="K88" s="239"/>
      <c r="L88" s="240" t="s">
        <v>33</v>
      </c>
      <c r="M88" s="240">
        <v>1</v>
      </c>
      <c r="N88" s="240">
        <v>5</v>
      </c>
      <c r="O88" s="240">
        <v>6</v>
      </c>
      <c r="P88" s="241">
        <v>10</v>
      </c>
      <c r="R88" s="245" t="s">
        <v>5</v>
      </c>
      <c r="S88" s="246"/>
      <c r="T88" s="246">
        <v>23</v>
      </c>
      <c r="U88" s="247"/>
    </row>
    <row r="89" spans="1:28" ht="15" thickBot="1" x14ac:dyDescent="0.35">
      <c r="A89" s="110"/>
      <c r="B89" s="223">
        <v>6</v>
      </c>
      <c r="C89" s="224"/>
      <c r="D89" s="224"/>
      <c r="E89" s="224"/>
      <c r="F89" s="224"/>
      <c r="G89" s="93">
        <f>SUM(C89:F89)</f>
        <v>0</v>
      </c>
      <c r="H89" s="58">
        <f>G89/F90</f>
        <v>0</v>
      </c>
      <c r="R89" s="248" t="s">
        <v>31</v>
      </c>
      <c r="S89" s="249"/>
      <c r="T89" s="249">
        <f>SUM(T87:U88)</f>
        <v>63</v>
      </c>
      <c r="U89" s="250"/>
    </row>
    <row r="90" spans="1:28" ht="15" thickBot="1" x14ac:dyDescent="0.35">
      <c r="A90" s="193"/>
      <c r="B90" s="95" t="s">
        <v>30</v>
      </c>
      <c r="C90" s="95">
        <f>SUM(C86:C89)</f>
        <v>0</v>
      </c>
      <c r="D90" s="95">
        <f>SUM(D86:D89)</f>
        <v>63</v>
      </c>
      <c r="E90" s="95">
        <f>SUM(E86:E89)</f>
        <v>40</v>
      </c>
      <c r="F90" s="95">
        <f>SUM(F86:F89)</f>
        <v>23</v>
      </c>
      <c r="G90" s="95">
        <f>SUM(C90:F90)</f>
        <v>126</v>
      </c>
      <c r="H90" s="96"/>
      <c r="R90" s="17"/>
      <c r="S90" s="17"/>
      <c r="T90" s="17"/>
      <c r="U90" s="17"/>
    </row>
    <row r="91" spans="1:28" ht="15" thickBot="1" x14ac:dyDescent="0.35">
      <c r="R91" s="17"/>
      <c r="S91" s="17"/>
      <c r="T91" s="17"/>
      <c r="U91" s="17"/>
    </row>
    <row r="92" spans="1:28" x14ac:dyDescent="0.3">
      <c r="A92" s="228" t="s">
        <v>37</v>
      </c>
      <c r="B92" s="229" t="s">
        <v>38</v>
      </c>
      <c r="C92" s="229"/>
      <c r="D92" s="230" t="s">
        <v>39</v>
      </c>
      <c r="E92" s="230">
        <v>1</v>
      </c>
      <c r="F92" s="230">
        <v>5</v>
      </c>
      <c r="G92" s="230">
        <v>10</v>
      </c>
      <c r="H92" s="231" t="s">
        <v>39</v>
      </c>
      <c r="J92" s="228" t="s">
        <v>46</v>
      </c>
      <c r="K92" s="251">
        <f>T87/T89</f>
        <v>0.63492063492063489</v>
      </c>
      <c r="L92" s="252" t="s">
        <v>48</v>
      </c>
      <c r="M92" s="253"/>
    </row>
    <row r="93" spans="1:28" ht="15" thickBot="1" x14ac:dyDescent="0.35">
      <c r="A93" s="232" t="s">
        <v>40</v>
      </c>
      <c r="B93" s="233" t="s">
        <v>38</v>
      </c>
      <c r="C93" s="233"/>
      <c r="D93" s="234" t="s">
        <v>39</v>
      </c>
      <c r="E93" s="234">
        <v>1</v>
      </c>
      <c r="F93" s="234">
        <v>5</v>
      </c>
      <c r="G93" s="234">
        <v>6</v>
      </c>
      <c r="H93" s="235" t="s">
        <v>39</v>
      </c>
      <c r="J93" s="232" t="s">
        <v>47</v>
      </c>
      <c r="K93" s="254">
        <f>T88/T89</f>
        <v>0.36507936507936506</v>
      </c>
      <c r="L93" s="255"/>
      <c r="M93" s="256"/>
    </row>
    <row r="96" spans="1:28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9" spans="1:39" x14ac:dyDescent="0.3">
      <c r="A99" s="30" t="s">
        <v>7</v>
      </c>
      <c r="B99" s="5" t="s">
        <v>6</v>
      </c>
      <c r="C99" s="5" t="s">
        <v>1</v>
      </c>
      <c r="D99" s="5" t="s">
        <v>4</v>
      </c>
      <c r="I99" s="1" t="s">
        <v>29</v>
      </c>
      <c r="J99" s="1" t="s">
        <v>30</v>
      </c>
      <c r="K99" s="1"/>
      <c r="L99" s="1"/>
      <c r="M99" s="1"/>
      <c r="N99" s="1"/>
      <c r="S99" s="1" t="s">
        <v>29</v>
      </c>
      <c r="T99" s="1" t="s">
        <v>30</v>
      </c>
      <c r="U99" s="1"/>
      <c r="V99" s="1"/>
      <c r="W99" s="1"/>
      <c r="X99" s="1"/>
    </row>
    <row r="100" spans="1:39" x14ac:dyDescent="0.3">
      <c r="A100" s="3">
        <v>10</v>
      </c>
      <c r="B100" s="9">
        <v>1</v>
      </c>
      <c r="C100" s="10"/>
      <c r="D100" s="10"/>
      <c r="I100" s="1"/>
      <c r="J100" s="25" t="s">
        <v>6</v>
      </c>
      <c r="K100" s="2">
        <v>10</v>
      </c>
      <c r="L100" s="2">
        <v>2</v>
      </c>
      <c r="M100" s="2">
        <v>11</v>
      </c>
      <c r="N100" s="2">
        <v>4</v>
      </c>
      <c r="O100" s="2">
        <v>9</v>
      </c>
      <c r="P100" s="2">
        <v>7</v>
      </c>
      <c r="Q100" s="2">
        <v>12</v>
      </c>
      <c r="R100" s="2">
        <v>8</v>
      </c>
      <c r="S100" s="1"/>
      <c r="T100" s="25" t="s">
        <v>1</v>
      </c>
      <c r="U100" s="2">
        <v>10</v>
      </c>
      <c r="V100" s="2">
        <v>2</v>
      </c>
      <c r="W100" s="2">
        <v>11</v>
      </c>
      <c r="X100" s="2">
        <v>4</v>
      </c>
      <c r="Y100" s="2">
        <v>9</v>
      </c>
      <c r="Z100" s="2">
        <v>7</v>
      </c>
      <c r="AA100" s="2">
        <v>12</v>
      </c>
      <c r="AB100" s="2">
        <v>8</v>
      </c>
    </row>
    <row r="101" spans="1:39" x14ac:dyDescent="0.3">
      <c r="A101" s="3" t="s">
        <v>22</v>
      </c>
      <c r="B101" s="9">
        <v>1</v>
      </c>
      <c r="C101" s="10"/>
      <c r="D101" s="10"/>
      <c r="I101" s="1"/>
      <c r="J101" s="2">
        <v>10</v>
      </c>
      <c r="K101" s="13"/>
      <c r="L101" s="13"/>
      <c r="M101" s="13">
        <v>33</v>
      </c>
      <c r="N101" s="13"/>
      <c r="O101" s="13"/>
      <c r="P101" s="13"/>
      <c r="Q101" s="13"/>
      <c r="R101" s="13"/>
      <c r="S101" s="1"/>
      <c r="T101" s="2">
        <v>10</v>
      </c>
      <c r="U101" s="13"/>
      <c r="V101" s="13"/>
      <c r="W101" s="13"/>
      <c r="X101" s="13"/>
      <c r="Y101" s="13"/>
      <c r="Z101" s="13"/>
      <c r="AA101" s="13"/>
      <c r="AB101" s="13"/>
    </row>
    <row r="102" spans="1:39" x14ac:dyDescent="0.3">
      <c r="A102" s="3" t="s">
        <v>23</v>
      </c>
      <c r="B102" s="9">
        <v>1</v>
      </c>
      <c r="C102" s="10"/>
      <c r="D102" s="10"/>
      <c r="I102" s="1"/>
      <c r="J102" s="2">
        <v>2</v>
      </c>
      <c r="K102" s="13"/>
      <c r="L102" s="13"/>
      <c r="M102" s="13"/>
      <c r="N102" s="13"/>
      <c r="O102" s="13"/>
      <c r="P102" s="13">
        <v>33</v>
      </c>
      <c r="Q102" s="13"/>
      <c r="R102" s="13"/>
      <c r="S102" s="1"/>
      <c r="T102" s="2">
        <v>2</v>
      </c>
      <c r="U102" s="13"/>
      <c r="V102" s="13"/>
      <c r="W102" s="13"/>
      <c r="X102" s="13"/>
      <c r="Y102" s="13"/>
      <c r="Z102" s="13"/>
      <c r="AA102" s="13"/>
      <c r="AB102" s="13"/>
    </row>
    <row r="103" spans="1:39" x14ac:dyDescent="0.3">
      <c r="A103" s="3">
        <v>4</v>
      </c>
      <c r="B103" s="9"/>
      <c r="C103" s="9">
        <v>1</v>
      </c>
      <c r="D103" s="9">
        <v>1</v>
      </c>
      <c r="I103" s="1"/>
      <c r="J103" s="2">
        <v>11</v>
      </c>
      <c r="K103" s="13"/>
      <c r="L103" s="13"/>
      <c r="M103" s="13"/>
      <c r="N103" s="13"/>
      <c r="O103" s="13"/>
      <c r="P103" s="13"/>
      <c r="Q103" s="13"/>
      <c r="R103" s="13"/>
      <c r="S103" s="1"/>
      <c r="T103" s="2">
        <v>11</v>
      </c>
      <c r="U103" s="13"/>
      <c r="V103" s="13"/>
      <c r="W103" s="13"/>
      <c r="X103" s="13"/>
      <c r="Y103" s="13"/>
      <c r="Z103" s="13"/>
      <c r="AA103" s="13"/>
      <c r="AB103" s="1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x14ac:dyDescent="0.3">
      <c r="A104" s="3">
        <v>9</v>
      </c>
      <c r="B104" s="9"/>
      <c r="C104" s="9">
        <v>1</v>
      </c>
      <c r="D104" s="9">
        <v>1</v>
      </c>
      <c r="I104" s="1"/>
      <c r="J104" s="2">
        <v>4</v>
      </c>
      <c r="K104" s="13"/>
      <c r="L104" s="13"/>
      <c r="M104" s="13"/>
      <c r="N104" s="13"/>
      <c r="O104" s="13"/>
      <c r="P104" s="13"/>
      <c r="Q104" s="13"/>
      <c r="R104" s="13"/>
      <c r="S104" s="1"/>
      <c r="T104" s="2">
        <v>4</v>
      </c>
      <c r="U104" s="13"/>
      <c r="V104" s="13"/>
      <c r="W104" s="13"/>
      <c r="X104" s="13"/>
      <c r="Y104" s="13"/>
      <c r="Z104" s="13">
        <v>29</v>
      </c>
      <c r="AA104" s="13"/>
      <c r="AB104" s="13"/>
    </row>
    <row r="105" spans="1:39" x14ac:dyDescent="0.3">
      <c r="A105" s="3">
        <v>7</v>
      </c>
      <c r="B105" s="9">
        <v>1</v>
      </c>
      <c r="C105" s="9">
        <v>1</v>
      </c>
      <c r="D105" s="10"/>
      <c r="J105" s="2">
        <v>9</v>
      </c>
      <c r="K105" s="13"/>
      <c r="L105" s="13"/>
      <c r="M105" s="13"/>
      <c r="N105" s="13"/>
      <c r="O105" s="13"/>
      <c r="P105" s="13"/>
      <c r="Q105" s="13"/>
      <c r="R105" s="13"/>
      <c r="T105" s="2">
        <v>9</v>
      </c>
      <c r="U105" s="13"/>
      <c r="V105" s="13"/>
      <c r="W105" s="13"/>
      <c r="X105" s="13"/>
      <c r="Y105" s="13"/>
      <c r="Z105" s="13"/>
      <c r="AA105" s="13">
        <v>29</v>
      </c>
      <c r="AB105" s="13"/>
    </row>
    <row r="106" spans="1:39" x14ac:dyDescent="0.3">
      <c r="A106" s="3">
        <v>12</v>
      </c>
      <c r="B106" s="9"/>
      <c r="C106" s="9">
        <v>1</v>
      </c>
      <c r="D106" s="10"/>
      <c r="J106" s="2">
        <v>7</v>
      </c>
      <c r="K106" s="13">
        <v>33</v>
      </c>
      <c r="L106" s="13"/>
      <c r="M106" s="13"/>
      <c r="N106" s="13"/>
      <c r="O106" s="13"/>
      <c r="P106" s="13"/>
      <c r="Q106" s="13"/>
      <c r="R106" s="13"/>
      <c r="T106" s="2">
        <v>7</v>
      </c>
      <c r="U106" s="13"/>
      <c r="V106" s="13"/>
      <c r="W106" s="13"/>
      <c r="X106" s="13"/>
      <c r="Y106" s="13">
        <v>29</v>
      </c>
      <c r="Z106" s="13"/>
      <c r="AA106" s="13"/>
      <c r="AB106" s="13"/>
    </row>
    <row r="107" spans="1:39" x14ac:dyDescent="0.3">
      <c r="A107" s="3">
        <v>8</v>
      </c>
      <c r="B107" s="9"/>
      <c r="C107" s="9"/>
      <c r="D107" s="9">
        <v>1</v>
      </c>
      <c r="J107" s="2">
        <v>12</v>
      </c>
      <c r="K107" s="13"/>
      <c r="L107" s="13"/>
      <c r="M107" s="13"/>
      <c r="N107" s="13"/>
      <c r="O107" s="13"/>
      <c r="P107" s="13"/>
      <c r="Q107" s="13"/>
      <c r="R107" s="13"/>
      <c r="T107" s="2">
        <v>12</v>
      </c>
      <c r="U107" s="13"/>
      <c r="V107" s="13"/>
      <c r="W107" s="13"/>
      <c r="X107" s="13"/>
      <c r="Y107" s="13"/>
      <c r="Z107" s="13"/>
      <c r="AA107" s="13"/>
      <c r="AB107" s="13"/>
    </row>
    <row r="108" spans="1:39" x14ac:dyDescent="0.3">
      <c r="J108" s="2">
        <v>8</v>
      </c>
      <c r="K108" s="13"/>
      <c r="L108" s="13"/>
      <c r="M108" s="13"/>
      <c r="N108" s="13"/>
      <c r="O108" s="13"/>
      <c r="P108" s="13"/>
      <c r="Q108" s="13"/>
      <c r="R108" s="13"/>
      <c r="T108" s="2">
        <v>8</v>
      </c>
      <c r="U108" s="13"/>
      <c r="V108" s="13"/>
      <c r="W108" s="13"/>
      <c r="X108" s="13"/>
      <c r="Y108" s="13"/>
      <c r="Z108" s="13"/>
      <c r="AA108" s="13"/>
      <c r="AB108" s="13"/>
    </row>
    <row r="111" spans="1:39" x14ac:dyDescent="0.3">
      <c r="A111" s="1" t="s">
        <v>29</v>
      </c>
      <c r="B111" s="1" t="s">
        <v>30</v>
      </c>
      <c r="C111" s="1"/>
      <c r="D111" s="1"/>
      <c r="E111" s="1"/>
      <c r="F111" s="1"/>
      <c r="P111" s="1" t="s">
        <v>29</v>
      </c>
      <c r="Q111" s="1" t="s">
        <v>30</v>
      </c>
      <c r="R111" s="1"/>
      <c r="S111" s="1"/>
      <c r="T111" s="1"/>
      <c r="U111" s="1"/>
    </row>
    <row r="112" spans="1:39" x14ac:dyDescent="0.3">
      <c r="A112" s="1"/>
      <c r="B112" s="25" t="s">
        <v>4</v>
      </c>
      <c r="C112" s="2">
        <v>10</v>
      </c>
      <c r="D112" s="2">
        <v>2</v>
      </c>
      <c r="E112" s="2">
        <v>11</v>
      </c>
      <c r="F112" s="2">
        <v>4</v>
      </c>
      <c r="G112" s="2">
        <v>9</v>
      </c>
      <c r="H112" s="2">
        <v>7</v>
      </c>
      <c r="I112" s="2">
        <v>12</v>
      </c>
      <c r="J112" s="2">
        <v>8</v>
      </c>
      <c r="P112" s="1"/>
      <c r="Q112" s="25" t="s">
        <v>31</v>
      </c>
      <c r="R112" s="2">
        <v>10</v>
      </c>
      <c r="S112" s="2">
        <v>2</v>
      </c>
      <c r="T112" s="2">
        <v>11</v>
      </c>
      <c r="U112" s="2">
        <v>4</v>
      </c>
      <c r="V112" s="2">
        <v>9</v>
      </c>
      <c r="W112" s="2">
        <v>7</v>
      </c>
      <c r="X112" s="2">
        <v>12</v>
      </c>
      <c r="Y112" s="2">
        <v>8</v>
      </c>
      <c r="Z112" s="1" t="s">
        <v>29</v>
      </c>
      <c r="AA112" s="1" t="s">
        <v>28</v>
      </c>
    </row>
    <row r="113" spans="1:27" x14ac:dyDescent="0.3">
      <c r="A113" s="1"/>
      <c r="B113" s="2">
        <v>10</v>
      </c>
      <c r="C113" s="13"/>
      <c r="D113" s="13"/>
      <c r="E113" s="13"/>
      <c r="F113" s="13"/>
      <c r="G113" s="13"/>
      <c r="H113" s="13"/>
      <c r="I113" s="13"/>
      <c r="J113" s="13"/>
      <c r="P113" s="1"/>
      <c r="Q113" s="2">
        <v>10</v>
      </c>
      <c r="R113" s="13"/>
      <c r="S113" s="13"/>
      <c r="T113" s="13">
        <v>33</v>
      </c>
      <c r="U113" s="13"/>
      <c r="V113" s="13"/>
      <c r="W113" s="13"/>
      <c r="X113" s="13"/>
      <c r="Y113" s="13"/>
      <c r="Z113" s="1">
        <f t="shared" ref="Z113:Z120" si="0">SUM(R113:Y113)</f>
        <v>33</v>
      </c>
      <c r="AA113" s="1">
        <f>Z113/R121</f>
        <v>1</v>
      </c>
    </row>
    <row r="114" spans="1:27" x14ac:dyDescent="0.3">
      <c r="A114" s="1"/>
      <c r="B114" s="2">
        <v>2</v>
      </c>
      <c r="C114" s="13"/>
      <c r="D114" s="13"/>
      <c r="E114" s="13"/>
      <c r="F114" s="13"/>
      <c r="G114" s="13"/>
      <c r="H114" s="13"/>
      <c r="I114" s="13"/>
      <c r="J114" s="13"/>
      <c r="P114" s="1"/>
      <c r="Q114" s="2">
        <v>2</v>
      </c>
      <c r="R114" s="13"/>
      <c r="S114" s="13"/>
      <c r="T114" s="13"/>
      <c r="U114" s="13"/>
      <c r="V114" s="13"/>
      <c r="W114" s="13">
        <v>33</v>
      </c>
      <c r="X114" s="13"/>
      <c r="Y114" s="13"/>
      <c r="Z114" s="1">
        <f t="shared" si="0"/>
        <v>33</v>
      </c>
      <c r="AA114" s="1" t="e">
        <f>Z114/S121</f>
        <v>#DIV/0!</v>
      </c>
    </row>
    <row r="115" spans="1:27" x14ac:dyDescent="0.3">
      <c r="A115" s="1"/>
      <c r="B115" s="2">
        <v>11</v>
      </c>
      <c r="C115" s="13"/>
      <c r="D115" s="13"/>
      <c r="E115" s="13"/>
      <c r="F115" s="13"/>
      <c r="G115" s="13"/>
      <c r="H115" s="13"/>
      <c r="I115" s="13"/>
      <c r="J115" s="13"/>
      <c r="P115" s="1"/>
      <c r="Q115" s="2">
        <v>11</v>
      </c>
      <c r="R115" s="13"/>
      <c r="S115" s="13"/>
      <c r="T115" s="13"/>
      <c r="U115" s="13"/>
      <c r="V115" s="13"/>
      <c r="W115" s="13"/>
      <c r="X115" s="13"/>
      <c r="Y115" s="13"/>
      <c r="Z115" s="1">
        <f t="shared" si="0"/>
        <v>0</v>
      </c>
      <c r="AA115" s="1">
        <f>Z115/T121</f>
        <v>0</v>
      </c>
    </row>
    <row r="116" spans="1:27" x14ac:dyDescent="0.3">
      <c r="A116" s="1"/>
      <c r="B116" s="2">
        <v>4</v>
      </c>
      <c r="C116" s="13"/>
      <c r="D116" s="13"/>
      <c r="E116" s="13"/>
      <c r="F116" s="13"/>
      <c r="G116" s="13"/>
      <c r="H116" s="13"/>
      <c r="I116" s="13"/>
      <c r="J116" s="13">
        <v>31</v>
      </c>
      <c r="P116" s="1"/>
      <c r="Q116" s="2">
        <v>4</v>
      </c>
      <c r="R116" s="13"/>
      <c r="S116" s="13"/>
      <c r="T116" s="13"/>
      <c r="U116" s="13"/>
      <c r="V116" s="13"/>
      <c r="W116" s="13">
        <v>29</v>
      </c>
      <c r="X116" s="13"/>
      <c r="Y116" s="13">
        <v>31</v>
      </c>
      <c r="Z116" s="1">
        <f t="shared" si="0"/>
        <v>60</v>
      </c>
      <c r="AA116" s="1" t="e">
        <f>Z116/U121</f>
        <v>#DIV/0!</v>
      </c>
    </row>
    <row r="117" spans="1:27" x14ac:dyDescent="0.3">
      <c r="B117" s="2">
        <v>9</v>
      </c>
      <c r="C117" s="13"/>
      <c r="D117" s="13"/>
      <c r="E117" s="13"/>
      <c r="F117" s="13"/>
      <c r="G117" s="13"/>
      <c r="H117" s="13"/>
      <c r="I117" s="13"/>
      <c r="J117" s="13"/>
      <c r="Q117" s="2">
        <v>9</v>
      </c>
      <c r="R117" s="13"/>
      <c r="S117" s="13"/>
      <c r="T117" s="13"/>
      <c r="U117" s="13"/>
      <c r="V117" s="13"/>
      <c r="W117" s="13"/>
      <c r="X117" s="13">
        <v>29</v>
      </c>
      <c r="Y117" s="13"/>
      <c r="Z117" s="1">
        <f t="shared" si="0"/>
        <v>29</v>
      </c>
      <c r="AA117" s="1">
        <f>Z117/V121</f>
        <v>0.48333333333333334</v>
      </c>
    </row>
    <row r="118" spans="1:27" x14ac:dyDescent="0.3">
      <c r="B118" s="2">
        <v>7</v>
      </c>
      <c r="C118" s="13"/>
      <c r="D118" s="13"/>
      <c r="E118" s="13"/>
      <c r="F118" s="13"/>
      <c r="G118" s="13"/>
      <c r="H118" s="13"/>
      <c r="I118" s="13"/>
      <c r="J118" s="13"/>
      <c r="Q118" s="2">
        <v>7</v>
      </c>
      <c r="R118" s="13">
        <v>33</v>
      </c>
      <c r="S118" s="13"/>
      <c r="T118" s="13"/>
      <c r="U118" s="13"/>
      <c r="V118" s="13">
        <v>29</v>
      </c>
      <c r="W118" s="13"/>
      <c r="X118" s="13"/>
      <c r="Y118" s="13"/>
      <c r="Z118" s="1">
        <f t="shared" si="0"/>
        <v>62</v>
      </c>
      <c r="AA118" s="1">
        <f>Z118/W121</f>
        <v>1</v>
      </c>
    </row>
    <row r="119" spans="1:27" x14ac:dyDescent="0.3">
      <c r="B119" s="2">
        <v>12</v>
      </c>
      <c r="C119" s="13"/>
      <c r="D119" s="13"/>
      <c r="E119" s="13"/>
      <c r="F119" s="13"/>
      <c r="G119" s="13"/>
      <c r="H119" s="13"/>
      <c r="I119" s="13"/>
      <c r="J119" s="13"/>
      <c r="Q119" s="2">
        <v>12</v>
      </c>
      <c r="R119" s="13"/>
      <c r="S119" s="13"/>
      <c r="T119" s="13"/>
      <c r="U119" s="13"/>
      <c r="V119" s="13"/>
      <c r="W119" s="13"/>
      <c r="X119" s="13"/>
      <c r="Y119" s="13"/>
      <c r="Z119" s="1">
        <f t="shared" si="0"/>
        <v>0</v>
      </c>
      <c r="AA119" s="1">
        <f>Z119/X121</f>
        <v>0</v>
      </c>
    </row>
    <row r="120" spans="1:27" x14ac:dyDescent="0.3">
      <c r="B120" s="2">
        <v>8</v>
      </c>
      <c r="C120" s="13"/>
      <c r="D120" s="13"/>
      <c r="E120" s="13"/>
      <c r="F120" s="13"/>
      <c r="G120" s="13">
        <v>31</v>
      </c>
      <c r="H120" s="13"/>
      <c r="I120" s="13"/>
      <c r="J120" s="13"/>
      <c r="Q120" s="2">
        <v>8</v>
      </c>
      <c r="R120" s="13"/>
      <c r="S120" s="13"/>
      <c r="T120" s="13"/>
      <c r="U120" s="13"/>
      <c r="V120" s="13">
        <v>31</v>
      </c>
      <c r="W120" s="13"/>
      <c r="X120" s="13"/>
      <c r="Y120" s="13"/>
      <c r="Z120" s="1">
        <f t="shared" si="0"/>
        <v>31</v>
      </c>
      <c r="AA120" s="1">
        <f>Z120/Y121</f>
        <v>1</v>
      </c>
    </row>
    <row r="121" spans="1:27" x14ac:dyDescent="0.3">
      <c r="Q121" s="1" t="s">
        <v>30</v>
      </c>
      <c r="R121" s="1">
        <f t="shared" ref="R121:Z121" si="1">SUM(R113:R120)</f>
        <v>33</v>
      </c>
      <c r="S121" s="1">
        <f t="shared" si="1"/>
        <v>0</v>
      </c>
      <c r="T121" s="1">
        <f t="shared" si="1"/>
        <v>33</v>
      </c>
      <c r="U121" s="1">
        <f t="shared" si="1"/>
        <v>0</v>
      </c>
      <c r="V121" s="1">
        <f t="shared" si="1"/>
        <v>60</v>
      </c>
      <c r="W121" s="1">
        <f t="shared" si="1"/>
        <v>62</v>
      </c>
      <c r="X121" s="1">
        <f t="shared" si="1"/>
        <v>29</v>
      </c>
      <c r="Y121" s="1">
        <f t="shared" si="1"/>
        <v>31</v>
      </c>
      <c r="Z121" s="1">
        <f t="shared" si="1"/>
        <v>248</v>
      </c>
    </row>
    <row r="122" spans="1:27" x14ac:dyDescent="0.3">
      <c r="B122" s="126" t="s">
        <v>35</v>
      </c>
      <c r="C122" s="126"/>
      <c r="D122" s="15" t="s">
        <v>32</v>
      </c>
      <c r="E122" s="15">
        <v>2</v>
      </c>
      <c r="F122" s="15">
        <v>4</v>
      </c>
      <c r="G122" s="15">
        <v>10</v>
      </c>
      <c r="H122" s="15">
        <v>7</v>
      </c>
      <c r="I122" s="15">
        <v>8</v>
      </c>
      <c r="J122" s="15">
        <v>9</v>
      </c>
      <c r="K122" s="15">
        <v>11</v>
      </c>
      <c r="L122" s="15">
        <v>12</v>
      </c>
    </row>
    <row r="123" spans="1:27" x14ac:dyDescent="0.3">
      <c r="B123" s="126"/>
      <c r="C123" s="126"/>
      <c r="D123" s="15" t="s">
        <v>33</v>
      </c>
      <c r="E123" s="15">
        <v>4</v>
      </c>
      <c r="F123" s="15">
        <v>2</v>
      </c>
      <c r="G123" s="15">
        <v>7</v>
      </c>
      <c r="H123" s="15">
        <v>8</v>
      </c>
      <c r="I123" s="15">
        <v>10</v>
      </c>
      <c r="J123" s="15">
        <v>9</v>
      </c>
      <c r="K123" s="15">
        <v>12</v>
      </c>
      <c r="L123" s="15">
        <v>11</v>
      </c>
      <c r="U123" s="123" t="s">
        <v>26</v>
      </c>
      <c r="V123" s="123"/>
      <c r="W123" s="123" t="s">
        <v>27</v>
      </c>
      <c r="X123" s="123"/>
    </row>
    <row r="124" spans="1:27" x14ac:dyDescent="0.3">
      <c r="U124" s="121" t="s">
        <v>6</v>
      </c>
      <c r="V124" s="121"/>
      <c r="W124" s="121">
        <v>33</v>
      </c>
      <c r="X124" s="121"/>
    </row>
    <row r="125" spans="1:27" x14ac:dyDescent="0.3">
      <c r="U125" s="121" t="s">
        <v>1</v>
      </c>
      <c r="V125" s="121"/>
      <c r="W125" s="121">
        <v>29</v>
      </c>
      <c r="X125" s="121"/>
    </row>
    <row r="126" spans="1:27" x14ac:dyDescent="0.3">
      <c r="A126" s="19" t="s">
        <v>41</v>
      </c>
      <c r="B126" s="19"/>
      <c r="C126" s="17" t="s">
        <v>38</v>
      </c>
      <c r="D126" s="17" t="s">
        <v>39</v>
      </c>
      <c r="E126" s="17">
        <v>2</v>
      </c>
      <c r="F126" s="17">
        <v>7</v>
      </c>
      <c r="G126" s="17">
        <v>10</v>
      </c>
      <c r="H126" s="17">
        <v>11</v>
      </c>
      <c r="I126" s="17" t="s">
        <v>39</v>
      </c>
      <c r="L126" s="19" t="s">
        <v>49</v>
      </c>
      <c r="M126" s="19">
        <f>W124/W127</f>
        <v>0.35483870967741937</v>
      </c>
      <c r="N126" s="122" t="s">
        <v>48</v>
      </c>
      <c r="O126" s="122"/>
      <c r="U126" s="121" t="s">
        <v>4</v>
      </c>
      <c r="V126" s="121"/>
      <c r="W126" s="121">
        <v>31</v>
      </c>
      <c r="X126" s="121"/>
    </row>
    <row r="127" spans="1:27" x14ac:dyDescent="0.3">
      <c r="A127" s="19" t="s">
        <v>42</v>
      </c>
      <c r="B127" s="19"/>
      <c r="C127" s="17" t="s">
        <v>38</v>
      </c>
      <c r="D127" s="17" t="s">
        <v>39</v>
      </c>
      <c r="E127" s="17">
        <v>4</v>
      </c>
      <c r="F127" s="17">
        <v>7</v>
      </c>
      <c r="G127" s="17">
        <v>9</v>
      </c>
      <c r="H127" s="17">
        <v>12</v>
      </c>
      <c r="I127" s="17" t="s">
        <v>39</v>
      </c>
      <c r="L127" s="19" t="s">
        <v>50</v>
      </c>
      <c r="M127" s="19">
        <f>W125/W127</f>
        <v>0.31182795698924731</v>
      </c>
      <c r="N127" s="122"/>
      <c r="O127" s="122"/>
      <c r="U127" s="121" t="s">
        <v>31</v>
      </c>
      <c r="V127" s="121"/>
      <c r="W127" s="121">
        <f>SUM(W124:W126)</f>
        <v>93</v>
      </c>
      <c r="X127" s="121"/>
    </row>
    <row r="128" spans="1:27" x14ac:dyDescent="0.3">
      <c r="A128" s="19" t="s">
        <v>43</v>
      </c>
      <c r="B128" s="19"/>
      <c r="C128" s="17" t="s">
        <v>38</v>
      </c>
      <c r="D128" s="17" t="s">
        <v>39</v>
      </c>
      <c r="E128" s="17">
        <v>4</v>
      </c>
      <c r="F128" s="17">
        <v>8</v>
      </c>
      <c r="G128" s="17">
        <v>9</v>
      </c>
      <c r="H128" s="17" t="s">
        <v>39</v>
      </c>
      <c r="I128" s="17"/>
      <c r="L128" s="19" t="s">
        <v>51</v>
      </c>
      <c r="M128" s="19">
        <f>W126/W127</f>
        <v>0.33333333333333331</v>
      </c>
      <c r="N128" s="122"/>
      <c r="O128" s="122"/>
    </row>
    <row r="130" spans="1:25" x14ac:dyDescent="0.3">
      <c r="M130" s="11"/>
      <c r="N130" s="11"/>
    </row>
    <row r="131" spans="1:25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4" spans="1:25" x14ac:dyDescent="0.3">
      <c r="A134" s="30" t="s">
        <v>7</v>
      </c>
      <c r="B134" s="5" t="s">
        <v>2</v>
      </c>
      <c r="C134" s="5" t="s">
        <v>3</v>
      </c>
      <c r="J134" s="1" t="s">
        <v>29</v>
      </c>
      <c r="K134" s="1" t="s">
        <v>30</v>
      </c>
      <c r="L134" s="1"/>
      <c r="M134" s="1"/>
      <c r="N134" s="1"/>
      <c r="O134" s="1"/>
      <c r="Q134" s="1" t="s">
        <v>29</v>
      </c>
      <c r="R134" s="1" t="s">
        <v>30</v>
      </c>
      <c r="S134" s="1"/>
      <c r="T134" s="1"/>
      <c r="U134" s="1"/>
      <c r="V134" s="1"/>
    </row>
    <row r="135" spans="1:25" x14ac:dyDescent="0.3">
      <c r="A135" s="3">
        <v>6</v>
      </c>
      <c r="B135" s="8">
        <v>1</v>
      </c>
      <c r="C135" s="8">
        <v>1</v>
      </c>
      <c r="J135" s="1"/>
      <c r="K135" s="25" t="s">
        <v>2</v>
      </c>
      <c r="L135" s="2">
        <v>6</v>
      </c>
      <c r="M135" s="2">
        <v>2</v>
      </c>
      <c r="N135" s="2">
        <v>11</v>
      </c>
      <c r="O135" s="2">
        <v>3</v>
      </c>
      <c r="Q135" s="1"/>
      <c r="R135" s="25" t="s">
        <v>3</v>
      </c>
      <c r="S135" s="2">
        <v>6</v>
      </c>
      <c r="T135" s="2">
        <v>2</v>
      </c>
      <c r="U135" s="2">
        <v>11</v>
      </c>
      <c r="V135" s="2">
        <v>3</v>
      </c>
      <c r="X135" s="6" t="s">
        <v>26</v>
      </c>
      <c r="Y135" s="6" t="s">
        <v>27</v>
      </c>
    </row>
    <row r="136" spans="1:25" x14ac:dyDescent="0.3">
      <c r="A136" s="3">
        <v>2</v>
      </c>
      <c r="B136" s="8">
        <v>1</v>
      </c>
      <c r="C136" s="8"/>
      <c r="J136" s="1"/>
      <c r="K136" s="2">
        <v>6</v>
      </c>
      <c r="L136" s="12"/>
      <c r="M136" s="12"/>
      <c r="N136" s="12"/>
      <c r="O136" s="12"/>
      <c r="Q136" s="1"/>
      <c r="R136" s="2">
        <v>6</v>
      </c>
      <c r="S136" s="12"/>
      <c r="T136" s="12"/>
      <c r="U136" s="12">
        <v>34</v>
      </c>
      <c r="V136" s="12"/>
      <c r="X136" s="2" t="s">
        <v>2</v>
      </c>
      <c r="Y136" s="2">
        <v>49</v>
      </c>
    </row>
    <row r="137" spans="1:25" x14ac:dyDescent="0.3">
      <c r="A137" s="3">
        <v>11</v>
      </c>
      <c r="B137" s="8"/>
      <c r="C137" s="8">
        <v>1</v>
      </c>
      <c r="J137" s="1"/>
      <c r="K137" s="2">
        <v>2</v>
      </c>
      <c r="L137" s="12">
        <v>49</v>
      </c>
      <c r="M137" s="12"/>
      <c r="N137" s="12"/>
      <c r="O137" s="12"/>
      <c r="Q137" s="1"/>
      <c r="R137" s="2">
        <v>2</v>
      </c>
      <c r="S137" s="12"/>
      <c r="T137" s="12"/>
      <c r="U137" s="12"/>
      <c r="V137" s="12"/>
      <c r="X137" s="2" t="s">
        <v>3</v>
      </c>
      <c r="Y137" s="2">
        <v>34</v>
      </c>
    </row>
    <row r="138" spans="1:25" x14ac:dyDescent="0.3">
      <c r="A138" s="3">
        <v>3</v>
      </c>
      <c r="B138" s="8"/>
      <c r="C138" s="8">
        <v>1</v>
      </c>
      <c r="J138" s="1"/>
      <c r="K138" s="2">
        <v>11</v>
      </c>
      <c r="L138" s="12"/>
      <c r="M138" s="12"/>
      <c r="N138" s="12"/>
      <c r="O138" s="12"/>
      <c r="Q138" s="1"/>
      <c r="R138" s="2">
        <v>11</v>
      </c>
      <c r="S138" s="12"/>
      <c r="T138" s="12"/>
      <c r="U138" s="12"/>
      <c r="V138" s="12"/>
      <c r="X138" s="2" t="s">
        <v>31</v>
      </c>
      <c r="Y138" s="2">
        <f>SUM(Y136:Y137)</f>
        <v>83</v>
      </c>
    </row>
    <row r="139" spans="1:25" x14ac:dyDescent="0.3">
      <c r="J139" s="1"/>
      <c r="K139" s="2">
        <v>3</v>
      </c>
      <c r="L139" s="12"/>
      <c r="M139" s="12"/>
      <c r="N139" s="12"/>
      <c r="O139" s="12"/>
      <c r="Q139" s="1"/>
      <c r="R139" s="2">
        <v>3</v>
      </c>
      <c r="S139" s="12">
        <v>34</v>
      </c>
      <c r="T139" s="12"/>
      <c r="U139" s="12"/>
      <c r="V139" s="12"/>
    </row>
    <row r="143" spans="1:25" x14ac:dyDescent="0.3">
      <c r="A143" s="1" t="s">
        <v>29</v>
      </c>
      <c r="B143" s="1" t="s">
        <v>30</v>
      </c>
      <c r="C143" s="1"/>
      <c r="D143" s="1"/>
      <c r="E143" s="1"/>
      <c r="F143" s="1"/>
      <c r="G143" s="1"/>
    </row>
    <row r="144" spans="1:25" x14ac:dyDescent="0.3">
      <c r="A144" s="1"/>
      <c r="B144" s="25" t="s">
        <v>31</v>
      </c>
      <c r="C144" s="2">
        <v>6</v>
      </c>
      <c r="D144" s="2">
        <v>2</v>
      </c>
      <c r="E144" s="2">
        <v>11</v>
      </c>
      <c r="F144" s="2">
        <v>3</v>
      </c>
      <c r="G144" s="1" t="s">
        <v>29</v>
      </c>
      <c r="H144" s="1" t="s">
        <v>28</v>
      </c>
      <c r="K144" s="126" t="s">
        <v>36</v>
      </c>
      <c r="L144" s="126"/>
      <c r="M144" s="15" t="s">
        <v>32</v>
      </c>
      <c r="N144" s="15">
        <v>2</v>
      </c>
      <c r="O144" s="15">
        <v>3</v>
      </c>
      <c r="P144" s="15">
        <v>6</v>
      </c>
      <c r="Q144" s="15">
        <v>11</v>
      </c>
    </row>
    <row r="145" spans="1:25" x14ac:dyDescent="0.3">
      <c r="A145" s="1"/>
      <c r="B145" s="2">
        <v>6</v>
      </c>
      <c r="C145" s="12"/>
      <c r="D145" s="12"/>
      <c r="E145" s="12">
        <v>34</v>
      </c>
      <c r="F145" s="12"/>
      <c r="G145" s="1">
        <f>SUM(C145:F145)</f>
        <v>34</v>
      </c>
      <c r="H145" s="1">
        <f>G145/C149</f>
        <v>0.40963855421686746</v>
      </c>
      <c r="K145" s="126"/>
      <c r="L145" s="126"/>
      <c r="M145" s="15" t="s">
        <v>33</v>
      </c>
      <c r="N145" s="15">
        <v>3</v>
      </c>
      <c r="O145" s="15">
        <v>2</v>
      </c>
      <c r="P145" s="15">
        <v>6</v>
      </c>
      <c r="Q145" s="15">
        <v>11</v>
      </c>
    </row>
    <row r="146" spans="1:25" x14ac:dyDescent="0.3">
      <c r="A146" s="1"/>
      <c r="B146" s="2">
        <v>2</v>
      </c>
      <c r="C146" s="12">
        <v>49</v>
      </c>
      <c r="D146" s="12"/>
      <c r="E146" s="12"/>
      <c r="F146" s="12"/>
      <c r="G146" s="1">
        <f>SUM(C146:F146)</f>
        <v>49</v>
      </c>
      <c r="H146" s="1" t="e">
        <f>G146/D149</f>
        <v>#DIV/0!</v>
      </c>
    </row>
    <row r="147" spans="1:25" x14ac:dyDescent="0.3">
      <c r="A147" s="1"/>
      <c r="B147" s="2">
        <v>11</v>
      </c>
      <c r="C147" s="12"/>
      <c r="D147" s="12"/>
      <c r="E147" s="12"/>
      <c r="F147" s="12"/>
      <c r="G147" s="1">
        <f>SUM(C147:F147)</f>
        <v>0</v>
      </c>
      <c r="H147" s="1">
        <f>G147/E149</f>
        <v>0</v>
      </c>
    </row>
    <row r="148" spans="1:25" x14ac:dyDescent="0.3">
      <c r="A148" s="1"/>
      <c r="B148" s="2">
        <v>3</v>
      </c>
      <c r="C148" s="12">
        <v>34</v>
      </c>
      <c r="D148" s="12"/>
      <c r="E148" s="12"/>
      <c r="F148" s="12"/>
      <c r="G148" s="1">
        <f>SUM(C148:F148)</f>
        <v>34</v>
      </c>
      <c r="H148" s="1" t="e">
        <f>G148/F149</f>
        <v>#DIV/0!</v>
      </c>
    </row>
    <row r="149" spans="1:25" x14ac:dyDescent="0.3">
      <c r="A149" s="1"/>
      <c r="B149" s="1" t="s">
        <v>30</v>
      </c>
      <c r="C149" s="1">
        <f>SUM(C145:C148)</f>
        <v>83</v>
      </c>
      <c r="D149" s="1">
        <f>SUM(D145:D148)</f>
        <v>0</v>
      </c>
      <c r="E149" s="1">
        <f>SUM(E145:E148)</f>
        <v>34</v>
      </c>
      <c r="F149" s="1">
        <f>SUM(F145:F148)</f>
        <v>0</v>
      </c>
      <c r="G149" s="1">
        <f>SUM(G145:G148)</f>
        <v>117</v>
      </c>
    </row>
    <row r="151" spans="1:25" x14ac:dyDescent="0.3">
      <c r="A151" s="122" t="s">
        <v>44</v>
      </c>
      <c r="B151" s="122"/>
      <c r="C151" s="125" t="s">
        <v>38</v>
      </c>
      <c r="D151" s="125"/>
      <c r="E151" s="17" t="s">
        <v>39</v>
      </c>
      <c r="F151" s="17">
        <v>2</v>
      </c>
      <c r="G151" s="17">
        <v>6</v>
      </c>
      <c r="H151" s="17" t="s">
        <v>39</v>
      </c>
      <c r="I151" s="17"/>
      <c r="K151" s="18" t="s">
        <v>52</v>
      </c>
      <c r="L151" s="18">
        <f>Y136/Y138</f>
        <v>0.59036144578313254</v>
      </c>
      <c r="M151" s="122" t="s">
        <v>48</v>
      </c>
      <c r="N151" s="122"/>
    </row>
    <row r="152" spans="1:25" x14ac:dyDescent="0.3">
      <c r="A152" s="122" t="s">
        <v>45</v>
      </c>
      <c r="B152" s="122"/>
      <c r="C152" s="125" t="s">
        <v>38</v>
      </c>
      <c r="D152" s="125"/>
      <c r="E152" s="17" t="s">
        <v>39</v>
      </c>
      <c r="F152" s="17">
        <v>3</v>
      </c>
      <c r="G152" s="17">
        <v>6</v>
      </c>
      <c r="H152" s="17">
        <v>11</v>
      </c>
      <c r="I152" s="17" t="s">
        <v>39</v>
      </c>
      <c r="K152" s="18" t="s">
        <v>53</v>
      </c>
      <c r="L152" s="18">
        <f>Y137/Y138</f>
        <v>0.40963855421686746</v>
      </c>
      <c r="M152" s="122"/>
      <c r="N152" s="122"/>
      <c r="T152" t="s">
        <v>62</v>
      </c>
    </row>
    <row r="155" spans="1:25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64" spans="20:31" x14ac:dyDescent="0.3"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</row>
  </sheetData>
  <sortState xmlns:xlrd2="http://schemas.microsoft.com/office/spreadsheetml/2017/richdata2" ref="A44:J58">
    <sortCondition descending="1" ref="J58"/>
  </sortState>
  <mergeCells count="33">
    <mergeCell ref="K43:L43"/>
    <mergeCell ref="J87:K88"/>
    <mergeCell ref="B122:C123"/>
    <mergeCell ref="K144:L145"/>
    <mergeCell ref="B92:C92"/>
    <mergeCell ref="B93:C93"/>
    <mergeCell ref="D68:E68"/>
    <mergeCell ref="D69:E69"/>
    <mergeCell ref="C151:D151"/>
    <mergeCell ref="C152:D152"/>
    <mergeCell ref="A151:B151"/>
    <mergeCell ref="A152:B152"/>
    <mergeCell ref="R86:S86"/>
    <mergeCell ref="M151:N152"/>
    <mergeCell ref="N126:O128"/>
    <mergeCell ref="T86:U86"/>
    <mergeCell ref="T87:U87"/>
    <mergeCell ref="T88:U88"/>
    <mergeCell ref="R88:S88"/>
    <mergeCell ref="R87:S87"/>
    <mergeCell ref="T89:U89"/>
    <mergeCell ref="R89:S89"/>
    <mergeCell ref="L92:M93"/>
    <mergeCell ref="W123:X123"/>
    <mergeCell ref="U123:V123"/>
    <mergeCell ref="W124:X124"/>
    <mergeCell ref="W125:X125"/>
    <mergeCell ref="W126:X126"/>
    <mergeCell ref="W127:X127"/>
    <mergeCell ref="U124:V124"/>
    <mergeCell ref="U125:V125"/>
    <mergeCell ref="U126:V126"/>
    <mergeCell ref="U127:V1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2F77-197F-4330-A63D-889242F7079E}">
  <dimension ref="A1:S77"/>
  <sheetViews>
    <sheetView workbookViewId="0">
      <selection activeCell="J87" sqref="J87"/>
    </sheetView>
  </sheetViews>
  <sheetFormatPr defaultRowHeight="14.4" x14ac:dyDescent="0.3"/>
  <cols>
    <col min="3" max="3" width="15.21875" customWidth="1"/>
    <col min="4" max="4" width="12.5546875" customWidth="1"/>
    <col min="5" max="5" width="13.109375" customWidth="1"/>
    <col min="7" max="7" width="13.109375" customWidth="1"/>
  </cols>
  <sheetData>
    <row r="1" spans="1:19" x14ac:dyDescent="0.3">
      <c r="A1" s="19" t="s">
        <v>37</v>
      </c>
      <c r="B1" s="129" t="s">
        <v>38</v>
      </c>
      <c r="C1" s="129"/>
      <c r="D1" s="28" t="s">
        <v>39</v>
      </c>
      <c r="E1" s="28">
        <v>1</v>
      </c>
      <c r="F1" s="28">
        <v>5</v>
      </c>
      <c r="G1" s="28">
        <v>10</v>
      </c>
      <c r="H1" s="28" t="s">
        <v>39</v>
      </c>
      <c r="J1" s="19" t="s">
        <v>46</v>
      </c>
      <c r="K1" s="19">
        <f>FMS!K92</f>
        <v>0.63492063492063489</v>
      </c>
      <c r="L1" s="122" t="s">
        <v>48</v>
      </c>
      <c r="M1" s="122"/>
      <c r="O1" s="124" t="s">
        <v>26</v>
      </c>
      <c r="P1" s="124"/>
      <c r="Q1" s="22" t="s">
        <v>0</v>
      </c>
      <c r="R1" s="22" t="s">
        <v>5</v>
      </c>
      <c r="S1" s="22" t="s">
        <v>31</v>
      </c>
    </row>
    <row r="2" spans="1:19" x14ac:dyDescent="0.3">
      <c r="A2" s="19" t="s">
        <v>40</v>
      </c>
      <c r="B2" s="129" t="s">
        <v>38</v>
      </c>
      <c r="C2" s="129"/>
      <c r="D2" s="28" t="s">
        <v>39</v>
      </c>
      <c r="E2" s="28">
        <v>1</v>
      </c>
      <c r="F2" s="28">
        <v>5</v>
      </c>
      <c r="G2" s="28">
        <v>6</v>
      </c>
      <c r="H2" s="28" t="s">
        <v>39</v>
      </c>
      <c r="J2" s="19" t="s">
        <v>47</v>
      </c>
      <c r="K2" s="19">
        <f>FMS!K93</f>
        <v>0.36507936507936506</v>
      </c>
      <c r="L2" s="122"/>
      <c r="M2" s="122"/>
      <c r="O2" s="124" t="s">
        <v>27</v>
      </c>
      <c r="P2" s="124"/>
      <c r="Q2" s="22">
        <v>40</v>
      </c>
      <c r="R2" s="22">
        <v>23</v>
      </c>
      <c r="S2" s="22">
        <f>SUM(Q2:R4)</f>
        <v>63</v>
      </c>
    </row>
    <row r="4" spans="1:19" x14ac:dyDescent="0.3">
      <c r="A4" s="30" t="s">
        <v>7</v>
      </c>
      <c r="B4" s="5" t="s">
        <v>0</v>
      </c>
      <c r="C4" s="5" t="s">
        <v>5</v>
      </c>
      <c r="O4" s="27"/>
      <c r="P4" s="27"/>
      <c r="Q4" s="27"/>
      <c r="R4" s="27"/>
      <c r="S4" s="27"/>
    </row>
    <row r="5" spans="1:19" x14ac:dyDescent="0.3">
      <c r="A5" s="3">
        <v>1</v>
      </c>
      <c r="B5" s="7">
        <v>1</v>
      </c>
      <c r="C5" s="7">
        <v>1</v>
      </c>
      <c r="G5" s="27"/>
    </row>
    <row r="6" spans="1:19" x14ac:dyDescent="0.3">
      <c r="A6" s="3">
        <v>5</v>
      </c>
      <c r="B6" s="7">
        <v>1</v>
      </c>
      <c r="C6" s="7">
        <v>1</v>
      </c>
      <c r="E6" s="38" t="s">
        <v>34</v>
      </c>
      <c r="F6" s="33">
        <v>1</v>
      </c>
      <c r="G6" s="33">
        <v>5</v>
      </c>
      <c r="H6" s="33">
        <v>10</v>
      </c>
      <c r="I6" s="33">
        <v>6</v>
      </c>
      <c r="J6" s="36"/>
      <c r="K6" s="36"/>
      <c r="L6" s="36"/>
    </row>
    <row r="7" spans="1:19" x14ac:dyDescent="0.3">
      <c r="A7" s="3" t="s">
        <v>24</v>
      </c>
      <c r="B7" s="7">
        <v>1</v>
      </c>
      <c r="C7" s="7"/>
    </row>
    <row r="8" spans="1:19" x14ac:dyDescent="0.3">
      <c r="A8" s="3" t="s">
        <v>21</v>
      </c>
      <c r="B8" s="7"/>
      <c r="C8" s="7">
        <v>1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10" spans="1:19" x14ac:dyDescent="0.3">
      <c r="A10" s="128" t="s">
        <v>55</v>
      </c>
      <c r="B10" s="128" t="s">
        <v>60</v>
      </c>
      <c r="C10" s="128" t="s">
        <v>63</v>
      </c>
      <c r="D10" s="128" t="s">
        <v>57</v>
      </c>
      <c r="E10" s="128" t="s">
        <v>64</v>
      </c>
      <c r="F10" s="128" t="s">
        <v>59</v>
      </c>
      <c r="G10" s="128" t="s">
        <v>61</v>
      </c>
    </row>
    <row r="11" spans="1:19" x14ac:dyDescent="0.3">
      <c r="A11" s="128"/>
      <c r="B11" s="128"/>
      <c r="C11" s="128"/>
      <c r="D11" s="128"/>
      <c r="E11" s="128"/>
      <c r="F11" s="128"/>
      <c r="G11" s="128"/>
    </row>
    <row r="12" spans="1:19" x14ac:dyDescent="0.3">
      <c r="A12" s="127" t="s">
        <v>0</v>
      </c>
      <c r="B12" s="125">
        <f>K1</f>
        <v>0.63492063492063489</v>
      </c>
      <c r="C12" s="17">
        <v>1</v>
      </c>
      <c r="D12" s="17" t="s">
        <v>39</v>
      </c>
      <c r="E12" s="17">
        <v>1</v>
      </c>
      <c r="F12" s="17">
        <v>1</v>
      </c>
      <c r="G12" s="17">
        <v>4</v>
      </c>
    </row>
    <row r="13" spans="1:19" x14ac:dyDescent="0.3">
      <c r="A13" s="127"/>
      <c r="B13" s="125"/>
      <c r="C13" s="17">
        <v>2</v>
      </c>
      <c r="D13" s="17">
        <v>1</v>
      </c>
      <c r="E13" s="17">
        <v>2</v>
      </c>
      <c r="F13" s="17">
        <v>1</v>
      </c>
      <c r="G13" s="17">
        <v>1260</v>
      </c>
    </row>
    <row r="14" spans="1:19" x14ac:dyDescent="0.3">
      <c r="A14" s="127"/>
      <c r="B14" s="125"/>
      <c r="C14" s="17">
        <v>3</v>
      </c>
      <c r="D14" s="17">
        <v>5</v>
      </c>
      <c r="E14" s="17">
        <v>3</v>
      </c>
      <c r="F14" s="17">
        <v>1</v>
      </c>
      <c r="G14" s="17">
        <v>150</v>
      </c>
    </row>
    <row r="15" spans="1:19" x14ac:dyDescent="0.3">
      <c r="A15" s="127"/>
      <c r="B15" s="125"/>
      <c r="C15" s="17">
        <v>4</v>
      </c>
      <c r="D15" s="17">
        <v>10</v>
      </c>
      <c r="E15" s="17">
        <v>4</v>
      </c>
      <c r="F15" s="17">
        <v>1</v>
      </c>
      <c r="G15" s="17">
        <v>15</v>
      </c>
    </row>
    <row r="16" spans="1:19" x14ac:dyDescent="0.3">
      <c r="A16" s="127"/>
      <c r="B16" s="125"/>
      <c r="C16" s="17">
        <v>5</v>
      </c>
      <c r="D16" s="17" t="s">
        <v>39</v>
      </c>
      <c r="E16" s="17">
        <v>1</v>
      </c>
      <c r="F16" s="17">
        <v>1</v>
      </c>
      <c r="G16" s="17">
        <v>2</v>
      </c>
    </row>
    <row r="17" spans="1:10" x14ac:dyDescent="0.3">
      <c r="A17" s="31"/>
      <c r="B17" s="29"/>
      <c r="C17" s="29"/>
      <c r="D17" s="29"/>
      <c r="E17" s="29"/>
      <c r="F17" s="29"/>
      <c r="G17" s="29"/>
    </row>
    <row r="18" spans="1:10" x14ac:dyDescent="0.3">
      <c r="A18" s="127" t="s">
        <v>5</v>
      </c>
      <c r="B18" s="125">
        <f>K2</f>
        <v>0.36507936507936506</v>
      </c>
      <c r="C18" s="17">
        <v>1</v>
      </c>
      <c r="D18" s="17" t="s">
        <v>39</v>
      </c>
      <c r="E18" s="17">
        <v>1</v>
      </c>
      <c r="F18" s="17">
        <v>1</v>
      </c>
      <c r="G18" s="17">
        <v>4</v>
      </c>
    </row>
    <row r="19" spans="1:10" x14ac:dyDescent="0.3">
      <c r="A19" s="127"/>
      <c r="B19" s="125"/>
      <c r="C19" s="17">
        <v>2</v>
      </c>
      <c r="D19" s="17">
        <v>1</v>
      </c>
      <c r="E19" s="17">
        <v>2</v>
      </c>
      <c r="F19" s="17">
        <v>1</v>
      </c>
      <c r="G19" s="17">
        <v>960</v>
      </c>
    </row>
    <row r="20" spans="1:10" x14ac:dyDescent="0.3">
      <c r="A20" s="127"/>
      <c r="B20" s="125"/>
      <c r="C20" s="17">
        <v>3</v>
      </c>
      <c r="D20" s="17">
        <v>5</v>
      </c>
      <c r="E20" s="17">
        <v>3</v>
      </c>
      <c r="F20" s="17">
        <v>1</v>
      </c>
      <c r="G20" s="17">
        <v>90</v>
      </c>
    </row>
    <row r="21" spans="1:10" x14ac:dyDescent="0.3">
      <c r="A21" s="127"/>
      <c r="B21" s="125"/>
      <c r="C21" s="17">
        <v>4</v>
      </c>
      <c r="D21" s="17">
        <v>6</v>
      </c>
      <c r="E21" s="17">
        <v>5</v>
      </c>
      <c r="F21" s="17">
        <v>1</v>
      </c>
      <c r="G21" s="17">
        <v>150</v>
      </c>
    </row>
    <row r="22" spans="1:10" x14ac:dyDescent="0.3">
      <c r="A22" s="127"/>
      <c r="B22" s="125"/>
      <c r="C22" s="17">
        <v>5</v>
      </c>
      <c r="D22" s="17" t="s">
        <v>39</v>
      </c>
      <c r="E22" s="17">
        <v>1</v>
      </c>
      <c r="F22" s="17">
        <v>1</v>
      </c>
      <c r="G22" s="17">
        <v>2</v>
      </c>
    </row>
    <row r="24" spans="1:10" x14ac:dyDescent="0.3">
      <c r="A24" s="130" t="s">
        <v>139</v>
      </c>
      <c r="B24" s="131"/>
      <c r="C24" s="131"/>
      <c r="D24" s="131"/>
    </row>
    <row r="25" spans="1:10" x14ac:dyDescent="0.3">
      <c r="A25" s="131"/>
      <c r="B25" s="131"/>
      <c r="C25" s="131"/>
      <c r="D25" s="131"/>
    </row>
    <row r="26" spans="1:10" x14ac:dyDescent="0.3">
      <c r="B26" s="37"/>
      <c r="C26" s="37"/>
      <c r="D26" s="37"/>
    </row>
    <row r="27" spans="1:10" x14ac:dyDescent="0.3">
      <c r="B27" s="37"/>
      <c r="C27" s="37"/>
      <c r="D27" s="37"/>
    </row>
    <row r="28" spans="1:10" x14ac:dyDescent="0.3">
      <c r="D28" s="37"/>
      <c r="G28" s="132" t="s">
        <v>76</v>
      </c>
      <c r="H28" s="132"/>
      <c r="I28" s="132"/>
      <c r="J28" s="132"/>
    </row>
    <row r="29" spans="1:10" x14ac:dyDescent="0.3">
      <c r="D29" s="37"/>
      <c r="G29" s="37"/>
      <c r="H29" s="37"/>
    </row>
    <row r="30" spans="1:10" x14ac:dyDescent="0.3">
      <c r="A30" s="133" t="s">
        <v>75</v>
      </c>
      <c r="B30" t="s">
        <v>65</v>
      </c>
      <c r="C30">
        <f>(G12+G16)*B12+(G18+G22)*B18</f>
        <v>6</v>
      </c>
      <c r="D30" s="37"/>
      <c r="G30" s="37"/>
      <c r="H30" s="37"/>
      <c r="I30" s="39" t="s">
        <v>71</v>
      </c>
    </row>
    <row r="31" spans="1:10" x14ac:dyDescent="0.3">
      <c r="A31" s="134"/>
      <c r="B31" t="s">
        <v>66</v>
      </c>
      <c r="C31">
        <f>G13*B12+G19*B18</f>
        <v>1150.4761904761904</v>
      </c>
      <c r="G31" s="37"/>
      <c r="H31" s="37"/>
    </row>
    <row r="32" spans="1:10" x14ac:dyDescent="0.3">
      <c r="A32" s="134"/>
      <c r="B32" t="s">
        <v>67</v>
      </c>
      <c r="C32">
        <f>G14*B12+G20*B18</f>
        <v>128.09523809523807</v>
      </c>
      <c r="G32" s="132" t="s">
        <v>70</v>
      </c>
      <c r="H32" s="40"/>
      <c r="I32" s="40"/>
      <c r="J32" s="40"/>
    </row>
    <row r="33" spans="1:10" x14ac:dyDescent="0.3">
      <c r="A33" s="134"/>
      <c r="B33" t="s">
        <v>68</v>
      </c>
      <c r="C33">
        <f>G15*B12</f>
        <v>9.5238095238095237</v>
      </c>
      <c r="G33" s="132"/>
      <c r="H33" s="40"/>
      <c r="I33" s="40"/>
      <c r="J33" s="40"/>
    </row>
    <row r="34" spans="1:10" x14ac:dyDescent="0.3">
      <c r="A34" s="134"/>
      <c r="B34" t="s">
        <v>69</v>
      </c>
      <c r="C34">
        <f>G21*B18</f>
        <v>54.761904761904759</v>
      </c>
      <c r="G34" s="132"/>
      <c r="H34" s="40"/>
      <c r="I34" s="40"/>
      <c r="J34" s="40"/>
    </row>
    <row r="35" spans="1:10" x14ac:dyDescent="0.3">
      <c r="A35" s="134"/>
      <c r="B35" t="s">
        <v>72</v>
      </c>
      <c r="C35">
        <f>H35*I37</f>
        <v>8</v>
      </c>
      <c r="G35" s="132"/>
      <c r="H35" s="40">
        <f>(5*B12+5*B18)-1</f>
        <v>4</v>
      </c>
      <c r="I35" s="40"/>
      <c r="J35" s="40"/>
    </row>
    <row r="36" spans="1:10" x14ac:dyDescent="0.3">
      <c r="G36" s="24"/>
      <c r="H36" s="24"/>
      <c r="I36" s="24"/>
      <c r="J36" s="24"/>
    </row>
    <row r="37" spans="1:10" x14ac:dyDescent="0.3">
      <c r="G37" s="40" t="s">
        <v>73</v>
      </c>
      <c r="H37" s="40"/>
      <c r="I37" s="40">
        <v>2</v>
      </c>
      <c r="J37" s="40" t="s">
        <v>74</v>
      </c>
    </row>
    <row r="38" spans="1:10" x14ac:dyDescent="0.3">
      <c r="A38" s="125" t="s">
        <v>78</v>
      </c>
      <c r="B38" s="125"/>
      <c r="C38" s="125"/>
      <c r="D38" s="125"/>
      <c r="E38" s="125"/>
    </row>
    <row r="39" spans="1:10" x14ac:dyDescent="0.3">
      <c r="A39" s="127" t="s">
        <v>77</v>
      </c>
      <c r="B39" s="127"/>
      <c r="C39" s="127"/>
      <c r="D39" s="127"/>
      <c r="E39" s="127"/>
    </row>
    <row r="40" spans="1:10" x14ac:dyDescent="0.3">
      <c r="A40" s="34"/>
      <c r="B40" s="34"/>
      <c r="C40" s="34"/>
      <c r="D40" s="34"/>
      <c r="E40" s="34"/>
    </row>
    <row r="41" spans="1:10" x14ac:dyDescent="0.3">
      <c r="A41" s="127" t="s">
        <v>79</v>
      </c>
      <c r="B41" s="127"/>
      <c r="C41" s="127"/>
      <c r="D41" s="34"/>
      <c r="E41" s="34"/>
    </row>
    <row r="42" spans="1:10" x14ac:dyDescent="0.3">
      <c r="A42" s="35"/>
      <c r="B42" s="35"/>
      <c r="C42" s="35" t="s">
        <v>82</v>
      </c>
      <c r="D42" s="34">
        <f>1/C31</f>
        <v>8.6920529801324511E-4</v>
      </c>
      <c r="E42" s="34" t="s">
        <v>80</v>
      </c>
    </row>
    <row r="43" spans="1:10" x14ac:dyDescent="0.3">
      <c r="A43" s="34"/>
      <c r="B43" s="34"/>
      <c r="C43" s="35" t="s">
        <v>82</v>
      </c>
      <c r="D43" s="34">
        <f>60*D42</f>
        <v>5.2152317880794705E-2</v>
      </c>
      <c r="E43" s="34" t="s">
        <v>81</v>
      </c>
    </row>
    <row r="44" spans="1:10" x14ac:dyDescent="0.3">
      <c r="A44" s="34"/>
      <c r="B44" s="34"/>
      <c r="C44" s="34"/>
      <c r="D44" s="34"/>
      <c r="E44" s="34"/>
    </row>
    <row r="45" spans="1:10" x14ac:dyDescent="0.3">
      <c r="A45" s="34"/>
      <c r="B45" s="34"/>
      <c r="C45" s="34"/>
      <c r="D45" s="34"/>
      <c r="E45" s="34"/>
    </row>
    <row r="46" spans="1:10" x14ac:dyDescent="0.3">
      <c r="A46" s="125" t="s">
        <v>83</v>
      </c>
      <c r="B46" s="125"/>
      <c r="C46" s="35" t="s">
        <v>85</v>
      </c>
      <c r="D46" s="35">
        <f>D43*B12</f>
        <v>3.3112582781456956E-2</v>
      </c>
      <c r="E46" s="35" t="s">
        <v>81</v>
      </c>
    </row>
    <row r="47" spans="1:10" x14ac:dyDescent="0.3">
      <c r="A47" s="125" t="s">
        <v>84</v>
      </c>
      <c r="B47" s="125"/>
      <c r="C47" s="35" t="s">
        <v>86</v>
      </c>
      <c r="D47" s="35">
        <f>D43*B18</f>
        <v>1.9039735099337748E-2</v>
      </c>
      <c r="E47" s="35" t="s">
        <v>81</v>
      </c>
    </row>
    <row r="50" spans="1:12" x14ac:dyDescent="0.3">
      <c r="A50" s="42"/>
      <c r="F50" s="1" t="s">
        <v>101</v>
      </c>
    </row>
    <row r="51" spans="1:12" x14ac:dyDescent="0.3">
      <c r="A51" s="137" t="s">
        <v>100</v>
      </c>
      <c r="B51" t="s">
        <v>87</v>
      </c>
      <c r="C51" s="1" t="s">
        <v>93</v>
      </c>
      <c r="D51" t="s">
        <v>94</v>
      </c>
      <c r="E51">
        <f>C30*D42</f>
        <v>5.2152317880794705E-3</v>
      </c>
      <c r="F51">
        <f t="shared" ref="F51:F56" si="0">E51*100</f>
        <v>0.52152317880794707</v>
      </c>
    </row>
    <row r="52" spans="1:12" x14ac:dyDescent="0.3">
      <c r="A52" s="137"/>
      <c r="B52" t="s">
        <v>88</v>
      </c>
      <c r="C52" s="1" t="s">
        <v>93</v>
      </c>
      <c r="D52" t="s">
        <v>95</v>
      </c>
      <c r="E52">
        <f>C31*D42</f>
        <v>1</v>
      </c>
      <c r="F52">
        <f t="shared" si="0"/>
        <v>100</v>
      </c>
    </row>
    <row r="53" spans="1:12" x14ac:dyDescent="0.3">
      <c r="A53" s="137"/>
      <c r="B53" t="s">
        <v>89</v>
      </c>
      <c r="C53" s="1" t="s">
        <v>93</v>
      </c>
      <c r="D53" t="s">
        <v>96</v>
      </c>
      <c r="E53">
        <f>C32*D42</f>
        <v>0.11134105960264899</v>
      </c>
      <c r="F53">
        <f t="shared" si="0"/>
        <v>11.134105960264899</v>
      </c>
    </row>
    <row r="54" spans="1:12" x14ac:dyDescent="0.3">
      <c r="A54" s="137"/>
      <c r="B54" t="s">
        <v>90</v>
      </c>
      <c r="C54" s="1" t="s">
        <v>93</v>
      </c>
      <c r="D54" t="s">
        <v>97</v>
      </c>
      <c r="E54">
        <f>C33*D42</f>
        <v>8.2781456953642391E-3</v>
      </c>
      <c r="F54">
        <f t="shared" si="0"/>
        <v>0.82781456953642385</v>
      </c>
    </row>
    <row r="55" spans="1:12" x14ac:dyDescent="0.3">
      <c r="A55" s="137"/>
      <c r="B55" t="s">
        <v>91</v>
      </c>
      <c r="C55" s="1" t="s">
        <v>93</v>
      </c>
      <c r="D55" t="s">
        <v>98</v>
      </c>
      <c r="E55">
        <f>C34*D42</f>
        <v>4.7599337748344371E-2</v>
      </c>
      <c r="F55">
        <f t="shared" si="0"/>
        <v>4.7599337748344368</v>
      </c>
      <c r="I55" s="44"/>
    </row>
    <row r="56" spans="1:12" x14ac:dyDescent="0.3">
      <c r="A56" s="137"/>
      <c r="B56" t="s">
        <v>92</v>
      </c>
      <c r="C56" s="1" t="s">
        <v>93</v>
      </c>
      <c r="D56" t="s">
        <v>99</v>
      </c>
      <c r="E56">
        <f>C35*D42</f>
        <v>6.9536423841059609E-3</v>
      </c>
      <c r="F56">
        <f t="shared" si="0"/>
        <v>0.69536423841059614</v>
      </c>
    </row>
    <row r="59" spans="1:12" x14ac:dyDescent="0.3">
      <c r="A59" s="130" t="s">
        <v>140</v>
      </c>
      <c r="B59" s="125"/>
      <c r="C59" s="125"/>
      <c r="D59" s="125"/>
      <c r="E59" s="125"/>
    </row>
    <row r="60" spans="1:12" x14ac:dyDescent="0.3">
      <c r="A60" s="125"/>
      <c r="B60" s="125"/>
      <c r="C60" s="125"/>
      <c r="D60" s="125"/>
      <c r="E60" s="125"/>
    </row>
    <row r="61" spans="1:12" x14ac:dyDescent="0.3">
      <c r="I61" s="135" t="s">
        <v>143</v>
      </c>
      <c r="L61" s="135" t="s">
        <v>149</v>
      </c>
    </row>
    <row r="62" spans="1:12" x14ac:dyDescent="0.3">
      <c r="I62" s="135"/>
      <c r="L62" s="136"/>
    </row>
    <row r="67" spans="1:6" x14ac:dyDescent="0.3">
      <c r="B67" s="1" t="s">
        <v>142</v>
      </c>
      <c r="C67" s="1">
        <f>SUM(C30:C35)</f>
        <v>1356.8571428571429</v>
      </c>
    </row>
    <row r="68" spans="1:6" x14ac:dyDescent="0.3">
      <c r="B68" s="1" t="s">
        <v>141</v>
      </c>
      <c r="C68" s="1">
        <f>D42*C67</f>
        <v>1.1793874172185432</v>
      </c>
    </row>
    <row r="70" spans="1:6" ht="18" x14ac:dyDescent="0.3">
      <c r="A70" s="46" t="s">
        <v>145</v>
      </c>
      <c r="B70" s="47" t="s">
        <v>146</v>
      </c>
      <c r="C70" s="47" t="s">
        <v>141</v>
      </c>
      <c r="D70" s="48" t="s">
        <v>148</v>
      </c>
      <c r="E70" s="46" t="s">
        <v>143</v>
      </c>
    </row>
    <row r="71" spans="1:6" ht="18" x14ac:dyDescent="0.3">
      <c r="A71" s="46" t="s">
        <v>145</v>
      </c>
      <c r="B71" s="47" t="s">
        <v>150</v>
      </c>
      <c r="C71" s="46" t="s">
        <v>141</v>
      </c>
      <c r="D71" s="48" t="s">
        <v>148</v>
      </c>
      <c r="E71" s="46" t="s">
        <v>144</v>
      </c>
    </row>
    <row r="74" spans="1:6" x14ac:dyDescent="0.3">
      <c r="B74" s="41" t="s">
        <v>145</v>
      </c>
      <c r="C74" s="41" t="s">
        <v>152</v>
      </c>
      <c r="D74" s="41" t="s">
        <v>151</v>
      </c>
      <c r="E74" s="41" t="s">
        <v>154</v>
      </c>
      <c r="F74" s="41" t="s">
        <v>153</v>
      </c>
    </row>
    <row r="75" spans="1:6" x14ac:dyDescent="0.3">
      <c r="B75" s="1">
        <v>1</v>
      </c>
      <c r="C75" s="1">
        <f>C67</f>
        <v>1356.8571428571429</v>
      </c>
      <c r="D75" s="1">
        <f>B75/C75</f>
        <v>7.3699726258159609E-4</v>
      </c>
      <c r="F75" s="1">
        <v>0</v>
      </c>
    </row>
    <row r="76" spans="1:6" x14ac:dyDescent="0.3">
      <c r="B76" s="1">
        <v>2</v>
      </c>
      <c r="C76" s="1"/>
      <c r="D76" s="45">
        <f>D42</f>
        <v>8.6920529801324511E-4</v>
      </c>
      <c r="E76" s="1">
        <f>B76/D76</f>
        <v>2300.9523809523807</v>
      </c>
      <c r="F76">
        <f>E76-C67</f>
        <v>944.09523809523785</v>
      </c>
    </row>
    <row r="77" spans="1:6" x14ac:dyDescent="0.3">
      <c r="B77" s="1">
        <v>3</v>
      </c>
      <c r="C77" s="1"/>
      <c r="D77" s="1">
        <f>D42</f>
        <v>8.6920529801324511E-4</v>
      </c>
      <c r="E77" s="1">
        <f>B77/D77</f>
        <v>3451.4285714285711</v>
      </c>
      <c r="F77">
        <f>E77-C67</f>
        <v>2094.5714285714284</v>
      </c>
    </row>
  </sheetData>
  <mergeCells count="29">
    <mergeCell ref="I61:I62"/>
    <mergeCell ref="L61:L62"/>
    <mergeCell ref="A46:B46"/>
    <mergeCell ref="A47:B47"/>
    <mergeCell ref="A51:A56"/>
    <mergeCell ref="A24:D25"/>
    <mergeCell ref="A59:E60"/>
    <mergeCell ref="A39:E39"/>
    <mergeCell ref="A38:E38"/>
    <mergeCell ref="G32:G35"/>
    <mergeCell ref="A41:C41"/>
    <mergeCell ref="A30:A35"/>
    <mergeCell ref="G28:J28"/>
    <mergeCell ref="A18:A22"/>
    <mergeCell ref="B18:B22"/>
    <mergeCell ref="D10:D11"/>
    <mergeCell ref="O2:P2"/>
    <mergeCell ref="O1:P1"/>
    <mergeCell ref="B1:C1"/>
    <mergeCell ref="L1:M2"/>
    <mergeCell ref="B2:C2"/>
    <mergeCell ref="E10:E11"/>
    <mergeCell ref="F10:F11"/>
    <mergeCell ref="G10:G11"/>
    <mergeCell ref="A12:A16"/>
    <mergeCell ref="B12:B16"/>
    <mergeCell ref="A10:A11"/>
    <mergeCell ref="B10:B11"/>
    <mergeCell ref="C10:C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F88F-A299-4990-A4E6-2BCE51C2B948}">
  <dimension ref="A1:T94"/>
  <sheetViews>
    <sheetView workbookViewId="0">
      <selection activeCell="H94" sqref="H94"/>
    </sheetView>
  </sheetViews>
  <sheetFormatPr defaultRowHeight="14.4" x14ac:dyDescent="0.3"/>
  <cols>
    <col min="3" max="3" width="11.21875" customWidth="1"/>
    <col min="4" max="4" width="12.5546875" customWidth="1"/>
    <col min="5" max="5" width="13.77734375" customWidth="1"/>
    <col min="7" max="7" width="12.88671875" customWidth="1"/>
    <col min="8" max="8" width="12.33203125" customWidth="1"/>
  </cols>
  <sheetData>
    <row r="1" spans="1:20" x14ac:dyDescent="0.3">
      <c r="A1" s="30" t="s">
        <v>7</v>
      </c>
      <c r="B1" s="5" t="s">
        <v>6</v>
      </c>
      <c r="C1" s="5" t="s">
        <v>1</v>
      </c>
      <c r="D1" s="5" t="s">
        <v>4</v>
      </c>
      <c r="F1" s="122" t="s">
        <v>41</v>
      </c>
      <c r="G1" s="122"/>
      <c r="H1" s="28" t="s">
        <v>38</v>
      </c>
      <c r="I1" s="28" t="s">
        <v>39</v>
      </c>
      <c r="J1" s="28">
        <v>2</v>
      </c>
      <c r="K1" s="28">
        <v>7</v>
      </c>
      <c r="L1" s="28">
        <v>10</v>
      </c>
      <c r="M1" s="28">
        <v>11</v>
      </c>
      <c r="N1" s="28" t="s">
        <v>39</v>
      </c>
      <c r="Q1" s="123" t="s">
        <v>26</v>
      </c>
      <c r="R1" s="123"/>
      <c r="S1" s="123" t="s">
        <v>27</v>
      </c>
      <c r="T1" s="123"/>
    </row>
    <row r="2" spans="1:20" x14ac:dyDescent="0.3">
      <c r="A2" s="3">
        <v>10</v>
      </c>
      <c r="B2" s="9">
        <v>1</v>
      </c>
      <c r="C2" s="10"/>
      <c r="D2" s="10"/>
      <c r="F2" s="122" t="s">
        <v>42</v>
      </c>
      <c r="G2" s="122"/>
      <c r="H2" s="28" t="s">
        <v>38</v>
      </c>
      <c r="I2" s="28" t="s">
        <v>39</v>
      </c>
      <c r="J2" s="28">
        <v>4</v>
      </c>
      <c r="K2" s="28">
        <v>7</v>
      </c>
      <c r="L2" s="28">
        <v>9</v>
      </c>
      <c r="M2" s="28">
        <v>12</v>
      </c>
      <c r="N2" s="28" t="s">
        <v>39</v>
      </c>
      <c r="Q2" s="121" t="s">
        <v>6</v>
      </c>
      <c r="R2" s="121"/>
      <c r="S2" s="121">
        <v>33</v>
      </c>
      <c r="T2" s="121"/>
    </row>
    <row r="3" spans="1:20" x14ac:dyDescent="0.3">
      <c r="A3" s="3" t="s">
        <v>22</v>
      </c>
      <c r="B3" s="9">
        <v>1</v>
      </c>
      <c r="C3" s="10"/>
      <c r="D3" s="10"/>
      <c r="F3" s="122" t="s">
        <v>43</v>
      </c>
      <c r="G3" s="122"/>
      <c r="H3" s="28" t="s">
        <v>38</v>
      </c>
      <c r="I3" s="28" t="s">
        <v>39</v>
      </c>
      <c r="J3" s="28">
        <v>4</v>
      </c>
      <c r="K3" s="28">
        <v>8</v>
      </c>
      <c r="L3" s="28">
        <v>9</v>
      </c>
      <c r="M3" s="28" t="s">
        <v>39</v>
      </c>
      <c r="N3" s="28"/>
      <c r="Q3" s="121" t="s">
        <v>1</v>
      </c>
      <c r="R3" s="121"/>
      <c r="S3" s="121">
        <v>29</v>
      </c>
      <c r="T3" s="121"/>
    </row>
    <row r="4" spans="1:20" x14ac:dyDescent="0.3">
      <c r="A4" s="3" t="s">
        <v>23</v>
      </c>
      <c r="B4" s="9">
        <v>1</v>
      </c>
      <c r="C4" s="10"/>
      <c r="D4" s="10"/>
      <c r="Q4" s="121" t="s">
        <v>4</v>
      </c>
      <c r="R4" s="121"/>
      <c r="S4" s="121">
        <v>31</v>
      </c>
      <c r="T4" s="121"/>
    </row>
    <row r="5" spans="1:20" x14ac:dyDescent="0.3">
      <c r="A5" s="3">
        <v>4</v>
      </c>
      <c r="B5" s="9"/>
      <c r="C5" s="9">
        <v>1</v>
      </c>
      <c r="D5" s="9">
        <v>1</v>
      </c>
      <c r="Q5" s="121" t="s">
        <v>31</v>
      </c>
      <c r="R5" s="121"/>
      <c r="S5" s="121">
        <f>SUM(S2:S4)</f>
        <v>93</v>
      </c>
      <c r="T5" s="121"/>
    </row>
    <row r="6" spans="1:20" x14ac:dyDescent="0.3">
      <c r="A6" s="3">
        <v>9</v>
      </c>
      <c r="B6" s="9"/>
      <c r="C6" s="9">
        <v>1</v>
      </c>
      <c r="D6" s="9">
        <v>1</v>
      </c>
      <c r="F6" s="19" t="s">
        <v>49</v>
      </c>
      <c r="G6" s="19">
        <f>S2/S5</f>
        <v>0.35483870967741937</v>
      </c>
      <c r="H6" s="122" t="s">
        <v>48</v>
      </c>
      <c r="I6" s="122"/>
    </row>
    <row r="7" spans="1:20" x14ac:dyDescent="0.3">
      <c r="A7" s="3">
        <v>7</v>
      </c>
      <c r="B7" s="9">
        <v>1</v>
      </c>
      <c r="C7" s="9">
        <v>1</v>
      </c>
      <c r="D7" s="10"/>
      <c r="F7" s="19" t="s">
        <v>50</v>
      </c>
      <c r="G7" s="19">
        <f>S3/S5</f>
        <v>0.31182795698924731</v>
      </c>
      <c r="H7" s="122"/>
      <c r="I7" s="122"/>
    </row>
    <row r="8" spans="1:20" x14ac:dyDescent="0.3">
      <c r="A8" s="3">
        <v>12</v>
      </c>
      <c r="B8" s="9"/>
      <c r="C8" s="9">
        <v>1</v>
      </c>
      <c r="D8" s="10"/>
      <c r="F8" s="19" t="s">
        <v>51</v>
      </c>
      <c r="G8" s="19">
        <f>S4/S5</f>
        <v>0.33333333333333331</v>
      </c>
      <c r="H8" s="122"/>
      <c r="I8" s="122"/>
    </row>
    <row r="9" spans="1:20" x14ac:dyDescent="0.3">
      <c r="A9" s="3">
        <v>8</v>
      </c>
      <c r="B9" s="9"/>
      <c r="C9" s="9"/>
      <c r="D9" s="9">
        <v>1</v>
      </c>
    </row>
    <row r="13" spans="1:20" x14ac:dyDescent="0.3">
      <c r="A13" s="128" t="s">
        <v>55</v>
      </c>
      <c r="B13" s="128" t="s">
        <v>60</v>
      </c>
      <c r="C13" s="128" t="s">
        <v>56</v>
      </c>
      <c r="D13" s="128" t="s">
        <v>57</v>
      </c>
      <c r="E13" s="128" t="s">
        <v>58</v>
      </c>
      <c r="F13" s="128" t="s">
        <v>59</v>
      </c>
      <c r="G13" s="128" t="s">
        <v>61</v>
      </c>
    </row>
    <row r="14" spans="1:20" x14ac:dyDescent="0.3">
      <c r="A14" s="128"/>
      <c r="B14" s="128"/>
      <c r="C14" s="128"/>
      <c r="D14" s="128"/>
      <c r="E14" s="128"/>
      <c r="F14" s="128"/>
      <c r="G14" s="128"/>
    </row>
    <row r="15" spans="1:20" x14ac:dyDescent="0.3">
      <c r="A15" s="127" t="s">
        <v>6</v>
      </c>
      <c r="B15" s="125">
        <f>G6</f>
        <v>0.35483870967741937</v>
      </c>
      <c r="C15" s="17">
        <v>1</v>
      </c>
      <c r="D15" s="17" t="s">
        <v>39</v>
      </c>
      <c r="E15" s="17">
        <v>1</v>
      </c>
      <c r="F15" s="17">
        <v>1</v>
      </c>
      <c r="G15" s="17">
        <v>4</v>
      </c>
    </row>
    <row r="16" spans="1:20" x14ac:dyDescent="0.3">
      <c r="A16" s="127"/>
      <c r="B16" s="125"/>
      <c r="C16" s="17">
        <v>2</v>
      </c>
      <c r="D16" s="17">
        <v>2</v>
      </c>
      <c r="E16" s="17">
        <v>2</v>
      </c>
      <c r="F16" s="17">
        <v>1</v>
      </c>
      <c r="G16" s="17">
        <v>1260</v>
      </c>
    </row>
    <row r="17" spans="1:7" x14ac:dyDescent="0.3">
      <c r="A17" s="127"/>
      <c r="B17" s="125"/>
      <c r="C17" s="17">
        <v>3</v>
      </c>
      <c r="D17" s="17">
        <v>7</v>
      </c>
      <c r="E17" s="17">
        <v>3</v>
      </c>
      <c r="F17" s="17">
        <v>1</v>
      </c>
      <c r="G17" s="17">
        <v>240</v>
      </c>
    </row>
    <row r="18" spans="1:7" x14ac:dyDescent="0.3">
      <c r="A18" s="127"/>
      <c r="B18" s="125"/>
      <c r="C18" s="17">
        <v>4</v>
      </c>
      <c r="D18" s="17">
        <v>10</v>
      </c>
      <c r="E18" s="17">
        <v>4</v>
      </c>
      <c r="F18" s="17">
        <v>1</v>
      </c>
      <c r="G18" s="17">
        <v>30</v>
      </c>
    </row>
    <row r="19" spans="1:7" x14ac:dyDescent="0.3">
      <c r="A19" s="127"/>
      <c r="B19" s="125"/>
      <c r="C19" s="17">
        <v>5</v>
      </c>
      <c r="D19" s="17">
        <v>11</v>
      </c>
      <c r="E19" s="17">
        <v>5</v>
      </c>
      <c r="F19" s="17">
        <v>1</v>
      </c>
      <c r="G19" s="17">
        <v>60</v>
      </c>
    </row>
    <row r="20" spans="1:7" x14ac:dyDescent="0.3">
      <c r="A20" s="127"/>
      <c r="B20" s="125"/>
      <c r="C20" s="17">
        <v>6</v>
      </c>
      <c r="D20" s="17" t="s">
        <v>39</v>
      </c>
      <c r="E20" s="17">
        <v>1</v>
      </c>
      <c r="F20" s="17">
        <v>1</v>
      </c>
      <c r="G20" s="17">
        <v>2</v>
      </c>
    </row>
    <row r="21" spans="1:7" x14ac:dyDescent="0.3">
      <c r="A21" s="32"/>
      <c r="B21" s="29"/>
      <c r="C21" s="29"/>
      <c r="D21" s="29"/>
      <c r="E21" s="29"/>
      <c r="F21" s="29"/>
      <c r="G21" s="29"/>
    </row>
    <row r="22" spans="1:7" x14ac:dyDescent="0.3">
      <c r="A22" s="127" t="s">
        <v>1</v>
      </c>
      <c r="B22" s="125">
        <f>G7</f>
        <v>0.31182795698924731</v>
      </c>
      <c r="C22" s="17">
        <v>1</v>
      </c>
      <c r="D22" s="17" t="s">
        <v>39</v>
      </c>
      <c r="E22" s="17">
        <v>1</v>
      </c>
      <c r="F22" s="17">
        <v>1</v>
      </c>
      <c r="G22" s="17">
        <v>4</v>
      </c>
    </row>
    <row r="23" spans="1:7" x14ac:dyDescent="0.3">
      <c r="A23" s="127"/>
      <c r="B23" s="125"/>
      <c r="C23" s="17">
        <v>2</v>
      </c>
      <c r="D23" s="17">
        <v>4</v>
      </c>
      <c r="E23" s="17">
        <v>2</v>
      </c>
      <c r="F23" s="17">
        <v>1</v>
      </c>
      <c r="G23" s="17">
        <v>1620</v>
      </c>
    </row>
    <row r="24" spans="1:7" x14ac:dyDescent="0.3">
      <c r="A24" s="127"/>
      <c r="B24" s="125"/>
      <c r="C24" s="17">
        <v>3</v>
      </c>
      <c r="D24" s="17">
        <v>7</v>
      </c>
      <c r="E24" s="17">
        <v>3</v>
      </c>
      <c r="F24" s="17">
        <v>1</v>
      </c>
      <c r="G24" s="17">
        <v>90</v>
      </c>
    </row>
    <row r="25" spans="1:7" x14ac:dyDescent="0.3">
      <c r="A25" s="127"/>
      <c r="B25" s="125"/>
      <c r="C25" s="17">
        <v>4</v>
      </c>
      <c r="D25" s="17">
        <v>9</v>
      </c>
      <c r="E25" s="17">
        <v>4</v>
      </c>
      <c r="F25" s="17">
        <v>1</v>
      </c>
      <c r="G25" s="17">
        <v>90</v>
      </c>
    </row>
    <row r="26" spans="1:7" x14ac:dyDescent="0.3">
      <c r="A26" s="127"/>
      <c r="B26" s="125"/>
      <c r="C26" s="17">
        <v>5</v>
      </c>
      <c r="D26" s="17">
        <v>12</v>
      </c>
      <c r="E26" s="17">
        <v>5</v>
      </c>
      <c r="F26" s="17">
        <v>1</v>
      </c>
      <c r="G26" s="17">
        <v>60</v>
      </c>
    </row>
    <row r="27" spans="1:7" x14ac:dyDescent="0.3">
      <c r="A27" s="127"/>
      <c r="B27" s="125"/>
      <c r="C27" s="17">
        <v>6</v>
      </c>
      <c r="D27" s="17" t="s">
        <v>39</v>
      </c>
      <c r="E27" s="17">
        <v>1</v>
      </c>
      <c r="F27" s="17">
        <v>1</v>
      </c>
      <c r="G27" s="17">
        <v>2</v>
      </c>
    </row>
    <row r="28" spans="1:7" x14ac:dyDescent="0.3">
      <c r="A28" s="31"/>
      <c r="B28" s="29"/>
      <c r="C28" s="29"/>
      <c r="D28" s="29"/>
      <c r="E28" s="29"/>
      <c r="F28" s="29"/>
      <c r="G28" s="29"/>
    </row>
    <row r="29" spans="1:7" x14ac:dyDescent="0.3">
      <c r="A29" s="127" t="s">
        <v>4</v>
      </c>
      <c r="B29" s="125">
        <f>G8</f>
        <v>0.33333333333333331</v>
      </c>
      <c r="C29" s="17">
        <v>1</v>
      </c>
      <c r="D29" s="17" t="s">
        <v>39</v>
      </c>
      <c r="E29" s="17">
        <v>1</v>
      </c>
      <c r="F29" s="17">
        <v>1</v>
      </c>
      <c r="G29" s="17">
        <v>4</v>
      </c>
    </row>
    <row r="30" spans="1:7" x14ac:dyDescent="0.3">
      <c r="A30" s="127"/>
      <c r="B30" s="125"/>
      <c r="C30" s="17">
        <v>2</v>
      </c>
      <c r="D30" s="17">
        <v>4</v>
      </c>
      <c r="E30" s="17">
        <v>2</v>
      </c>
      <c r="F30" s="17">
        <v>1</v>
      </c>
      <c r="G30" s="17">
        <v>1380</v>
      </c>
    </row>
    <row r="31" spans="1:7" x14ac:dyDescent="0.3">
      <c r="A31" s="127"/>
      <c r="B31" s="125"/>
      <c r="C31" s="17">
        <v>3</v>
      </c>
      <c r="D31" s="17">
        <v>8</v>
      </c>
      <c r="E31" s="17">
        <v>3</v>
      </c>
      <c r="F31" s="17">
        <v>1</v>
      </c>
      <c r="G31" s="17">
        <v>60</v>
      </c>
    </row>
    <row r="32" spans="1:7" x14ac:dyDescent="0.3">
      <c r="A32" s="127"/>
      <c r="B32" s="125"/>
      <c r="C32" s="17">
        <v>4</v>
      </c>
      <c r="D32" s="17">
        <v>9</v>
      </c>
      <c r="E32" s="17">
        <v>4</v>
      </c>
      <c r="F32" s="17">
        <v>1</v>
      </c>
      <c r="G32" s="17">
        <v>60</v>
      </c>
    </row>
    <row r="33" spans="1:11" x14ac:dyDescent="0.3">
      <c r="A33" s="127"/>
      <c r="B33" s="125"/>
      <c r="C33" s="17">
        <v>5</v>
      </c>
      <c r="D33" s="17" t="s">
        <v>39</v>
      </c>
      <c r="E33" s="17">
        <v>1</v>
      </c>
      <c r="F33" s="17">
        <v>1</v>
      </c>
      <c r="G33" s="17">
        <v>2</v>
      </c>
    </row>
    <row r="35" spans="1:11" x14ac:dyDescent="0.3">
      <c r="A35" s="130" t="s">
        <v>139</v>
      </c>
      <c r="B35" s="131"/>
      <c r="C35" s="131"/>
      <c r="D35" s="131"/>
    </row>
    <row r="36" spans="1:11" x14ac:dyDescent="0.3">
      <c r="A36" s="131"/>
      <c r="B36" s="131"/>
      <c r="C36" s="131"/>
      <c r="D36" s="131"/>
    </row>
    <row r="38" spans="1:11" ht="14.4" customHeight="1" x14ac:dyDescent="0.3">
      <c r="B38" s="133" t="s">
        <v>75</v>
      </c>
      <c r="C38" t="s">
        <v>65</v>
      </c>
      <c r="D38">
        <f>(G15+G20)*B15+(G22+G27)*B22+(G29+G33)*B29</f>
        <v>6</v>
      </c>
    </row>
    <row r="39" spans="1:11" x14ac:dyDescent="0.3">
      <c r="B39" s="133"/>
      <c r="C39" t="s">
        <v>103</v>
      </c>
      <c r="D39">
        <f>G16*B15</f>
        <v>447.09677419354841</v>
      </c>
    </row>
    <row r="40" spans="1:11" x14ac:dyDescent="0.3">
      <c r="B40" s="133"/>
      <c r="C40" t="s">
        <v>102</v>
      </c>
      <c r="D40">
        <f>G23*B22+G30*B29</f>
        <v>965.16129032258073</v>
      </c>
      <c r="H40" s="40" t="s">
        <v>71</v>
      </c>
    </row>
    <row r="41" spans="1:11" x14ac:dyDescent="0.3">
      <c r="B41" s="133"/>
      <c r="C41" t="s">
        <v>104</v>
      </c>
      <c r="D41">
        <f>G17*B15+G24*B22</f>
        <v>113.22580645161291</v>
      </c>
      <c r="H41" s="40" t="s">
        <v>109</v>
      </c>
      <c r="I41" s="39">
        <f>(6*B15+6*B22+5*B29)-1</f>
        <v>4.6666666666666661</v>
      </c>
    </row>
    <row r="42" spans="1:11" x14ac:dyDescent="0.3">
      <c r="B42" s="133"/>
      <c r="C42" t="s">
        <v>68</v>
      </c>
      <c r="D42">
        <f>G18*B15</f>
        <v>10.645161290322582</v>
      </c>
      <c r="H42" s="40" t="s">
        <v>73</v>
      </c>
      <c r="I42" s="40"/>
      <c r="J42" s="40">
        <v>2</v>
      </c>
      <c r="K42" s="40" t="s">
        <v>74</v>
      </c>
    </row>
    <row r="43" spans="1:11" x14ac:dyDescent="0.3">
      <c r="B43" s="133"/>
      <c r="C43" t="s">
        <v>105</v>
      </c>
      <c r="D43">
        <f>G19*B15</f>
        <v>21.290322580645164</v>
      </c>
    </row>
    <row r="44" spans="1:11" x14ac:dyDescent="0.3">
      <c r="B44" s="133"/>
      <c r="C44" t="s">
        <v>106</v>
      </c>
      <c r="D44">
        <f>G25*B22+G32*B29</f>
        <v>48.064516129032256</v>
      </c>
    </row>
    <row r="45" spans="1:11" x14ac:dyDescent="0.3">
      <c r="B45" s="133"/>
      <c r="C45" t="s">
        <v>107</v>
      </c>
      <c r="D45">
        <f>G26*B22</f>
        <v>18.70967741935484</v>
      </c>
    </row>
    <row r="46" spans="1:11" x14ac:dyDescent="0.3">
      <c r="B46" s="133"/>
      <c r="C46" t="s">
        <v>108</v>
      </c>
      <c r="D46">
        <f>G31*B29</f>
        <v>20</v>
      </c>
    </row>
    <row r="47" spans="1:11" x14ac:dyDescent="0.3">
      <c r="B47" s="133"/>
      <c r="C47" t="s">
        <v>72</v>
      </c>
      <c r="D47">
        <f>I41*J42</f>
        <v>9.3333333333333321</v>
      </c>
      <c r="H47" s="132" t="s">
        <v>76</v>
      </c>
      <c r="I47" s="132"/>
      <c r="J47" s="132"/>
      <c r="K47" s="132"/>
    </row>
    <row r="49" spans="1:7" x14ac:dyDescent="0.3">
      <c r="A49" s="125" t="s">
        <v>78</v>
      </c>
      <c r="B49" s="125"/>
      <c r="C49" s="125"/>
      <c r="D49" s="125"/>
      <c r="E49" s="125"/>
    </row>
    <row r="50" spans="1:7" x14ac:dyDescent="0.3">
      <c r="A50" s="127" t="s">
        <v>110</v>
      </c>
      <c r="B50" s="127"/>
      <c r="C50" s="127"/>
      <c r="D50" s="127"/>
      <c r="E50" s="127"/>
    </row>
    <row r="53" spans="1:7" x14ac:dyDescent="0.3">
      <c r="A53" s="127" t="s">
        <v>79</v>
      </c>
      <c r="B53" s="127"/>
      <c r="C53" s="127"/>
      <c r="D53" s="127"/>
      <c r="E53" s="1"/>
      <c r="F53" s="1"/>
    </row>
    <row r="54" spans="1:7" x14ac:dyDescent="0.3">
      <c r="A54" s="1"/>
      <c r="B54" s="1"/>
      <c r="C54" s="1"/>
      <c r="D54" s="41" t="s">
        <v>82</v>
      </c>
      <c r="E54" s="1">
        <f>1/D40</f>
        <v>1.0360962566844918E-3</v>
      </c>
      <c r="F54" s="34" t="s">
        <v>80</v>
      </c>
    </row>
    <row r="55" spans="1:7" x14ac:dyDescent="0.3">
      <c r="A55" s="1"/>
      <c r="B55" s="1"/>
      <c r="C55" s="1"/>
      <c r="D55" s="41" t="s">
        <v>82</v>
      </c>
      <c r="E55" s="1">
        <f>E54*60</f>
        <v>6.216577540106951E-2</v>
      </c>
      <c r="F55" s="34" t="s">
        <v>81</v>
      </c>
    </row>
    <row r="57" spans="1:7" x14ac:dyDescent="0.3">
      <c r="B57" s="125" t="s">
        <v>111</v>
      </c>
      <c r="C57" s="125"/>
      <c r="D57" s="41" t="s">
        <v>114</v>
      </c>
      <c r="E57" s="41">
        <f>CELL_2!E55*CELL_2!B15</f>
        <v>2.2058823529411763E-2</v>
      </c>
      <c r="F57" s="35" t="s">
        <v>81</v>
      </c>
    </row>
    <row r="58" spans="1:7" x14ac:dyDescent="0.3">
      <c r="B58" s="125" t="s">
        <v>112</v>
      </c>
      <c r="C58" s="125"/>
      <c r="D58" s="41" t="s">
        <v>115</v>
      </c>
      <c r="E58" s="41">
        <f>E55*B22</f>
        <v>1.9385026737967912E-2</v>
      </c>
      <c r="F58" s="35" t="s">
        <v>81</v>
      </c>
    </row>
    <row r="59" spans="1:7" x14ac:dyDescent="0.3">
      <c r="B59" s="125" t="s">
        <v>113</v>
      </c>
      <c r="C59" s="125"/>
      <c r="D59" s="41" t="s">
        <v>116</v>
      </c>
      <c r="E59" s="41">
        <f>E55*B29</f>
        <v>2.0721925133689836E-2</v>
      </c>
      <c r="F59" s="35" t="s">
        <v>81</v>
      </c>
    </row>
    <row r="60" spans="1:7" x14ac:dyDescent="0.3">
      <c r="F60" s="34"/>
    </row>
    <row r="63" spans="1:7" x14ac:dyDescent="0.3">
      <c r="C63" s="1"/>
      <c r="D63" s="1"/>
      <c r="E63" s="1"/>
      <c r="F63" s="1"/>
      <c r="G63" s="1" t="s">
        <v>101</v>
      </c>
    </row>
    <row r="64" spans="1:7" x14ac:dyDescent="0.3">
      <c r="B64" s="137" t="s">
        <v>100</v>
      </c>
      <c r="C64" s="1" t="s">
        <v>87</v>
      </c>
      <c r="D64" s="1" t="s">
        <v>93</v>
      </c>
      <c r="E64" s="1" t="s">
        <v>94</v>
      </c>
      <c r="F64" s="1">
        <f>E54*D38</f>
        <v>6.2165775401069514E-3</v>
      </c>
      <c r="G64" s="1">
        <f t="shared" ref="G64:G73" si="0">F64*100</f>
        <v>0.62165775401069512</v>
      </c>
    </row>
    <row r="65" spans="1:14" x14ac:dyDescent="0.3">
      <c r="B65" s="137"/>
      <c r="C65" s="1" t="s">
        <v>117</v>
      </c>
      <c r="D65" s="1" t="s">
        <v>93</v>
      </c>
      <c r="E65" s="1" t="s">
        <v>124</v>
      </c>
      <c r="F65" s="1">
        <f>E54*D39</f>
        <v>0.46323529411764702</v>
      </c>
      <c r="G65" s="1">
        <f t="shared" si="0"/>
        <v>46.323529411764703</v>
      </c>
    </row>
    <row r="66" spans="1:14" x14ac:dyDescent="0.3">
      <c r="B66" s="137"/>
      <c r="C66" s="1" t="s">
        <v>118</v>
      </c>
      <c r="D66" s="1" t="s">
        <v>93</v>
      </c>
      <c r="E66" s="1" t="s">
        <v>125</v>
      </c>
      <c r="F66" s="1">
        <f>E54*D40</f>
        <v>0.99999999999999989</v>
      </c>
      <c r="G66" s="1">
        <f t="shared" si="0"/>
        <v>99.999999999999986</v>
      </c>
    </row>
    <row r="67" spans="1:14" x14ac:dyDescent="0.3">
      <c r="B67" s="137"/>
      <c r="C67" s="1" t="s">
        <v>119</v>
      </c>
      <c r="D67" s="1" t="s">
        <v>93</v>
      </c>
      <c r="E67" s="1" t="s">
        <v>126</v>
      </c>
      <c r="F67" s="1">
        <f>E54*D41</f>
        <v>0.11731283422459893</v>
      </c>
      <c r="G67" s="1">
        <f t="shared" si="0"/>
        <v>11.731283422459892</v>
      </c>
    </row>
    <row r="68" spans="1:14" x14ac:dyDescent="0.3">
      <c r="B68" s="137"/>
      <c r="C68" s="1" t="s">
        <v>90</v>
      </c>
      <c r="D68" s="1" t="s">
        <v>93</v>
      </c>
      <c r="E68" s="1" t="s">
        <v>97</v>
      </c>
      <c r="F68" s="1">
        <f>E54*D42</f>
        <v>1.1029411764705881E-2</v>
      </c>
      <c r="G68" s="1">
        <f t="shared" si="0"/>
        <v>1.1029411764705881</v>
      </c>
    </row>
    <row r="69" spans="1:14" x14ac:dyDescent="0.3">
      <c r="B69" s="137"/>
      <c r="C69" s="1" t="s">
        <v>120</v>
      </c>
      <c r="D69" s="1" t="s">
        <v>93</v>
      </c>
      <c r="E69" s="1" t="s">
        <v>127</v>
      </c>
      <c r="F69" s="1">
        <f>E54*D43</f>
        <v>2.2058823529411763E-2</v>
      </c>
      <c r="G69" s="1">
        <f t="shared" si="0"/>
        <v>2.2058823529411762</v>
      </c>
    </row>
    <row r="70" spans="1:14" x14ac:dyDescent="0.3">
      <c r="B70" s="137"/>
      <c r="C70" s="1" t="s">
        <v>121</v>
      </c>
      <c r="D70" s="1" t="s">
        <v>93</v>
      </c>
      <c r="E70" s="1" t="s">
        <v>128</v>
      </c>
      <c r="F70" s="1">
        <f>E54*D44</f>
        <v>4.9799465240641702E-2</v>
      </c>
      <c r="G70" s="1">
        <f t="shared" si="0"/>
        <v>4.9799465240641698</v>
      </c>
    </row>
    <row r="71" spans="1:14" x14ac:dyDescent="0.3">
      <c r="B71" s="137"/>
      <c r="C71" s="1" t="s">
        <v>122</v>
      </c>
      <c r="D71" s="1" t="s">
        <v>93</v>
      </c>
      <c r="E71" s="1" t="s">
        <v>129</v>
      </c>
      <c r="F71" s="1">
        <f>E54*D45</f>
        <v>1.9385026737967912E-2</v>
      </c>
      <c r="G71" s="1">
        <f t="shared" si="0"/>
        <v>1.9385026737967912</v>
      </c>
    </row>
    <row r="72" spans="1:14" x14ac:dyDescent="0.3">
      <c r="B72" s="137"/>
      <c r="C72" s="1" t="s">
        <v>123</v>
      </c>
      <c r="D72" s="1" t="s">
        <v>93</v>
      </c>
      <c r="E72" s="1" t="s">
        <v>130</v>
      </c>
      <c r="F72" s="1">
        <f>D46*E54</f>
        <v>2.0721925133689836E-2</v>
      </c>
      <c r="G72" s="1">
        <f t="shared" si="0"/>
        <v>2.0721925133689836</v>
      </c>
    </row>
    <row r="73" spans="1:14" x14ac:dyDescent="0.3">
      <c r="B73" s="137"/>
      <c r="C73" s="1" t="s">
        <v>92</v>
      </c>
      <c r="D73" s="1" t="s">
        <v>93</v>
      </c>
      <c r="E73" s="1" t="s">
        <v>99</v>
      </c>
      <c r="F73" s="1">
        <f>E54*D47</f>
        <v>9.670231729055255E-3</v>
      </c>
      <c r="G73" s="1">
        <f t="shared" si="0"/>
        <v>0.96702317290552553</v>
      </c>
    </row>
    <row r="76" spans="1:14" x14ac:dyDescent="0.3">
      <c r="A76" s="130" t="s">
        <v>140</v>
      </c>
      <c r="B76" s="125"/>
      <c r="C76" s="125"/>
      <c r="D76" s="125"/>
      <c r="E76" s="125"/>
      <c r="K76" s="135" t="s">
        <v>143</v>
      </c>
      <c r="N76" s="135" t="s">
        <v>149</v>
      </c>
    </row>
    <row r="77" spans="1:14" x14ac:dyDescent="0.3">
      <c r="A77" s="125"/>
      <c r="B77" s="125"/>
      <c r="C77" s="125"/>
      <c r="D77" s="125"/>
      <c r="E77" s="125"/>
      <c r="K77" s="135"/>
      <c r="N77" s="136"/>
    </row>
    <row r="83" spans="2:6" x14ac:dyDescent="0.3">
      <c r="B83" s="1" t="s">
        <v>142</v>
      </c>
      <c r="C83">
        <f>SUM(D38:D47)</f>
        <v>1659.5268817204303</v>
      </c>
    </row>
    <row r="84" spans="2:6" x14ac:dyDescent="0.3">
      <c r="B84" s="1" t="s">
        <v>141</v>
      </c>
      <c r="C84">
        <f>E54*C83</f>
        <v>1.7194295900178254</v>
      </c>
    </row>
    <row r="87" spans="2:6" ht="18" x14ac:dyDescent="0.3">
      <c r="B87" s="46" t="s">
        <v>145</v>
      </c>
      <c r="C87" s="47" t="s">
        <v>146</v>
      </c>
      <c r="D87" s="47" t="s">
        <v>141</v>
      </c>
      <c r="E87" s="48" t="s">
        <v>148</v>
      </c>
      <c r="F87" s="46" t="s">
        <v>143</v>
      </c>
    </row>
    <row r="88" spans="2:6" ht="18" x14ac:dyDescent="0.3">
      <c r="B88" s="46" t="s">
        <v>145</v>
      </c>
      <c r="C88" s="47" t="s">
        <v>147</v>
      </c>
      <c r="D88" s="46" t="s">
        <v>141</v>
      </c>
      <c r="E88" s="48" t="s">
        <v>148</v>
      </c>
      <c r="F88" s="46" t="s">
        <v>144</v>
      </c>
    </row>
    <row r="91" spans="2:6" x14ac:dyDescent="0.3">
      <c r="B91" s="41" t="s">
        <v>145</v>
      </c>
      <c r="C91" s="41" t="s">
        <v>152</v>
      </c>
      <c r="D91" s="41" t="s">
        <v>151</v>
      </c>
      <c r="E91" s="41" t="s">
        <v>154</v>
      </c>
      <c r="F91" s="41" t="s">
        <v>153</v>
      </c>
    </row>
    <row r="92" spans="2:6" x14ac:dyDescent="0.3">
      <c r="B92" s="1">
        <v>1</v>
      </c>
      <c r="C92" s="1">
        <f>C83</f>
        <v>1659.5268817204303</v>
      </c>
      <c r="D92" s="1">
        <f>1/C92</f>
        <v>6.0258138088326756E-4</v>
      </c>
      <c r="E92" s="1"/>
      <c r="F92" s="1">
        <v>0</v>
      </c>
    </row>
    <row r="93" spans="2:6" x14ac:dyDescent="0.3">
      <c r="B93" s="1">
        <v>2</v>
      </c>
      <c r="C93" s="1"/>
      <c r="D93" s="1">
        <f>E54</f>
        <v>1.0360962566844918E-3</v>
      </c>
      <c r="E93" s="1">
        <f>2/D93</f>
        <v>1930.3225806451617</v>
      </c>
      <c r="F93" s="1">
        <f>E93-C83</f>
        <v>270.79569892473137</v>
      </c>
    </row>
    <row r="94" spans="2:6" x14ac:dyDescent="0.3">
      <c r="B94" s="1">
        <v>3</v>
      </c>
      <c r="C94" s="1"/>
      <c r="D94" s="1">
        <f>E54</f>
        <v>1.0360962566844918E-3</v>
      </c>
      <c r="E94" s="1">
        <f>B94/D94</f>
        <v>2895.4838709677424</v>
      </c>
      <c r="F94" s="1">
        <f>E94-C83</f>
        <v>1235.9569892473121</v>
      </c>
    </row>
  </sheetData>
  <mergeCells count="40">
    <mergeCell ref="A35:D36"/>
    <mergeCell ref="A76:E77"/>
    <mergeCell ref="K76:K77"/>
    <mergeCell ref="N76:N77"/>
    <mergeCell ref="H47:K47"/>
    <mergeCell ref="B57:C57"/>
    <mergeCell ref="B58:C58"/>
    <mergeCell ref="B59:C59"/>
    <mergeCell ref="B64:B73"/>
    <mergeCell ref="B38:B47"/>
    <mergeCell ref="A49:E49"/>
    <mergeCell ref="A50:E50"/>
    <mergeCell ref="A53:D53"/>
    <mergeCell ref="F1:G1"/>
    <mergeCell ref="F2:G2"/>
    <mergeCell ref="F3:G3"/>
    <mergeCell ref="A29:A33"/>
    <mergeCell ref="B29:B33"/>
    <mergeCell ref="A13:A14"/>
    <mergeCell ref="B13:B14"/>
    <mergeCell ref="C13:C14"/>
    <mergeCell ref="G13:G14"/>
    <mergeCell ref="A15:A20"/>
    <mergeCell ref="B15:B20"/>
    <mergeCell ref="A22:A27"/>
    <mergeCell ref="B22:B27"/>
    <mergeCell ref="D13:D14"/>
    <mergeCell ref="E13:E14"/>
    <mergeCell ref="F13:F14"/>
    <mergeCell ref="H6:I8"/>
    <mergeCell ref="Q1:R1"/>
    <mergeCell ref="S1:T1"/>
    <mergeCell ref="Q2:R2"/>
    <mergeCell ref="S2:T2"/>
    <mergeCell ref="Q3:R3"/>
    <mergeCell ref="S3:T3"/>
    <mergeCell ref="Q4:R4"/>
    <mergeCell ref="S4:T4"/>
    <mergeCell ref="Q5:R5"/>
    <mergeCell ref="S5:T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D370-08A1-40C2-9353-C52EE491F3B3}">
  <dimension ref="A1:Q74"/>
  <sheetViews>
    <sheetView workbookViewId="0">
      <selection activeCell="H72" sqref="H72"/>
    </sheetView>
  </sheetViews>
  <sheetFormatPr defaultRowHeight="14.4" x14ac:dyDescent="0.3"/>
  <cols>
    <col min="3" max="3" width="12.5546875" customWidth="1"/>
    <col min="4" max="4" width="13.109375" customWidth="1"/>
    <col min="5" max="5" width="17.33203125" customWidth="1"/>
    <col min="7" max="7" width="14.77734375" customWidth="1"/>
  </cols>
  <sheetData>
    <row r="1" spans="1:17" x14ac:dyDescent="0.3">
      <c r="A1" s="30" t="s">
        <v>7</v>
      </c>
      <c r="B1" s="5" t="s">
        <v>2</v>
      </c>
      <c r="C1" s="5" t="s">
        <v>3</v>
      </c>
      <c r="F1" s="20" t="s">
        <v>26</v>
      </c>
      <c r="G1" s="20" t="s">
        <v>27</v>
      </c>
    </row>
    <row r="2" spans="1:17" x14ac:dyDescent="0.3">
      <c r="A2" s="3">
        <v>6</v>
      </c>
      <c r="B2" s="8">
        <v>1</v>
      </c>
      <c r="C2" s="8">
        <v>1</v>
      </c>
      <c r="F2" s="21" t="s">
        <v>2</v>
      </c>
      <c r="G2" s="21">
        <v>49</v>
      </c>
      <c r="I2" s="122" t="s">
        <v>44</v>
      </c>
      <c r="J2" s="122"/>
      <c r="K2" s="129" t="s">
        <v>38</v>
      </c>
      <c r="L2" s="129"/>
      <c r="M2" s="28" t="s">
        <v>39</v>
      </c>
      <c r="N2" s="28">
        <v>2</v>
      </c>
      <c r="O2" s="28">
        <v>6</v>
      </c>
      <c r="P2" s="28" t="s">
        <v>39</v>
      </c>
      <c r="Q2" s="28"/>
    </row>
    <row r="3" spans="1:17" x14ac:dyDescent="0.3">
      <c r="A3" s="3">
        <v>2</v>
      </c>
      <c r="B3" s="8">
        <v>1</v>
      </c>
      <c r="C3" s="8"/>
      <c r="F3" s="21" t="s">
        <v>3</v>
      </c>
      <c r="G3" s="21">
        <v>34</v>
      </c>
      <c r="I3" s="122" t="s">
        <v>45</v>
      </c>
      <c r="J3" s="122"/>
      <c r="K3" s="129" t="s">
        <v>38</v>
      </c>
      <c r="L3" s="129"/>
      <c r="M3" s="28" t="s">
        <v>39</v>
      </c>
      <c r="N3" s="28">
        <v>3</v>
      </c>
      <c r="O3" s="28">
        <v>6</v>
      </c>
      <c r="P3" s="28">
        <v>11</v>
      </c>
      <c r="Q3" s="28" t="s">
        <v>39</v>
      </c>
    </row>
    <row r="4" spans="1:17" x14ac:dyDescent="0.3">
      <c r="A4" s="3">
        <v>11</v>
      </c>
      <c r="B4" s="8"/>
      <c r="C4" s="8">
        <v>1</v>
      </c>
      <c r="F4" s="21" t="s">
        <v>31</v>
      </c>
      <c r="G4" s="21">
        <f>SUM(G2:G3)</f>
        <v>83</v>
      </c>
    </row>
    <row r="5" spans="1:17" x14ac:dyDescent="0.3">
      <c r="A5" s="3">
        <v>3</v>
      </c>
      <c r="B5" s="8"/>
      <c r="C5" s="8">
        <v>1</v>
      </c>
      <c r="I5" s="19" t="s">
        <v>52</v>
      </c>
      <c r="J5" s="19">
        <f>G2/G4</f>
        <v>0.59036144578313254</v>
      </c>
      <c r="K5" s="122" t="s">
        <v>48</v>
      </c>
      <c r="L5" s="122"/>
    </row>
    <row r="6" spans="1:17" x14ac:dyDescent="0.3">
      <c r="I6" s="19" t="s">
        <v>53</v>
      </c>
      <c r="J6" s="19">
        <f>G3/G4</f>
        <v>0.40963855421686746</v>
      </c>
      <c r="K6" s="122"/>
      <c r="L6" s="122"/>
    </row>
    <row r="8" spans="1:17" x14ac:dyDescent="0.3">
      <c r="A8" s="128" t="s">
        <v>55</v>
      </c>
      <c r="B8" s="128" t="s">
        <v>60</v>
      </c>
      <c r="C8" s="128" t="s">
        <v>56</v>
      </c>
      <c r="D8" s="128" t="s">
        <v>57</v>
      </c>
      <c r="E8" s="128" t="s">
        <v>58</v>
      </c>
      <c r="F8" s="128" t="s">
        <v>59</v>
      </c>
      <c r="G8" s="128" t="s">
        <v>61</v>
      </c>
    </row>
    <row r="9" spans="1:17" x14ac:dyDescent="0.3">
      <c r="A9" s="128"/>
      <c r="B9" s="128"/>
      <c r="C9" s="128"/>
      <c r="D9" s="128"/>
      <c r="E9" s="128"/>
      <c r="F9" s="128"/>
      <c r="G9" s="128"/>
    </row>
    <row r="10" spans="1:17" x14ac:dyDescent="0.3">
      <c r="A10" s="138" t="s">
        <v>2</v>
      </c>
      <c r="B10" s="139">
        <f>J5</f>
        <v>0.59036144578313254</v>
      </c>
      <c r="C10" s="26">
        <v>1</v>
      </c>
      <c r="D10" s="26" t="s">
        <v>39</v>
      </c>
      <c r="E10" s="26">
        <v>1</v>
      </c>
      <c r="F10" s="26">
        <v>1</v>
      </c>
      <c r="G10" s="26">
        <v>4</v>
      </c>
    </row>
    <row r="11" spans="1:17" x14ac:dyDescent="0.3">
      <c r="A11" s="138"/>
      <c r="B11" s="139"/>
      <c r="C11" s="26">
        <v>2</v>
      </c>
      <c r="D11" s="26">
        <v>2</v>
      </c>
      <c r="E11" s="26">
        <v>2</v>
      </c>
      <c r="F11" s="26">
        <v>1</v>
      </c>
      <c r="G11" s="26">
        <v>1380</v>
      </c>
    </row>
    <row r="12" spans="1:17" x14ac:dyDescent="0.3">
      <c r="A12" s="138"/>
      <c r="B12" s="139"/>
      <c r="C12" s="17">
        <v>3</v>
      </c>
      <c r="D12" s="17">
        <v>6</v>
      </c>
      <c r="E12" s="17">
        <v>3</v>
      </c>
      <c r="F12" s="17">
        <v>1</v>
      </c>
      <c r="G12" s="17">
        <v>120</v>
      </c>
    </row>
    <row r="13" spans="1:17" x14ac:dyDescent="0.3">
      <c r="A13" s="138"/>
      <c r="B13" s="139"/>
      <c r="C13" s="17">
        <v>4</v>
      </c>
      <c r="D13" s="17" t="s">
        <v>39</v>
      </c>
      <c r="E13" s="17">
        <v>1</v>
      </c>
      <c r="F13" s="17">
        <v>1</v>
      </c>
      <c r="G13" s="17">
        <v>2</v>
      </c>
    </row>
    <row r="14" spans="1:17" x14ac:dyDescent="0.3">
      <c r="A14" s="31"/>
      <c r="B14" s="29"/>
      <c r="C14" s="29"/>
      <c r="D14" s="29"/>
      <c r="E14" s="29"/>
      <c r="F14" s="29"/>
      <c r="G14" s="29"/>
    </row>
    <row r="15" spans="1:17" x14ac:dyDescent="0.3">
      <c r="A15" s="127" t="s">
        <v>3</v>
      </c>
      <c r="B15" s="125">
        <f>J6</f>
        <v>0.40963855421686746</v>
      </c>
      <c r="C15" s="17">
        <v>1</v>
      </c>
      <c r="D15" s="17" t="s">
        <v>39</v>
      </c>
      <c r="E15" s="17">
        <v>1</v>
      </c>
      <c r="F15" s="17">
        <v>1</v>
      </c>
      <c r="G15" s="17">
        <v>4</v>
      </c>
    </row>
    <row r="16" spans="1:17" x14ac:dyDescent="0.3">
      <c r="A16" s="127"/>
      <c r="B16" s="125"/>
      <c r="C16" s="17">
        <v>2</v>
      </c>
      <c r="D16" s="17">
        <v>3</v>
      </c>
      <c r="E16" s="17">
        <v>4</v>
      </c>
      <c r="F16" s="17">
        <v>1</v>
      </c>
      <c r="G16" s="17">
        <v>900</v>
      </c>
    </row>
    <row r="17" spans="1:14" x14ac:dyDescent="0.3">
      <c r="A17" s="127"/>
      <c r="B17" s="125"/>
      <c r="C17" s="17">
        <v>3</v>
      </c>
      <c r="D17" s="17">
        <v>6</v>
      </c>
      <c r="E17" s="17">
        <v>3</v>
      </c>
      <c r="F17" s="17">
        <v>1</v>
      </c>
      <c r="G17" s="17">
        <v>60</v>
      </c>
    </row>
    <row r="18" spans="1:14" x14ac:dyDescent="0.3">
      <c r="A18" s="127"/>
      <c r="B18" s="125"/>
      <c r="C18" s="17">
        <v>4</v>
      </c>
      <c r="D18" s="17">
        <v>11</v>
      </c>
      <c r="E18" s="17">
        <v>5</v>
      </c>
      <c r="F18" s="17">
        <v>1</v>
      </c>
      <c r="G18" s="17">
        <v>30</v>
      </c>
    </row>
    <row r="19" spans="1:14" x14ac:dyDescent="0.3">
      <c r="A19" s="127"/>
      <c r="B19" s="125"/>
      <c r="C19" s="17">
        <v>5</v>
      </c>
      <c r="D19" s="17" t="s">
        <v>39</v>
      </c>
      <c r="E19" s="17">
        <v>1</v>
      </c>
      <c r="F19" s="17">
        <v>1</v>
      </c>
      <c r="G19" s="17">
        <v>2</v>
      </c>
    </row>
    <row r="21" spans="1:14" x14ac:dyDescent="0.3">
      <c r="A21" s="130" t="s">
        <v>139</v>
      </c>
      <c r="B21" s="131"/>
      <c r="C21" s="131"/>
      <c r="D21" s="131"/>
    </row>
    <row r="22" spans="1:14" x14ac:dyDescent="0.3">
      <c r="A22" s="131"/>
      <c r="B22" s="131"/>
      <c r="C22" s="131"/>
      <c r="D22" s="131"/>
    </row>
    <row r="25" spans="1:14" x14ac:dyDescent="0.3">
      <c r="A25" s="133" t="s">
        <v>75</v>
      </c>
      <c r="B25" t="s">
        <v>65</v>
      </c>
      <c r="C25">
        <f>(G10+G13)*B10+(G15+G19)*B15</f>
        <v>6</v>
      </c>
    </row>
    <row r="26" spans="1:14" x14ac:dyDescent="0.3">
      <c r="A26" s="134"/>
      <c r="B26" t="s">
        <v>103</v>
      </c>
      <c r="C26">
        <f>G11*B10</f>
        <v>814.69879518072287</v>
      </c>
    </row>
    <row r="27" spans="1:14" x14ac:dyDescent="0.3">
      <c r="A27" s="134"/>
      <c r="B27" t="s">
        <v>69</v>
      </c>
      <c r="C27">
        <f>G12*B10+G17*B15</f>
        <v>95.421686746987945</v>
      </c>
    </row>
    <row r="28" spans="1:14" x14ac:dyDescent="0.3">
      <c r="A28" s="134"/>
      <c r="B28" t="s">
        <v>105</v>
      </c>
      <c r="C28">
        <f>G18*B15</f>
        <v>12.289156626506024</v>
      </c>
    </row>
    <row r="29" spans="1:14" x14ac:dyDescent="0.3">
      <c r="A29" s="134"/>
      <c r="B29" t="s">
        <v>131</v>
      </c>
      <c r="C29">
        <f>G16*B15</f>
        <v>368.67469879518069</v>
      </c>
      <c r="G29" s="132" t="s">
        <v>76</v>
      </c>
      <c r="H29" s="132"/>
      <c r="I29" s="132"/>
      <c r="J29" s="132"/>
    </row>
    <row r="30" spans="1:14" x14ac:dyDescent="0.3">
      <c r="A30" s="134"/>
      <c r="B30" t="s">
        <v>72</v>
      </c>
      <c r="C30">
        <f>H31*I32</f>
        <v>6.8192771084337345</v>
      </c>
      <c r="G30" s="40" t="s">
        <v>71</v>
      </c>
    </row>
    <row r="31" spans="1:14" x14ac:dyDescent="0.3">
      <c r="G31" s="40" t="s">
        <v>109</v>
      </c>
      <c r="H31" s="39">
        <f>(4*B10+5*B15)-1</f>
        <v>3.4096385542168672</v>
      </c>
    </row>
    <row r="32" spans="1:14" x14ac:dyDescent="0.3">
      <c r="G32" s="132" t="s">
        <v>73</v>
      </c>
      <c r="H32" s="132"/>
      <c r="I32" s="40">
        <v>2</v>
      </c>
      <c r="J32" s="40" t="s">
        <v>74</v>
      </c>
      <c r="K32" s="11"/>
      <c r="L32" s="24"/>
      <c r="M32" s="24"/>
      <c r="N32" s="24"/>
    </row>
    <row r="33" spans="1:14" x14ac:dyDescent="0.3">
      <c r="K33" s="11"/>
      <c r="L33" s="24"/>
      <c r="M33" s="24"/>
      <c r="N33" s="24"/>
    </row>
    <row r="34" spans="1:14" x14ac:dyDescent="0.3">
      <c r="K34" s="11"/>
      <c r="L34" s="11"/>
      <c r="M34" s="11"/>
      <c r="N34" s="11"/>
    </row>
    <row r="36" spans="1:14" x14ac:dyDescent="0.3">
      <c r="A36" s="125" t="s">
        <v>78</v>
      </c>
      <c r="B36" s="125"/>
      <c r="C36" s="125"/>
      <c r="D36" s="125"/>
      <c r="E36" s="125"/>
      <c r="F36" s="125"/>
      <c r="G36" s="125"/>
    </row>
    <row r="37" spans="1:14" x14ac:dyDescent="0.3">
      <c r="A37" s="140" t="s">
        <v>132</v>
      </c>
      <c r="B37" s="140"/>
      <c r="C37" s="140"/>
      <c r="D37" s="140"/>
      <c r="E37" s="140"/>
      <c r="F37" s="140"/>
      <c r="G37" s="140"/>
    </row>
    <row r="39" spans="1:14" x14ac:dyDescent="0.3">
      <c r="A39" s="127" t="s">
        <v>79</v>
      </c>
      <c r="B39" s="127"/>
      <c r="C39" s="127"/>
      <c r="D39" s="127"/>
      <c r="K39" s="43"/>
      <c r="L39" s="43"/>
      <c r="M39" s="43"/>
      <c r="N39" s="43"/>
    </row>
    <row r="40" spans="1:14" x14ac:dyDescent="0.3">
      <c r="A40" s="1"/>
      <c r="B40" s="1"/>
      <c r="C40" s="1"/>
      <c r="D40" s="41" t="s">
        <v>82</v>
      </c>
      <c r="E40">
        <f>1/C26</f>
        <v>1.2274475007394263E-3</v>
      </c>
      <c r="F40" s="34" t="s">
        <v>80</v>
      </c>
    </row>
    <row r="41" spans="1:14" x14ac:dyDescent="0.3">
      <c r="A41" s="1"/>
      <c r="B41" s="1"/>
      <c r="C41" s="1"/>
      <c r="D41" s="41" t="s">
        <v>82</v>
      </c>
      <c r="E41">
        <f>E40*60</f>
        <v>7.364685004436558E-2</v>
      </c>
      <c r="F41" s="34" t="s">
        <v>81</v>
      </c>
    </row>
    <row r="43" spans="1:14" x14ac:dyDescent="0.3">
      <c r="A43" s="125" t="s">
        <v>134</v>
      </c>
      <c r="B43" s="125"/>
      <c r="C43" s="35" t="s">
        <v>133</v>
      </c>
      <c r="D43">
        <f>E41*B10</f>
        <v>4.3478260869565223E-2</v>
      </c>
      <c r="E43" s="34" t="s">
        <v>81</v>
      </c>
    </row>
    <row r="44" spans="1:14" x14ac:dyDescent="0.3">
      <c r="A44" s="125" t="s">
        <v>135</v>
      </c>
      <c r="B44" s="125"/>
      <c r="C44" s="35" t="s">
        <v>136</v>
      </c>
      <c r="D44">
        <f>E41*B15</f>
        <v>3.0168589174800357E-2</v>
      </c>
      <c r="E44" s="34" t="s">
        <v>81</v>
      </c>
    </row>
    <row r="46" spans="1:14" x14ac:dyDescent="0.3">
      <c r="B46" s="1"/>
      <c r="C46" s="1"/>
      <c r="D46" s="1"/>
      <c r="E46" s="1"/>
      <c r="F46" s="1"/>
      <c r="G46" s="1" t="s">
        <v>101</v>
      </c>
      <c r="H46" s="1"/>
    </row>
    <row r="47" spans="1:14" x14ac:dyDescent="0.3">
      <c r="B47" s="137" t="s">
        <v>100</v>
      </c>
      <c r="C47" s="1" t="s">
        <v>87</v>
      </c>
      <c r="D47" s="1" t="s">
        <v>93</v>
      </c>
      <c r="E47" s="1" t="s">
        <v>94</v>
      </c>
      <c r="F47" s="1">
        <f>C25*E40</f>
        <v>7.364685004436558E-3</v>
      </c>
      <c r="G47" s="1">
        <f t="shared" ref="G47:G52" si="0">F47*100</f>
        <v>0.73646850044365575</v>
      </c>
      <c r="H47" s="1"/>
    </row>
    <row r="48" spans="1:14" x14ac:dyDescent="0.3">
      <c r="B48" s="137"/>
      <c r="C48" s="1" t="s">
        <v>117</v>
      </c>
      <c r="D48" s="1" t="s">
        <v>93</v>
      </c>
      <c r="E48" s="1" t="s">
        <v>124</v>
      </c>
      <c r="F48" s="1">
        <f>C26*E40</f>
        <v>1</v>
      </c>
      <c r="G48" s="1">
        <f t="shared" si="0"/>
        <v>100</v>
      </c>
      <c r="H48" s="1"/>
    </row>
    <row r="49" spans="1:13" x14ac:dyDescent="0.3">
      <c r="B49" s="137"/>
      <c r="C49" s="1" t="s">
        <v>91</v>
      </c>
      <c r="D49" s="1" t="s">
        <v>93</v>
      </c>
      <c r="E49" s="1" t="s">
        <v>98</v>
      </c>
      <c r="F49" s="1">
        <f>C27*E40</f>
        <v>0.11712511091393078</v>
      </c>
      <c r="G49" s="1">
        <f t="shared" si="0"/>
        <v>11.712511091393079</v>
      </c>
      <c r="H49" s="1"/>
    </row>
    <row r="50" spans="1:13" x14ac:dyDescent="0.3">
      <c r="B50" s="137"/>
      <c r="C50" s="1" t="s">
        <v>120</v>
      </c>
      <c r="D50" s="1" t="s">
        <v>93</v>
      </c>
      <c r="E50" s="1" t="s">
        <v>95</v>
      </c>
      <c r="F50" s="1">
        <f>C28*E40</f>
        <v>1.5084294587400179E-2</v>
      </c>
      <c r="G50" s="1">
        <f t="shared" si="0"/>
        <v>1.5084294587400178</v>
      </c>
      <c r="H50" s="1"/>
    </row>
    <row r="51" spans="1:13" x14ac:dyDescent="0.3">
      <c r="B51" s="137"/>
      <c r="C51" s="1" t="s">
        <v>137</v>
      </c>
      <c r="D51" s="1" t="s">
        <v>93</v>
      </c>
      <c r="E51" s="1" t="s">
        <v>138</v>
      </c>
      <c r="F51" s="1">
        <f>C29*E40</f>
        <v>0.4525288376220053</v>
      </c>
      <c r="G51" s="1">
        <f t="shared" si="0"/>
        <v>45.252883762200533</v>
      </c>
      <c r="H51" s="1"/>
    </row>
    <row r="52" spans="1:13" x14ac:dyDescent="0.3">
      <c r="B52" s="137"/>
      <c r="C52" s="1" t="s">
        <v>92</v>
      </c>
      <c r="D52" s="1" t="s">
        <v>93</v>
      </c>
      <c r="E52" s="1" t="s">
        <v>99</v>
      </c>
      <c r="F52" s="1">
        <f>C30*E40</f>
        <v>8.3703046435965687E-3</v>
      </c>
      <c r="G52" s="1">
        <f t="shared" si="0"/>
        <v>0.83703046435965689</v>
      </c>
      <c r="H52" s="1"/>
    </row>
    <row r="54" spans="1:13" x14ac:dyDescent="0.3">
      <c r="J54" s="135" t="s">
        <v>143</v>
      </c>
      <c r="M54" s="135" t="s">
        <v>149</v>
      </c>
    </row>
    <row r="55" spans="1:13" ht="14.4" customHeight="1" x14ac:dyDescent="0.3">
      <c r="A55" s="130" t="s">
        <v>140</v>
      </c>
      <c r="B55" s="125"/>
      <c r="C55" s="125"/>
      <c r="D55" s="125"/>
      <c r="E55" s="125"/>
      <c r="J55" s="135"/>
      <c r="M55" s="135"/>
    </row>
    <row r="56" spans="1:13" ht="14.4" customHeight="1" x14ac:dyDescent="0.5">
      <c r="A56" s="125"/>
      <c r="B56" s="125"/>
      <c r="C56" s="125"/>
      <c r="D56" s="125"/>
      <c r="E56" s="125"/>
      <c r="J56" s="49"/>
      <c r="M56" s="1"/>
    </row>
    <row r="62" spans="1:13" x14ac:dyDescent="0.3">
      <c r="B62" s="1" t="s">
        <v>142</v>
      </c>
      <c r="C62">
        <f>SUM(C25:C30)</f>
        <v>1303.9036144578313</v>
      </c>
    </row>
    <row r="63" spans="1:13" x14ac:dyDescent="0.3">
      <c r="B63" s="1" t="s">
        <v>141</v>
      </c>
      <c r="C63">
        <f>E40*C62</f>
        <v>1.6004732327713695</v>
      </c>
    </row>
    <row r="66" spans="2:6" ht="18" x14ac:dyDescent="0.3">
      <c r="B66" s="46" t="s">
        <v>145</v>
      </c>
      <c r="C66" s="47" t="s">
        <v>146</v>
      </c>
      <c r="D66" s="47" t="s">
        <v>141</v>
      </c>
      <c r="E66" s="48" t="s">
        <v>148</v>
      </c>
      <c r="F66" s="46" t="s">
        <v>143</v>
      </c>
    </row>
    <row r="67" spans="2:6" ht="18" x14ac:dyDescent="0.3">
      <c r="B67" s="46" t="s">
        <v>145</v>
      </c>
      <c r="C67" s="47" t="s">
        <v>147</v>
      </c>
      <c r="D67" s="46" t="s">
        <v>141</v>
      </c>
      <c r="E67" s="48" t="s">
        <v>148</v>
      </c>
      <c r="F67" s="46" t="s">
        <v>144</v>
      </c>
    </row>
    <row r="71" spans="2:6" x14ac:dyDescent="0.3">
      <c r="B71" s="41" t="s">
        <v>145</v>
      </c>
      <c r="C71" s="41" t="s">
        <v>152</v>
      </c>
      <c r="D71" s="41" t="s">
        <v>151</v>
      </c>
      <c r="E71" s="41" t="s">
        <v>154</v>
      </c>
      <c r="F71" s="41" t="s">
        <v>153</v>
      </c>
    </row>
    <row r="72" spans="2:6" x14ac:dyDescent="0.3">
      <c r="B72" s="1">
        <v>1</v>
      </c>
      <c r="C72" s="1">
        <f>C62</f>
        <v>1303.9036144578313</v>
      </c>
      <c r="D72" s="1">
        <f>B72/C72</f>
        <v>7.6692785334121826E-4</v>
      </c>
      <c r="E72" s="1"/>
      <c r="F72" s="1">
        <v>0</v>
      </c>
    </row>
    <row r="73" spans="2:6" x14ac:dyDescent="0.3">
      <c r="B73" s="1">
        <v>2</v>
      </c>
      <c r="C73" s="1"/>
      <c r="D73" s="1">
        <f>E40</f>
        <v>1.2274475007394263E-3</v>
      </c>
      <c r="E73" s="1">
        <f>2/D73</f>
        <v>1629.3975903614457</v>
      </c>
      <c r="F73" s="1">
        <f>E73-C62</f>
        <v>325.49397590361446</v>
      </c>
    </row>
    <row r="74" spans="2:6" x14ac:dyDescent="0.3">
      <c r="B74" s="1">
        <v>3</v>
      </c>
      <c r="C74" s="1"/>
      <c r="D74" s="1">
        <f>E40</f>
        <v>1.2274475007394263E-3</v>
      </c>
      <c r="E74" s="1">
        <f>B74/D74</f>
        <v>2444.0963855421687</v>
      </c>
      <c r="F74" s="1">
        <f>E74-C62</f>
        <v>1140.1927710843374</v>
      </c>
    </row>
  </sheetData>
  <mergeCells count="29">
    <mergeCell ref="J54:J55"/>
    <mergeCell ref="M54:M55"/>
    <mergeCell ref="A44:B44"/>
    <mergeCell ref="B47:B52"/>
    <mergeCell ref="A21:D22"/>
    <mergeCell ref="A55:E56"/>
    <mergeCell ref="A37:G37"/>
    <mergeCell ref="A39:D39"/>
    <mergeCell ref="A43:B43"/>
    <mergeCell ref="A25:A30"/>
    <mergeCell ref="G29:J29"/>
    <mergeCell ref="G32:H32"/>
    <mergeCell ref="A36:G36"/>
    <mergeCell ref="A10:A13"/>
    <mergeCell ref="A15:A19"/>
    <mergeCell ref="B15:B19"/>
    <mergeCell ref="B10:B13"/>
    <mergeCell ref="F8:F9"/>
    <mergeCell ref="A8:A9"/>
    <mergeCell ref="B8:B9"/>
    <mergeCell ref="C8:C9"/>
    <mergeCell ref="D8:D9"/>
    <mergeCell ref="E8:E9"/>
    <mergeCell ref="G8:G9"/>
    <mergeCell ref="I2:J2"/>
    <mergeCell ref="K2:L2"/>
    <mergeCell ref="K5:L6"/>
    <mergeCell ref="I3:J3"/>
    <mergeCell ref="K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B010-C819-42B7-A694-8FEE5E700B0F}">
  <dimension ref="A1:Y52"/>
  <sheetViews>
    <sheetView tabSelected="1" zoomScaleNormal="100" workbookViewId="0">
      <selection activeCell="N24" sqref="N24"/>
    </sheetView>
  </sheetViews>
  <sheetFormatPr defaultRowHeight="14.4" x14ac:dyDescent="0.3"/>
  <cols>
    <col min="1" max="1" width="8.77734375" customWidth="1"/>
    <col min="2" max="2" width="36.88671875" customWidth="1"/>
    <col min="3" max="3" width="15.6640625" customWidth="1"/>
    <col min="4" max="4" width="12.77734375" customWidth="1"/>
    <col min="9" max="9" width="15.6640625" customWidth="1"/>
    <col min="11" max="11" width="19.5546875" customWidth="1"/>
    <col min="15" max="15" width="15.21875" customWidth="1"/>
    <col min="18" max="18" width="31.33203125" customWidth="1"/>
    <col min="19" max="19" width="15.33203125" customWidth="1"/>
  </cols>
  <sheetData>
    <row r="1" spans="1:25" x14ac:dyDescent="0.3">
      <c r="A1" s="257" t="s">
        <v>155</v>
      </c>
      <c r="B1" s="258" t="s">
        <v>156</v>
      </c>
      <c r="C1" s="259" t="s">
        <v>157</v>
      </c>
      <c r="D1" s="258" t="s">
        <v>158</v>
      </c>
      <c r="E1" s="260" t="s">
        <v>287</v>
      </c>
      <c r="G1" s="155" t="s">
        <v>247</v>
      </c>
      <c r="H1" s="156"/>
      <c r="I1" s="156"/>
      <c r="J1" s="156"/>
      <c r="K1" s="157"/>
    </row>
    <row r="2" spans="1:25" ht="15" thickBot="1" x14ac:dyDescent="0.35">
      <c r="A2" s="261"/>
      <c r="B2" s="262"/>
      <c r="C2" s="263"/>
      <c r="D2" s="262"/>
      <c r="E2" s="264"/>
      <c r="G2" s="158"/>
      <c r="H2" s="159"/>
      <c r="I2" s="159"/>
      <c r="J2" s="159"/>
      <c r="K2" s="160"/>
    </row>
    <row r="3" spans="1:25" ht="15" thickBot="1" x14ac:dyDescent="0.35">
      <c r="A3" s="265"/>
      <c r="B3" s="266"/>
      <c r="C3" s="267"/>
      <c r="D3" s="266"/>
      <c r="E3" s="268"/>
      <c r="G3" s="97" t="s">
        <v>207</v>
      </c>
      <c r="H3" s="84" t="s">
        <v>208</v>
      </c>
      <c r="I3" s="98" t="s">
        <v>209</v>
      </c>
      <c r="J3" s="109" t="s">
        <v>210</v>
      </c>
      <c r="K3" s="99" t="s">
        <v>211</v>
      </c>
      <c r="N3" s="173" t="s">
        <v>279</v>
      </c>
      <c r="O3" s="174"/>
      <c r="P3" s="175"/>
      <c r="R3" t="s">
        <v>286</v>
      </c>
      <c r="S3" s="89" t="s">
        <v>281</v>
      </c>
    </row>
    <row r="4" spans="1:25" x14ac:dyDescent="0.3">
      <c r="A4" s="62">
        <v>1</v>
      </c>
      <c r="B4" s="81" t="s">
        <v>159</v>
      </c>
      <c r="C4" s="62">
        <v>16</v>
      </c>
      <c r="D4" s="93">
        <f t="shared" ref="D4:D21" si="0">ROUND(C4/60, 2)</f>
        <v>0.27</v>
      </c>
      <c r="E4" s="62">
        <v>4.8600000000000003</v>
      </c>
      <c r="G4" s="161">
        <v>1</v>
      </c>
      <c r="H4" s="93">
        <v>0</v>
      </c>
      <c r="I4" s="105" t="s">
        <v>212</v>
      </c>
      <c r="J4" s="61">
        <v>0</v>
      </c>
      <c r="K4" s="94" t="s">
        <v>213</v>
      </c>
      <c r="M4" s="91"/>
      <c r="N4" s="90" t="s">
        <v>207</v>
      </c>
      <c r="O4" s="83" t="s">
        <v>209</v>
      </c>
      <c r="P4" s="92" t="s">
        <v>210</v>
      </c>
      <c r="R4" s="176" t="s">
        <v>282</v>
      </c>
      <c r="S4" s="176"/>
      <c r="T4" s="176"/>
      <c r="U4" s="176"/>
      <c r="V4" s="176"/>
      <c r="W4" s="176"/>
      <c r="X4" s="176"/>
      <c r="Y4" s="176"/>
    </row>
    <row r="5" spans="1:25" x14ac:dyDescent="0.3">
      <c r="A5" s="62">
        <v>2</v>
      </c>
      <c r="B5" s="81" t="s">
        <v>160</v>
      </c>
      <c r="C5" s="62">
        <v>18</v>
      </c>
      <c r="D5" s="93">
        <f t="shared" si="0"/>
        <v>0.3</v>
      </c>
      <c r="E5" s="62">
        <v>1</v>
      </c>
      <c r="G5" s="162"/>
      <c r="H5" s="93">
        <v>1</v>
      </c>
      <c r="I5" s="106" t="s">
        <v>214</v>
      </c>
      <c r="J5" s="62">
        <v>0.27</v>
      </c>
      <c r="K5" s="94" t="s">
        <v>215</v>
      </c>
      <c r="N5" s="110">
        <v>1</v>
      </c>
      <c r="O5" s="115" t="s">
        <v>220</v>
      </c>
      <c r="P5" s="113">
        <v>0.97</v>
      </c>
    </row>
    <row r="6" spans="1:25" x14ac:dyDescent="0.3">
      <c r="A6" s="62">
        <v>3</v>
      </c>
      <c r="B6" s="81" t="s">
        <v>161</v>
      </c>
      <c r="C6" s="62">
        <v>12</v>
      </c>
      <c r="D6" s="93">
        <f t="shared" si="0"/>
        <v>0.2</v>
      </c>
      <c r="E6" s="62">
        <v>0.7</v>
      </c>
      <c r="G6" s="162"/>
      <c r="H6" s="93"/>
      <c r="I6" s="106" t="s">
        <v>216</v>
      </c>
      <c r="J6" s="62">
        <v>0.56999999999999995</v>
      </c>
      <c r="K6" s="94" t="s">
        <v>217</v>
      </c>
      <c r="N6" s="110">
        <v>2</v>
      </c>
      <c r="O6" s="115" t="s">
        <v>228</v>
      </c>
      <c r="P6" s="117">
        <v>1.08</v>
      </c>
      <c r="R6" t="s">
        <v>283</v>
      </c>
    </row>
    <row r="7" spans="1:25" x14ac:dyDescent="0.3">
      <c r="A7" s="62">
        <v>4</v>
      </c>
      <c r="B7" s="81" t="s">
        <v>163</v>
      </c>
      <c r="C7" s="62">
        <v>12</v>
      </c>
      <c r="D7" s="93">
        <f t="shared" si="0"/>
        <v>0.2</v>
      </c>
      <c r="E7" s="62">
        <v>0.7</v>
      </c>
      <c r="G7" s="162"/>
      <c r="H7" s="93"/>
      <c r="I7" s="106" t="s">
        <v>218</v>
      </c>
      <c r="J7" s="62">
        <v>0.77</v>
      </c>
      <c r="K7" s="94" t="s">
        <v>219</v>
      </c>
      <c r="N7" s="110">
        <v>3</v>
      </c>
      <c r="O7" s="115" t="s">
        <v>239</v>
      </c>
      <c r="P7" s="113">
        <v>0.94</v>
      </c>
      <c r="R7" t="s">
        <v>284</v>
      </c>
      <c r="S7">
        <f>ROUND(4.04/(4*1.08),2)</f>
        <v>0.94</v>
      </c>
    </row>
    <row r="8" spans="1:25" ht="15" thickBot="1" x14ac:dyDescent="0.35">
      <c r="A8" s="62">
        <v>5</v>
      </c>
      <c r="B8" s="81" t="s">
        <v>162</v>
      </c>
      <c r="C8" s="62">
        <v>30</v>
      </c>
      <c r="D8" s="93">
        <f t="shared" si="0"/>
        <v>0.5</v>
      </c>
      <c r="E8" s="62">
        <v>0.5</v>
      </c>
      <c r="G8" s="163"/>
      <c r="H8" s="93"/>
      <c r="I8" s="107" t="s">
        <v>220</v>
      </c>
      <c r="J8" s="85">
        <v>0.97</v>
      </c>
      <c r="K8" s="94" t="s">
        <v>221</v>
      </c>
      <c r="N8" s="111">
        <v>4</v>
      </c>
      <c r="O8" s="116" t="s">
        <v>246</v>
      </c>
      <c r="P8" s="119">
        <v>1.05</v>
      </c>
    </row>
    <row r="9" spans="1:25" x14ac:dyDescent="0.3">
      <c r="A9" s="62">
        <v>6</v>
      </c>
      <c r="B9" s="81" t="s">
        <v>164</v>
      </c>
      <c r="C9" s="62">
        <v>11</v>
      </c>
      <c r="D9" s="93">
        <f t="shared" si="0"/>
        <v>0.18</v>
      </c>
      <c r="E9" s="62">
        <v>1.6</v>
      </c>
      <c r="G9" s="164">
        <v>2</v>
      </c>
      <c r="H9" s="101">
        <v>0</v>
      </c>
      <c r="I9" s="105" t="s">
        <v>212</v>
      </c>
      <c r="J9" s="103">
        <v>0</v>
      </c>
      <c r="K9" s="102" t="s">
        <v>221</v>
      </c>
      <c r="R9" t="s">
        <v>285</v>
      </c>
    </row>
    <row r="10" spans="1:25" ht="15" thickBot="1" x14ac:dyDescent="0.35">
      <c r="A10" s="62">
        <v>7</v>
      </c>
      <c r="B10" s="81" t="s">
        <v>165</v>
      </c>
      <c r="C10" s="62">
        <v>12</v>
      </c>
      <c r="D10" s="93">
        <f t="shared" si="0"/>
        <v>0.2</v>
      </c>
      <c r="E10" s="62">
        <v>1.42</v>
      </c>
      <c r="G10" s="165"/>
      <c r="H10" s="93">
        <v>1</v>
      </c>
      <c r="I10" s="106" t="s">
        <v>222</v>
      </c>
      <c r="J10" s="58">
        <v>0.2</v>
      </c>
      <c r="K10" s="94" t="s">
        <v>223</v>
      </c>
      <c r="R10" t="s">
        <v>284</v>
      </c>
      <c r="S10">
        <f>ROUND(4.04/(4*1.09),2)</f>
        <v>0.93</v>
      </c>
    </row>
    <row r="11" spans="1:25" ht="15" thickBot="1" x14ac:dyDescent="0.35">
      <c r="A11" s="62">
        <v>8</v>
      </c>
      <c r="B11" s="81" t="s">
        <v>166</v>
      </c>
      <c r="C11" s="62">
        <v>11</v>
      </c>
      <c r="D11" s="93">
        <f t="shared" si="0"/>
        <v>0.18</v>
      </c>
      <c r="E11" s="62">
        <v>1.99</v>
      </c>
      <c r="G11" s="165"/>
      <c r="H11" s="93"/>
      <c r="I11" s="106" t="s">
        <v>224</v>
      </c>
      <c r="J11" s="58">
        <v>0.7</v>
      </c>
      <c r="K11" s="94" t="s">
        <v>225</v>
      </c>
      <c r="N11" s="173" t="s">
        <v>280</v>
      </c>
      <c r="O11" s="174"/>
      <c r="P11" s="175"/>
    </row>
    <row r="12" spans="1:25" x14ac:dyDescent="0.3">
      <c r="A12" s="62">
        <v>9</v>
      </c>
      <c r="B12" s="81" t="s">
        <v>167</v>
      </c>
      <c r="C12" s="62">
        <v>12</v>
      </c>
      <c r="D12" s="93">
        <f t="shared" si="0"/>
        <v>0.2</v>
      </c>
      <c r="E12" s="62">
        <v>1.81</v>
      </c>
      <c r="G12" s="165"/>
      <c r="H12" s="93"/>
      <c r="I12" s="106" t="s">
        <v>226</v>
      </c>
      <c r="J12" s="58">
        <v>0.88</v>
      </c>
      <c r="K12" s="94" t="s">
        <v>227</v>
      </c>
      <c r="N12" s="90" t="s">
        <v>207</v>
      </c>
      <c r="O12" s="83" t="s">
        <v>209</v>
      </c>
      <c r="P12" s="92" t="s">
        <v>210</v>
      </c>
    </row>
    <row r="13" spans="1:25" ht="15" thickBot="1" x14ac:dyDescent="0.35">
      <c r="A13" s="62">
        <v>10</v>
      </c>
      <c r="B13" s="81" t="s">
        <v>168</v>
      </c>
      <c r="C13" s="62">
        <v>8</v>
      </c>
      <c r="D13" s="93">
        <f t="shared" si="0"/>
        <v>0.13</v>
      </c>
      <c r="E13" s="62">
        <v>1.61</v>
      </c>
      <c r="G13" s="166"/>
      <c r="H13" s="95"/>
      <c r="I13" s="108" t="s">
        <v>228</v>
      </c>
      <c r="J13" s="104">
        <v>1.08</v>
      </c>
      <c r="K13" s="96" t="s">
        <v>229</v>
      </c>
      <c r="N13" s="110">
        <v>1</v>
      </c>
      <c r="O13" s="115" t="s">
        <v>258</v>
      </c>
      <c r="P13" s="117">
        <v>1.0900000000000001</v>
      </c>
    </row>
    <row r="14" spans="1:25" x14ac:dyDescent="0.3">
      <c r="A14" s="62">
        <v>11</v>
      </c>
      <c r="B14" s="81" t="s">
        <v>169</v>
      </c>
      <c r="C14" s="62">
        <v>8</v>
      </c>
      <c r="D14" s="93">
        <f t="shared" si="0"/>
        <v>0.13</v>
      </c>
      <c r="E14" s="62">
        <v>1.48</v>
      </c>
      <c r="G14" s="167">
        <v>3</v>
      </c>
      <c r="H14" s="101">
        <v>0</v>
      </c>
      <c r="I14" s="105" t="s">
        <v>212</v>
      </c>
      <c r="J14" s="103">
        <v>0</v>
      </c>
      <c r="K14" s="102" t="s">
        <v>229</v>
      </c>
      <c r="N14" s="110">
        <v>2</v>
      </c>
      <c r="O14" s="115" t="s">
        <v>266</v>
      </c>
      <c r="P14" s="118">
        <v>1.05</v>
      </c>
    </row>
    <row r="15" spans="1:25" x14ac:dyDescent="0.3">
      <c r="A15" s="62">
        <v>12</v>
      </c>
      <c r="B15" s="81" t="s">
        <v>170</v>
      </c>
      <c r="C15" s="62">
        <v>8</v>
      </c>
      <c r="D15" s="93">
        <f t="shared" si="0"/>
        <v>0.13</v>
      </c>
      <c r="E15" s="62">
        <v>1.35</v>
      </c>
      <c r="G15" s="168"/>
      <c r="H15" s="93">
        <v>1</v>
      </c>
      <c r="I15" s="106" t="s">
        <v>229</v>
      </c>
      <c r="J15" s="58">
        <v>0.18</v>
      </c>
      <c r="K15" s="94" t="s">
        <v>230</v>
      </c>
      <c r="N15" s="110">
        <v>3</v>
      </c>
      <c r="O15" s="115" t="s">
        <v>276</v>
      </c>
      <c r="P15" s="113">
        <v>0.9</v>
      </c>
    </row>
    <row r="16" spans="1:25" ht="15" thickBot="1" x14ac:dyDescent="0.35">
      <c r="A16" s="62">
        <v>13</v>
      </c>
      <c r="B16" s="81" t="s">
        <v>171</v>
      </c>
      <c r="C16" s="62">
        <v>10</v>
      </c>
      <c r="D16" s="93">
        <f t="shared" si="0"/>
        <v>0.17</v>
      </c>
      <c r="E16" s="62">
        <v>1.22</v>
      </c>
      <c r="G16" s="168"/>
      <c r="H16" s="93"/>
      <c r="I16" s="106" t="s">
        <v>231</v>
      </c>
      <c r="J16" s="58">
        <v>0.38</v>
      </c>
      <c r="K16" s="94" t="s">
        <v>232</v>
      </c>
      <c r="N16" s="111">
        <v>4</v>
      </c>
      <c r="O16" s="116" t="s">
        <v>277</v>
      </c>
      <c r="P16" s="114">
        <v>1</v>
      </c>
    </row>
    <row r="17" spans="1:11" x14ac:dyDescent="0.3">
      <c r="A17" s="62">
        <v>14</v>
      </c>
      <c r="B17" s="81" t="s">
        <v>200</v>
      </c>
      <c r="C17" s="62">
        <v>15</v>
      </c>
      <c r="D17" s="93">
        <f t="shared" si="0"/>
        <v>0.25</v>
      </c>
      <c r="E17" s="62">
        <v>1.05</v>
      </c>
      <c r="G17" s="168"/>
      <c r="H17" s="93"/>
      <c r="I17" s="106" t="s">
        <v>233</v>
      </c>
      <c r="J17" s="58">
        <v>0.51</v>
      </c>
      <c r="K17" s="94" t="s">
        <v>234</v>
      </c>
    </row>
    <row r="18" spans="1:11" x14ac:dyDescent="0.3">
      <c r="A18" s="62">
        <v>15</v>
      </c>
      <c r="B18" s="81" t="s">
        <v>172</v>
      </c>
      <c r="C18" s="62">
        <v>8</v>
      </c>
      <c r="D18" s="93">
        <f t="shared" si="0"/>
        <v>0.13</v>
      </c>
      <c r="E18" s="62">
        <v>0.8</v>
      </c>
      <c r="G18" s="168"/>
      <c r="H18" s="93"/>
      <c r="I18" s="106" t="s">
        <v>235</v>
      </c>
      <c r="J18" s="58">
        <v>0.64</v>
      </c>
      <c r="K18" s="94" t="s">
        <v>236</v>
      </c>
    </row>
    <row r="19" spans="1:11" x14ac:dyDescent="0.3">
      <c r="A19" s="62">
        <v>16</v>
      </c>
      <c r="B19" s="81" t="s">
        <v>173</v>
      </c>
      <c r="C19" s="62">
        <v>10</v>
      </c>
      <c r="D19" s="93">
        <f t="shared" si="0"/>
        <v>0.17</v>
      </c>
      <c r="E19" s="62">
        <v>0.67</v>
      </c>
      <c r="G19" s="168"/>
      <c r="H19" s="93"/>
      <c r="I19" s="106" t="s">
        <v>237</v>
      </c>
      <c r="J19" s="58">
        <v>0.77</v>
      </c>
      <c r="K19" s="94" t="s">
        <v>238</v>
      </c>
    </row>
    <row r="20" spans="1:11" ht="15" thickBot="1" x14ac:dyDescent="0.35">
      <c r="A20" s="62">
        <v>17</v>
      </c>
      <c r="B20" s="81" t="s">
        <v>174</v>
      </c>
      <c r="C20" s="62">
        <v>12</v>
      </c>
      <c r="D20" s="93">
        <f t="shared" si="0"/>
        <v>0.2</v>
      </c>
      <c r="E20" s="62">
        <v>0.7</v>
      </c>
      <c r="G20" s="169"/>
      <c r="H20" s="95"/>
      <c r="I20" s="108" t="s">
        <v>239</v>
      </c>
      <c r="J20" s="104">
        <v>0.94</v>
      </c>
      <c r="K20" s="96" t="s">
        <v>240</v>
      </c>
    </row>
    <row r="21" spans="1:11" ht="15" thickBot="1" x14ac:dyDescent="0.35">
      <c r="A21" s="63">
        <v>18</v>
      </c>
      <c r="B21" s="81" t="s">
        <v>175</v>
      </c>
      <c r="C21" s="63">
        <v>30</v>
      </c>
      <c r="D21" s="93">
        <f t="shared" si="0"/>
        <v>0.5</v>
      </c>
      <c r="E21" s="63">
        <v>0.5</v>
      </c>
      <c r="G21" s="170">
        <v>4</v>
      </c>
      <c r="H21" s="93">
        <v>0</v>
      </c>
      <c r="I21" s="105" t="s">
        <v>212</v>
      </c>
      <c r="J21" s="103">
        <v>0</v>
      </c>
      <c r="K21" s="94" t="s">
        <v>240</v>
      </c>
    </row>
    <row r="22" spans="1:11" ht="15" thickBot="1" x14ac:dyDescent="0.35">
      <c r="A22" s="67"/>
      <c r="B22" s="59" t="s">
        <v>190</v>
      </c>
      <c r="C22" s="82">
        <f>SUM(C3:C21)</f>
        <v>243</v>
      </c>
      <c r="D22" s="60">
        <f>SUM(D3:D21)</f>
        <v>4.0399999999999991</v>
      </c>
      <c r="E22" s="120"/>
      <c r="G22" s="171"/>
      <c r="H22" s="93">
        <v>1</v>
      </c>
      <c r="I22" s="106" t="s">
        <v>240</v>
      </c>
      <c r="J22" s="58">
        <v>0.25</v>
      </c>
      <c r="K22" s="94" t="s">
        <v>241</v>
      </c>
    </row>
    <row r="23" spans="1:11" ht="15" thickBot="1" x14ac:dyDescent="0.35">
      <c r="G23" s="171"/>
      <c r="H23" s="93"/>
      <c r="I23" s="106" t="s">
        <v>242</v>
      </c>
      <c r="J23" s="58">
        <v>0.38</v>
      </c>
      <c r="K23" s="94" t="s">
        <v>243</v>
      </c>
    </row>
    <row r="24" spans="1:11" ht="15" thickBot="1" x14ac:dyDescent="0.35">
      <c r="B24" s="77" t="s">
        <v>176</v>
      </c>
      <c r="C24" s="79" t="s">
        <v>191</v>
      </c>
      <c r="D24" s="78" t="s">
        <v>182</v>
      </c>
      <c r="F24" s="51"/>
      <c r="G24" s="171"/>
      <c r="H24" s="93"/>
      <c r="I24" s="106" t="s">
        <v>244</v>
      </c>
      <c r="J24" s="58">
        <v>0.55000000000000004</v>
      </c>
      <c r="K24" s="94" t="s">
        <v>245</v>
      </c>
    </row>
    <row r="25" spans="1:11" ht="15" thickBot="1" x14ac:dyDescent="0.35">
      <c r="B25" s="73" t="s">
        <v>201</v>
      </c>
      <c r="C25" s="86">
        <v>155000</v>
      </c>
      <c r="D25" s="74" t="s">
        <v>177</v>
      </c>
      <c r="G25" s="172"/>
      <c r="H25" s="95"/>
      <c r="I25" s="108" t="s">
        <v>246</v>
      </c>
      <c r="J25" s="104">
        <v>1.05</v>
      </c>
      <c r="K25" s="96" t="s">
        <v>212</v>
      </c>
    </row>
    <row r="26" spans="1:11" x14ac:dyDescent="0.3">
      <c r="B26" s="73" t="s">
        <v>202</v>
      </c>
      <c r="C26" s="86">
        <v>45</v>
      </c>
      <c r="D26" s="74" t="s">
        <v>178</v>
      </c>
      <c r="E26" s="51"/>
      <c r="J26" s="80"/>
    </row>
    <row r="27" spans="1:11" ht="15" thickBot="1" x14ac:dyDescent="0.35">
      <c r="B27" s="73" t="s">
        <v>203</v>
      </c>
      <c r="C27" s="86">
        <v>10</v>
      </c>
      <c r="D27" s="74" t="s">
        <v>179</v>
      </c>
      <c r="E27" s="51"/>
      <c r="J27" s="80"/>
    </row>
    <row r="28" spans="1:11" x14ac:dyDescent="0.3">
      <c r="B28" s="73" t="s">
        <v>204</v>
      </c>
      <c r="C28" s="86">
        <v>8</v>
      </c>
      <c r="D28" s="74" t="s">
        <v>180</v>
      </c>
      <c r="E28" s="51"/>
      <c r="G28" s="155" t="s">
        <v>248</v>
      </c>
      <c r="H28" s="156"/>
      <c r="I28" s="156"/>
      <c r="J28" s="156"/>
      <c r="K28" s="157"/>
    </row>
    <row r="29" spans="1:11" ht="15" thickBot="1" x14ac:dyDescent="0.35">
      <c r="B29" s="73" t="s">
        <v>205</v>
      </c>
      <c r="C29" s="86">
        <v>12</v>
      </c>
      <c r="D29" s="74" t="s">
        <v>181</v>
      </c>
      <c r="E29" s="51"/>
      <c r="G29" s="177"/>
      <c r="H29" s="178"/>
      <c r="I29" s="178"/>
      <c r="J29" s="178"/>
      <c r="K29" s="179"/>
    </row>
    <row r="30" spans="1:11" ht="15" thickBot="1" x14ac:dyDescent="0.35">
      <c r="B30" s="73"/>
      <c r="C30" s="86">
        <f>C29/60</f>
        <v>0.2</v>
      </c>
      <c r="D30" s="74" t="s">
        <v>74</v>
      </c>
      <c r="E30" s="51"/>
      <c r="G30" s="97" t="s">
        <v>207</v>
      </c>
      <c r="H30" s="84" t="s">
        <v>208</v>
      </c>
      <c r="I30" s="98" t="s">
        <v>209</v>
      </c>
      <c r="J30" s="109" t="s">
        <v>210</v>
      </c>
      <c r="K30" s="99" t="s">
        <v>211</v>
      </c>
    </row>
    <row r="31" spans="1:11" ht="15" thickBot="1" x14ac:dyDescent="0.35">
      <c r="B31" s="75" t="s">
        <v>206</v>
      </c>
      <c r="C31" s="87">
        <v>0.95</v>
      </c>
      <c r="D31" s="76"/>
      <c r="G31" s="180">
        <v>1</v>
      </c>
      <c r="H31" s="61">
        <v>0</v>
      </c>
      <c r="I31" s="100" t="s">
        <v>212</v>
      </c>
      <c r="J31" s="61">
        <v>0</v>
      </c>
      <c r="K31" s="102" t="s">
        <v>213</v>
      </c>
    </row>
    <row r="32" spans="1:11" ht="15" thickBot="1" x14ac:dyDescent="0.35">
      <c r="C32" s="50"/>
      <c r="D32" s="52"/>
      <c r="G32" s="181"/>
      <c r="H32" s="62">
        <v>1</v>
      </c>
      <c r="I32" s="51" t="s">
        <v>214</v>
      </c>
      <c r="J32" s="62">
        <v>0.27</v>
      </c>
      <c r="K32" s="94" t="s">
        <v>249</v>
      </c>
    </row>
    <row r="33" spans="1:11" ht="14.4" customHeight="1" thickBot="1" x14ac:dyDescent="0.35">
      <c r="A33" s="144" t="s">
        <v>189</v>
      </c>
      <c r="B33" s="53" t="s">
        <v>195</v>
      </c>
      <c r="C33" s="88" t="s">
        <v>183</v>
      </c>
      <c r="D33" s="54" t="s">
        <v>184</v>
      </c>
      <c r="G33" s="181"/>
      <c r="H33" s="62"/>
      <c r="I33" s="51" t="s">
        <v>250</v>
      </c>
      <c r="J33" s="62">
        <v>0.45</v>
      </c>
      <c r="K33" s="94" t="s">
        <v>251</v>
      </c>
    </row>
    <row r="34" spans="1:11" ht="15" thickBot="1" x14ac:dyDescent="0.35">
      <c r="A34" s="145"/>
      <c r="B34" s="69" t="s">
        <v>196</v>
      </c>
      <c r="C34" s="84" t="s">
        <v>185</v>
      </c>
      <c r="D34" s="66" t="s">
        <v>74</v>
      </c>
      <c r="F34" s="51"/>
      <c r="G34" s="181"/>
      <c r="H34" s="62"/>
      <c r="I34" s="51" t="s">
        <v>252</v>
      </c>
      <c r="J34" s="62">
        <v>0.65</v>
      </c>
      <c r="K34" s="94" t="s">
        <v>253</v>
      </c>
    </row>
    <row r="35" spans="1:11" ht="15" thickBot="1" x14ac:dyDescent="0.35">
      <c r="A35" s="145"/>
      <c r="B35" s="56" t="s">
        <v>197</v>
      </c>
      <c r="C35" s="85" t="s">
        <v>187</v>
      </c>
      <c r="D35" s="57" t="s">
        <v>74</v>
      </c>
      <c r="F35" s="51"/>
      <c r="G35" s="181"/>
      <c r="H35" s="62"/>
      <c r="I35" s="51" t="s">
        <v>254</v>
      </c>
      <c r="J35" s="62">
        <v>0.78</v>
      </c>
      <c r="K35" s="94" t="s">
        <v>255</v>
      </c>
    </row>
    <row r="36" spans="1:11" ht="15" thickBot="1" x14ac:dyDescent="0.35">
      <c r="A36" s="146"/>
      <c r="B36" s="64" t="s">
        <v>198</v>
      </c>
      <c r="C36" s="84" t="s">
        <v>199</v>
      </c>
      <c r="D36" s="65" t="s">
        <v>193</v>
      </c>
      <c r="F36" s="51"/>
      <c r="G36" s="181"/>
      <c r="H36" s="62"/>
      <c r="I36" s="51" t="s">
        <v>256</v>
      </c>
      <c r="J36" s="62">
        <v>0.96</v>
      </c>
      <c r="K36" s="94" t="s">
        <v>257</v>
      </c>
    </row>
    <row r="37" spans="1:11" ht="15" thickBot="1" x14ac:dyDescent="0.35">
      <c r="A37" s="141" t="s">
        <v>194</v>
      </c>
      <c r="B37" s="70" t="s">
        <v>82</v>
      </c>
      <c r="C37" s="83">
        <f>ROUND(C25/(C27*C26*C28),0)</f>
        <v>43</v>
      </c>
      <c r="D37" s="55" t="s">
        <v>184</v>
      </c>
      <c r="G37" s="182"/>
      <c r="H37" s="63"/>
      <c r="I37" s="112" t="s">
        <v>258</v>
      </c>
      <c r="J37" s="85">
        <v>1.0900000000000001</v>
      </c>
      <c r="K37" s="96" t="s">
        <v>259</v>
      </c>
    </row>
    <row r="38" spans="1:11" ht="15" thickBot="1" x14ac:dyDescent="0.35">
      <c r="A38" s="142"/>
      <c r="B38" s="71" t="s">
        <v>188</v>
      </c>
      <c r="C38" s="84">
        <f>ROUND(60*C31/C37, 2)</f>
        <v>1.33</v>
      </c>
      <c r="D38" s="66" t="s">
        <v>74</v>
      </c>
      <c r="G38" s="147">
        <v>2</v>
      </c>
      <c r="H38" s="61">
        <v>0</v>
      </c>
      <c r="I38" s="100" t="s">
        <v>212</v>
      </c>
      <c r="J38" s="61">
        <v>0</v>
      </c>
      <c r="K38" s="102" t="s">
        <v>259</v>
      </c>
    </row>
    <row r="39" spans="1:11" ht="15" thickBot="1" x14ac:dyDescent="0.35">
      <c r="A39" s="142"/>
      <c r="B39" s="70" t="s">
        <v>186</v>
      </c>
      <c r="C39" s="85">
        <f>C38-C30</f>
        <v>1.1300000000000001</v>
      </c>
      <c r="D39" s="57" t="s">
        <v>74</v>
      </c>
      <c r="G39" s="148"/>
      <c r="H39" s="62">
        <v>1</v>
      </c>
      <c r="I39" s="51" t="s">
        <v>260</v>
      </c>
      <c r="J39" s="62">
        <v>0.2</v>
      </c>
      <c r="K39" s="94" t="s">
        <v>261</v>
      </c>
    </row>
    <row r="40" spans="1:11" ht="15" thickBot="1" x14ac:dyDescent="0.35">
      <c r="A40" s="143"/>
      <c r="B40" s="72" t="s">
        <v>192</v>
      </c>
      <c r="C40" s="84">
        <f>ROUNDUP(D22/C38,0)</f>
        <v>4</v>
      </c>
      <c r="D40" s="68" t="s">
        <v>193</v>
      </c>
      <c r="F40" s="51"/>
      <c r="G40" s="148"/>
      <c r="H40" s="62"/>
      <c r="I40" s="51" t="s">
        <v>262</v>
      </c>
      <c r="J40" s="62">
        <v>0.33</v>
      </c>
      <c r="K40" s="94" t="s">
        <v>263</v>
      </c>
    </row>
    <row r="41" spans="1:11" x14ac:dyDescent="0.3">
      <c r="F41" s="51"/>
      <c r="G41" s="148"/>
      <c r="H41" s="62"/>
      <c r="I41" s="51" t="s">
        <v>264</v>
      </c>
      <c r="J41" s="62">
        <v>0.5</v>
      </c>
      <c r="K41" s="94" t="s">
        <v>265</v>
      </c>
    </row>
    <row r="42" spans="1:11" x14ac:dyDescent="0.3">
      <c r="G42" s="148"/>
      <c r="H42" s="62"/>
      <c r="I42" s="51" t="s">
        <v>269</v>
      </c>
      <c r="J42" s="62">
        <v>0.75</v>
      </c>
      <c r="K42" s="94" t="s">
        <v>267</v>
      </c>
    </row>
    <row r="43" spans="1:11" ht="15" thickBot="1" x14ac:dyDescent="0.35">
      <c r="G43" s="149"/>
      <c r="H43" s="63"/>
      <c r="I43" s="112" t="s">
        <v>266</v>
      </c>
      <c r="J43" s="85">
        <v>1.05</v>
      </c>
      <c r="K43" s="96" t="s">
        <v>268</v>
      </c>
    </row>
    <row r="44" spans="1:11" x14ac:dyDescent="0.3">
      <c r="G44" s="150">
        <v>3</v>
      </c>
      <c r="H44" s="61">
        <v>0</v>
      </c>
      <c r="I44" s="100" t="s">
        <v>212</v>
      </c>
      <c r="J44" s="61">
        <v>0</v>
      </c>
      <c r="K44" s="102" t="s">
        <v>268</v>
      </c>
    </row>
    <row r="45" spans="1:11" x14ac:dyDescent="0.3">
      <c r="G45" s="151"/>
      <c r="H45" s="62">
        <v>1</v>
      </c>
      <c r="I45" s="51" t="s">
        <v>241</v>
      </c>
      <c r="J45" s="62">
        <v>0.13</v>
      </c>
      <c r="K45" s="94" t="s">
        <v>270</v>
      </c>
    </row>
    <row r="46" spans="1:11" x14ac:dyDescent="0.3">
      <c r="G46" s="151"/>
      <c r="H46" s="62"/>
      <c r="I46" s="51" t="s">
        <v>271</v>
      </c>
      <c r="J46" s="62">
        <v>0.33</v>
      </c>
      <c r="K46" s="94" t="s">
        <v>272</v>
      </c>
    </row>
    <row r="47" spans="1:11" x14ac:dyDescent="0.3">
      <c r="G47" s="151"/>
      <c r="H47" s="62"/>
      <c r="I47" s="51" t="s">
        <v>273</v>
      </c>
      <c r="J47" s="62">
        <v>0.53</v>
      </c>
      <c r="K47" s="94" t="s">
        <v>274</v>
      </c>
    </row>
    <row r="48" spans="1:11" x14ac:dyDescent="0.3">
      <c r="G48" s="151"/>
      <c r="H48" s="62"/>
      <c r="I48" s="51" t="s">
        <v>268</v>
      </c>
      <c r="J48" s="62">
        <v>0.73</v>
      </c>
      <c r="K48" s="94" t="s">
        <v>275</v>
      </c>
    </row>
    <row r="49" spans="7:11" ht="15" thickBot="1" x14ac:dyDescent="0.35">
      <c r="G49" s="152"/>
      <c r="H49" s="63"/>
      <c r="I49" s="112" t="s">
        <v>276</v>
      </c>
      <c r="J49" s="85">
        <v>0.9</v>
      </c>
      <c r="K49" s="96" t="s">
        <v>277</v>
      </c>
    </row>
    <row r="50" spans="7:11" x14ac:dyDescent="0.3">
      <c r="G50" s="153">
        <v>4</v>
      </c>
      <c r="H50" s="62">
        <v>0</v>
      </c>
      <c r="I50" s="51" t="s">
        <v>212</v>
      </c>
      <c r="J50" s="62">
        <v>0</v>
      </c>
      <c r="K50" s="94" t="s">
        <v>277</v>
      </c>
    </row>
    <row r="51" spans="7:11" x14ac:dyDescent="0.3">
      <c r="G51" s="153"/>
      <c r="H51" s="62">
        <v>1</v>
      </c>
      <c r="I51" s="51" t="s">
        <v>278</v>
      </c>
      <c r="J51" s="62">
        <v>0.5</v>
      </c>
      <c r="K51" s="94" t="s">
        <v>245</v>
      </c>
    </row>
    <row r="52" spans="7:11" ht="15" thickBot="1" x14ac:dyDescent="0.35">
      <c r="G52" s="154"/>
      <c r="H52" s="63"/>
      <c r="I52" s="112" t="s">
        <v>277</v>
      </c>
      <c r="J52" s="85">
        <v>1</v>
      </c>
      <c r="K52" s="96" t="s">
        <v>212</v>
      </c>
    </row>
  </sheetData>
  <mergeCells count="20">
    <mergeCell ref="N3:P3"/>
    <mergeCell ref="N11:P11"/>
    <mergeCell ref="R4:Y4"/>
    <mergeCell ref="G28:K29"/>
    <mergeCell ref="G31:G37"/>
    <mergeCell ref="G1:K2"/>
    <mergeCell ref="G4:G8"/>
    <mergeCell ref="G9:G13"/>
    <mergeCell ref="G14:G20"/>
    <mergeCell ref="G21:G25"/>
    <mergeCell ref="A37:A40"/>
    <mergeCell ref="A33:A36"/>
    <mergeCell ref="G38:G43"/>
    <mergeCell ref="G44:G49"/>
    <mergeCell ref="G50:G52"/>
    <mergeCell ref="E1:E3"/>
    <mergeCell ref="D1:D3"/>
    <mergeCell ref="C1:C3"/>
    <mergeCell ref="B1:B3"/>
    <mergeCell ref="A1:A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FMS</vt:lpstr>
      <vt:lpstr>CELL_1</vt:lpstr>
      <vt:lpstr>CELL_2</vt:lpstr>
      <vt:lpstr>CELL_3</vt:lpstr>
      <vt:lpstr>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Rasalkar</dc:creator>
  <cp:lastModifiedBy>Varun Rasalkar</cp:lastModifiedBy>
  <dcterms:created xsi:type="dcterms:W3CDTF">2022-04-11T08:23:27Z</dcterms:created>
  <dcterms:modified xsi:type="dcterms:W3CDTF">2022-05-25T14:17:28Z</dcterms:modified>
</cp:coreProperties>
</file>