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un\Desktop\stevens-assignments\CS-513-KDDM\Midterm\"/>
    </mc:Choice>
  </mc:AlternateContent>
  <xr:revisionPtr revIDLastSave="0" documentId="8_{509B8C67-3D32-481F-B2F9-7F5C0D904604}" xr6:coauthVersionLast="47" xr6:coauthVersionMax="47" xr10:uidLastSave="{00000000-0000-0000-0000-000000000000}"/>
  <bookViews>
    <workbookView xWindow="-120" yWindow="-120" windowWidth="29040" windowHeight="15840" xr2:uid="{C90321F6-934B-40C0-B1C2-8D0F7C9273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5" i="1" l="1"/>
  <c r="P46" i="1"/>
  <c r="P44" i="1"/>
  <c r="P43" i="1"/>
  <c r="P42" i="1"/>
  <c r="P41" i="1"/>
  <c r="P40" i="1"/>
  <c r="P39" i="1"/>
  <c r="P38" i="1"/>
  <c r="O46" i="1"/>
  <c r="O45" i="1"/>
  <c r="O43" i="1"/>
  <c r="O42" i="1"/>
  <c r="O40" i="1"/>
  <c r="O39" i="1"/>
  <c r="O41" i="1"/>
  <c r="O44" i="1"/>
  <c r="O38" i="1"/>
  <c r="L44" i="1"/>
  <c r="M44" i="1" s="1"/>
  <c r="Q44" i="1" s="1"/>
  <c r="L41" i="1"/>
  <c r="L38" i="1"/>
  <c r="P33" i="1"/>
  <c r="P32" i="1"/>
  <c r="P31" i="1"/>
  <c r="P30" i="1"/>
  <c r="P29" i="1"/>
  <c r="P28" i="1"/>
  <c r="O33" i="1"/>
  <c r="O32" i="1"/>
  <c r="O31" i="1"/>
  <c r="O30" i="1"/>
  <c r="O29" i="1"/>
  <c r="O28" i="1"/>
  <c r="L31" i="1"/>
  <c r="L28" i="1"/>
  <c r="M28" i="1" s="1"/>
  <c r="P23" i="1"/>
  <c r="P22" i="1"/>
  <c r="P21" i="1"/>
  <c r="P20" i="1"/>
  <c r="P19" i="1"/>
  <c r="P18" i="1"/>
  <c r="P17" i="1"/>
  <c r="P15" i="1"/>
  <c r="P14" i="1"/>
  <c r="P13" i="1"/>
  <c r="P16" i="1"/>
  <c r="P12" i="1"/>
  <c r="O23" i="1"/>
  <c r="O22" i="1"/>
  <c r="O21" i="1"/>
  <c r="O20" i="1"/>
  <c r="O19" i="1"/>
  <c r="O18" i="1"/>
  <c r="O17" i="1"/>
  <c r="O14" i="1"/>
  <c r="O13" i="1"/>
  <c r="O16" i="1"/>
  <c r="O15" i="1"/>
  <c r="O12" i="1"/>
  <c r="L12" i="1"/>
  <c r="M12" i="1" s="1"/>
  <c r="R12" i="1" l="1"/>
  <c r="R21" i="1"/>
  <c r="R44" i="1"/>
  <c r="S44" i="1" s="1"/>
  <c r="R41" i="1"/>
  <c r="R38" i="1"/>
  <c r="M41" i="1"/>
  <c r="Q41" i="1" s="1"/>
  <c r="M38" i="1"/>
  <c r="Q38" i="1" s="1"/>
  <c r="R18" i="1"/>
  <c r="R15" i="1"/>
  <c r="R31" i="1"/>
  <c r="R28" i="1"/>
  <c r="Q28" i="1"/>
  <c r="M31" i="1"/>
  <c r="Q31" i="1" s="1"/>
  <c r="Q12" i="1"/>
  <c r="S12" i="1" s="1"/>
  <c r="L21" i="1"/>
  <c r="L18" i="1"/>
  <c r="L15" i="1"/>
  <c r="S41" i="1" l="1"/>
  <c r="S38" i="1"/>
  <c r="S31" i="1"/>
  <c r="S28" i="1"/>
  <c r="M18" i="1"/>
  <c r="Q18" i="1" s="1"/>
  <c r="S18" i="1" s="1"/>
  <c r="M15" i="1"/>
  <c r="Q15" i="1"/>
  <c r="S15" i="1" s="1"/>
  <c r="M21" i="1"/>
  <c r="Q21" i="1" s="1"/>
  <c r="S21" i="1" s="1"/>
</calcChain>
</file>

<file path=xl/sharedStrings.xml><?xml version="1.0" encoding="utf-8"?>
<sst xmlns="http://schemas.openxmlformats.org/spreadsheetml/2006/main" count="117" uniqueCount="25">
  <si>
    <t>Applicant</t>
  </si>
  <si>
    <t>GRE</t>
  </si>
  <si>
    <t>Gender</t>
  </si>
  <si>
    <t>Admission</t>
  </si>
  <si>
    <t>GPA</t>
  </si>
  <si>
    <t>Low</t>
  </si>
  <si>
    <t>Female</t>
  </si>
  <si>
    <t>Admitted</t>
  </si>
  <si>
    <t>High</t>
  </si>
  <si>
    <t>Male</t>
  </si>
  <si>
    <t>Rejected</t>
  </si>
  <si>
    <t>Waitlisted</t>
  </si>
  <si>
    <t>Medium</t>
  </si>
  <si>
    <t>Very High</t>
  </si>
  <si>
    <t>PL</t>
  </si>
  <si>
    <t>PR</t>
  </si>
  <si>
    <t>Admssion</t>
  </si>
  <si>
    <t>P(j | tL)</t>
  </si>
  <si>
    <t>P(j | tR)</t>
  </si>
  <si>
    <t>Split</t>
  </si>
  <si>
    <t>2*PL*PR</t>
  </si>
  <si>
    <t>Q(s|t)</t>
  </si>
  <si>
    <t>Φ(s|t)</t>
  </si>
  <si>
    <t>Conclusion:</t>
  </si>
  <si>
    <t>From above calculations, we can conclude that when GRE is Very High, we get highest value for Φ(s|t). Hence, after the root node, the first split should be as follows -&gt; GRE - Very High, right child -&gt; Gre - Low, Medium,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</si>
</sst>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0" fillId="5" borderId="0" xfId="0" applyFill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6" borderId="0" xfId="0" applyFill="1"/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wrapText="1"/>
    </xf>
    <xf numFmtId="0" fontId="1" fillId="2" borderId="0" xfId="1" applyBorder="1"/>
    <xf numFmtId="0" fontId="1" fillId="2" borderId="7" xfId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93CA-2D5F-460D-8484-439869B862C7}">
  <dimension ref="A1:V49"/>
  <sheetViews>
    <sheetView tabSelected="1" workbookViewId="0">
      <selection activeCell="V33" sqref="V33"/>
    </sheetView>
  </sheetViews>
  <sheetFormatPr defaultRowHeight="15" x14ac:dyDescent="0.25"/>
  <cols>
    <col min="1" max="1" width="12.140625" bestFit="1" customWidth="1"/>
    <col min="2" max="2" width="9.5703125" bestFit="1" customWidth="1"/>
    <col min="3" max="3" width="7.7109375" bestFit="1" customWidth="1"/>
    <col min="4" max="4" width="10.140625" bestFit="1" customWidth="1"/>
    <col min="5" max="5" width="8.42578125" bestFit="1" customWidth="1"/>
    <col min="14" max="14" width="10.140625" bestFit="1" customWidth="1"/>
    <col min="22" max="22" width="61.42578125" customWidth="1"/>
  </cols>
  <sheetData>
    <row r="1" spans="1:19" ht="19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spans="1:19" ht="15.75" thickBot="1" x14ac:dyDescent="0.3">
      <c r="A2" s="4">
        <v>1</v>
      </c>
      <c r="B2" s="5" t="s">
        <v>5</v>
      </c>
      <c r="C2" s="5" t="s">
        <v>6</v>
      </c>
      <c r="D2" s="5" t="s">
        <v>7</v>
      </c>
      <c r="E2" s="6" t="s">
        <v>8</v>
      </c>
    </row>
    <row r="3" spans="1:19" ht="15.75" thickBot="1" x14ac:dyDescent="0.3">
      <c r="A3" s="4">
        <v>2</v>
      </c>
      <c r="B3" s="5" t="s">
        <v>5</v>
      </c>
      <c r="C3" s="5" t="s">
        <v>9</v>
      </c>
      <c r="D3" s="5" t="s">
        <v>10</v>
      </c>
      <c r="E3" s="6" t="s">
        <v>5</v>
      </c>
    </row>
    <row r="4" spans="1:19" ht="15.75" thickBot="1" x14ac:dyDescent="0.3">
      <c r="A4" s="4">
        <v>3</v>
      </c>
      <c r="B4" s="5" t="s">
        <v>5</v>
      </c>
      <c r="C4" s="5" t="s">
        <v>9</v>
      </c>
      <c r="D4" s="5" t="s">
        <v>11</v>
      </c>
      <c r="E4" s="6" t="s">
        <v>12</v>
      </c>
    </row>
    <row r="5" spans="1:19" ht="15.75" thickBot="1" x14ac:dyDescent="0.3">
      <c r="A5" s="4">
        <v>4</v>
      </c>
      <c r="B5" s="5" t="s">
        <v>13</v>
      </c>
      <c r="C5" s="5" t="s">
        <v>9</v>
      </c>
      <c r="D5" s="5" t="s">
        <v>7</v>
      </c>
      <c r="E5" s="6" t="s">
        <v>5</v>
      </c>
    </row>
    <row r="6" spans="1:19" ht="15.75" thickBot="1" x14ac:dyDescent="0.3">
      <c r="A6" s="4">
        <v>5</v>
      </c>
      <c r="B6" s="5" t="s">
        <v>13</v>
      </c>
      <c r="C6" s="5" t="s">
        <v>6</v>
      </c>
      <c r="D6" s="5" t="s">
        <v>7</v>
      </c>
      <c r="E6" s="6" t="s">
        <v>12</v>
      </c>
    </row>
    <row r="7" spans="1:19" ht="15.75" thickBot="1" x14ac:dyDescent="0.3">
      <c r="A7" s="4">
        <v>6</v>
      </c>
      <c r="B7" s="5" t="s">
        <v>13</v>
      </c>
      <c r="C7" s="5" t="s">
        <v>9</v>
      </c>
      <c r="D7" s="5" t="s">
        <v>7</v>
      </c>
      <c r="E7" s="6" t="s">
        <v>8</v>
      </c>
    </row>
    <row r="8" spans="1:19" ht="15.75" thickBot="1" x14ac:dyDescent="0.3">
      <c r="A8" s="4">
        <v>7</v>
      </c>
      <c r="B8" s="5" t="s">
        <v>13</v>
      </c>
      <c r="C8" s="5" t="s">
        <v>6</v>
      </c>
      <c r="D8" s="5" t="s">
        <v>7</v>
      </c>
      <c r="E8" s="6" t="s">
        <v>8</v>
      </c>
    </row>
    <row r="9" spans="1:19" ht="15.75" thickBot="1" x14ac:dyDescent="0.3">
      <c r="A9" s="4">
        <v>8</v>
      </c>
      <c r="B9" s="5" t="s">
        <v>8</v>
      </c>
      <c r="C9" s="5" t="s">
        <v>9</v>
      </c>
      <c r="D9" s="5" t="s">
        <v>11</v>
      </c>
      <c r="E9" s="6" t="s">
        <v>12</v>
      </c>
    </row>
    <row r="10" spans="1:19" ht="15.75" thickBot="1" x14ac:dyDescent="0.3">
      <c r="A10" s="4">
        <v>9</v>
      </c>
      <c r="B10" s="5" t="s">
        <v>8</v>
      </c>
      <c r="C10" s="5" t="s">
        <v>9</v>
      </c>
      <c r="D10" s="5" t="s">
        <v>11</v>
      </c>
      <c r="E10" s="6" t="s">
        <v>5</v>
      </c>
      <c r="J10" s="12" t="s">
        <v>1</v>
      </c>
    </row>
    <row r="11" spans="1:19" ht="15.75" thickBot="1" x14ac:dyDescent="0.3">
      <c r="A11" s="4">
        <v>10</v>
      </c>
      <c r="B11" s="5" t="s">
        <v>12</v>
      </c>
      <c r="C11" s="5" t="s">
        <v>6</v>
      </c>
      <c r="D11" s="5" t="s">
        <v>11</v>
      </c>
      <c r="E11" s="6" t="s">
        <v>8</v>
      </c>
      <c r="K11" s="8" t="s">
        <v>19</v>
      </c>
      <c r="L11" s="8" t="s">
        <v>14</v>
      </c>
      <c r="M11" s="8" t="s">
        <v>15</v>
      </c>
      <c r="N11" s="8" t="s">
        <v>16</v>
      </c>
      <c r="O11" s="8" t="s">
        <v>17</v>
      </c>
      <c r="P11" s="8" t="s">
        <v>18</v>
      </c>
      <c r="Q11" s="8" t="s">
        <v>20</v>
      </c>
      <c r="R11" s="8" t="s">
        <v>21</v>
      </c>
      <c r="S11" s="8" t="s">
        <v>22</v>
      </c>
    </row>
    <row r="12" spans="1:19" ht="15.75" thickBot="1" x14ac:dyDescent="0.3">
      <c r="A12" s="7">
        <v>11</v>
      </c>
      <c r="B12" s="5" t="s">
        <v>12</v>
      </c>
      <c r="C12" s="5" t="s">
        <v>9</v>
      </c>
      <c r="D12" s="5" t="s">
        <v>10</v>
      </c>
      <c r="E12" s="6" t="s">
        <v>5</v>
      </c>
      <c r="K12" s="13" t="s">
        <v>5</v>
      </c>
      <c r="L12" s="9">
        <f>COUNTIF(B2:B12,"Low")/COUNTA(B2:B12)</f>
        <v>0.27272727272727271</v>
      </c>
      <c r="M12" s="9">
        <f>1-L12</f>
        <v>0.72727272727272729</v>
      </c>
      <c r="N12" s="9" t="s">
        <v>7</v>
      </c>
      <c r="O12" s="9">
        <f>COUNTIFS(B:B,K12,D:D,N12)/COUNTIF(B:B,K12)</f>
        <v>0.33333333333333331</v>
      </c>
      <c r="P12" s="9">
        <f>COUNTIFS(B2:B12,"&lt;&gt;Low", D2:D12, N12)/COUNTIF(B2:B12,"&lt;&gt;Low")</f>
        <v>0.5</v>
      </c>
      <c r="Q12" s="9">
        <f>2*L12*M12</f>
        <v>0.39669421487603301</v>
      </c>
      <c r="R12" s="9">
        <f>ABS(O12-P12)+ABS(O13-P13)+ABS(O14-P14)</f>
        <v>0.41666666666666669</v>
      </c>
      <c r="S12" s="18">
        <f>Q12*R12</f>
        <v>0.16528925619834708</v>
      </c>
    </row>
    <row r="13" spans="1:19" x14ac:dyDescent="0.25">
      <c r="K13" s="13"/>
      <c r="L13" s="9"/>
      <c r="M13" s="9"/>
      <c r="N13" s="9" t="s">
        <v>10</v>
      </c>
      <c r="O13" s="9">
        <f>COUNTIFS(B:B,K12,D:D,N13)/COUNTIF(B:B,K12)</f>
        <v>0.33333333333333331</v>
      </c>
      <c r="P13" s="9">
        <f>COUNTIFS(B2:B12,"&lt;&gt;Low", D2:D12, N13)/COUNTIF(B2:B12,"&lt;&gt;Low")</f>
        <v>0.125</v>
      </c>
      <c r="Q13" s="9"/>
      <c r="R13" s="9"/>
      <c r="S13" s="9"/>
    </row>
    <row r="14" spans="1:19" x14ac:dyDescent="0.25">
      <c r="K14" s="14"/>
      <c r="L14" s="10"/>
      <c r="M14" s="10"/>
      <c r="N14" s="10" t="s">
        <v>11</v>
      </c>
      <c r="O14" s="10">
        <f>COUNTIFS(B:B,K12,D:D,N14)/COUNTIF(B:B,K12)</f>
        <v>0.33333333333333331</v>
      </c>
      <c r="P14" s="10">
        <f>COUNTIFS(B2:B12,"&lt;&gt;Low", D2:D12, N14)/COUNTIF(B2:B12,"&lt;&gt;Low")</f>
        <v>0.375</v>
      </c>
      <c r="Q14" s="10"/>
      <c r="R14" s="10"/>
      <c r="S14" s="10"/>
    </row>
    <row r="15" spans="1:19" x14ac:dyDescent="0.25">
      <c r="K15" s="15" t="s">
        <v>12</v>
      </c>
      <c r="L15" s="11">
        <f>COUNTIF(B2:B12,"Medium")/COUNTA(B2:B12)</f>
        <v>0.18181818181818182</v>
      </c>
      <c r="M15" s="11">
        <f>1-L15</f>
        <v>0.81818181818181812</v>
      </c>
      <c r="N15" s="11" t="s">
        <v>7</v>
      </c>
      <c r="O15" s="11">
        <f>COUNTIFS(B:B,K15,D:D,N15)/COUNTIF(B:B,K15)</f>
        <v>0</v>
      </c>
      <c r="P15" s="11">
        <f>COUNTIFS(B2:B12,"&lt;&gt;Medium", D2:D12, N15)/COUNTIF(B2:B12,"&lt;&gt;Medium")</f>
        <v>0.55555555555555558</v>
      </c>
      <c r="Q15" s="11">
        <f t="shared" ref="Q15:Q21" si="0">2*L15*M15</f>
        <v>0.2975206611570248</v>
      </c>
      <c r="R15" s="11">
        <f>ABS(O15-P15)+ABS(O16-P16)+ABS(O17-P17)</f>
        <v>1.1111111111111112</v>
      </c>
      <c r="S15" s="19">
        <f t="shared" ref="S15:S21" si="1">Q15*R15</f>
        <v>0.33057851239669422</v>
      </c>
    </row>
    <row r="16" spans="1:19" x14ac:dyDescent="0.25">
      <c r="K16" s="13"/>
      <c r="L16" s="9"/>
      <c r="M16" s="9"/>
      <c r="N16" s="9" t="s">
        <v>10</v>
      </c>
      <c r="O16" s="9">
        <f>COUNTIFS(B:B,K15,D:D,N16)/COUNTIF(B:B,K15)</f>
        <v>0.5</v>
      </c>
      <c r="P16" s="9">
        <f>COUNTIFS(B2:B12,"&lt;&gt;Medium", D2:D12, N16)/COUNTIF(B2:B12,"&lt;&gt;Medium")</f>
        <v>0.1111111111111111</v>
      </c>
      <c r="Q16" s="9"/>
      <c r="R16" s="9"/>
      <c r="S16" s="9"/>
    </row>
    <row r="17" spans="10:19" x14ac:dyDescent="0.25">
      <c r="K17" s="14"/>
      <c r="L17" s="10"/>
      <c r="M17" s="10"/>
      <c r="N17" s="10" t="s">
        <v>11</v>
      </c>
      <c r="O17" s="10">
        <f>COUNTIFS(B:B,K15,D:D,N17)/COUNTIF(B:B,K15)</f>
        <v>0.5</v>
      </c>
      <c r="P17" s="10">
        <f>COUNTIFS(B2:B12,"&lt;&gt;Medium", D2:D12, N17)/COUNTIF(B2:B12,"&lt;&gt;Medium")</f>
        <v>0.33333333333333331</v>
      </c>
      <c r="Q17" s="10"/>
      <c r="R17" s="10"/>
      <c r="S17" s="10"/>
    </row>
    <row r="18" spans="10:19" x14ac:dyDescent="0.25">
      <c r="K18" s="15" t="s">
        <v>8</v>
      </c>
      <c r="L18" s="11">
        <f>COUNTIF(B2:B12,"High")/COUNTA(B2:B12)</f>
        <v>0.18181818181818182</v>
      </c>
      <c r="M18" s="11">
        <f>1-L18</f>
        <v>0.81818181818181812</v>
      </c>
      <c r="N18" s="11" t="s">
        <v>7</v>
      </c>
      <c r="O18" s="11">
        <f>COUNTIFS(B:B,K18,D:D,N18)/COUNTIF(B:B,K18)</f>
        <v>0</v>
      </c>
      <c r="P18" s="11">
        <f>COUNTIFS(B2:B12,"&lt;&gt;High", D2:D12, N18)/COUNTIF(B2:B12,"&lt;&gt;High")</f>
        <v>0.55555555555555558</v>
      </c>
      <c r="Q18" s="11">
        <f t="shared" si="0"/>
        <v>0.2975206611570248</v>
      </c>
      <c r="R18" s="11">
        <f>ABS(O18-P18)+ABS(O19-P19)+ABS(O20-P20)</f>
        <v>1.5555555555555556</v>
      </c>
      <c r="S18" s="19">
        <f t="shared" si="1"/>
        <v>0.46280991735537191</v>
      </c>
    </row>
    <row r="19" spans="10:19" x14ac:dyDescent="0.25">
      <c r="K19" s="13"/>
      <c r="L19" s="9"/>
      <c r="M19" s="9"/>
      <c r="N19" s="9" t="s">
        <v>10</v>
      </c>
      <c r="O19" s="9">
        <f>COUNTIFS(B:B,K18,D:D,N19)/COUNTIF(B:B,K18)</f>
        <v>0</v>
      </c>
      <c r="P19" s="9">
        <f>COUNTIFS(B2:B12,"&lt;&gt;High", D2:D12, N19)/COUNTIF(B2:B12,"&lt;&gt;High")</f>
        <v>0.22222222222222221</v>
      </c>
      <c r="Q19" s="9"/>
      <c r="R19" s="9"/>
      <c r="S19" s="9"/>
    </row>
    <row r="20" spans="10:19" x14ac:dyDescent="0.25">
      <c r="K20" s="14"/>
      <c r="L20" s="10"/>
      <c r="M20" s="10"/>
      <c r="N20" s="10" t="s">
        <v>11</v>
      </c>
      <c r="O20" s="10">
        <f>COUNTIFS(B:B,K18,D:D,N20)/COUNTIF(B:B,K18)</f>
        <v>1</v>
      </c>
      <c r="P20" s="10">
        <f>COUNTIFS(B2:B12,"&lt;&gt;High", D2:D12, N20)/COUNTIF(B2:B12,"&lt;&gt;High")</f>
        <v>0.22222222222222221</v>
      </c>
      <c r="Q20" s="10"/>
      <c r="R20" s="10"/>
      <c r="S20" s="10"/>
    </row>
    <row r="21" spans="10:19" x14ac:dyDescent="0.25">
      <c r="K21" s="15" t="s">
        <v>13</v>
      </c>
      <c r="L21" s="11">
        <f>COUNTIF(B2:B12,"Very High")/COUNTA(B2:B12)</f>
        <v>0.36363636363636365</v>
      </c>
      <c r="M21" s="11">
        <f>1-L21</f>
        <v>0.63636363636363635</v>
      </c>
      <c r="N21" s="11" t="s">
        <v>7</v>
      </c>
      <c r="O21" s="11">
        <f>COUNTIFS(B:B,K21,D:D,N21)/COUNTIF(B:B,K21)</f>
        <v>1</v>
      </c>
      <c r="P21" s="11">
        <f>COUNTIFS(B2:B12,"&lt;&gt;Very High", D2:D12, N21)/COUNTIF(B2:B12,"&lt;&gt;Very High")</f>
        <v>0.14285714285714285</v>
      </c>
      <c r="Q21" s="11">
        <f t="shared" si="0"/>
        <v>0.46280991735537191</v>
      </c>
      <c r="R21" s="11">
        <f>ABS(O21-P21)+ABS(O22-P22)+ABS(O23-P23)</f>
        <v>1.7142857142857142</v>
      </c>
      <c r="S21" s="19">
        <f t="shared" si="1"/>
        <v>0.79338842975206614</v>
      </c>
    </row>
    <row r="22" spans="10:19" x14ac:dyDescent="0.25">
      <c r="K22" s="13"/>
      <c r="L22" s="9"/>
      <c r="M22" s="9"/>
      <c r="N22" s="9" t="s">
        <v>10</v>
      </c>
      <c r="O22" s="9">
        <f>COUNTIFS(B:B,K21,D:D,N22)/COUNTIF(B:B,K21)</f>
        <v>0</v>
      </c>
      <c r="P22" s="9">
        <f>COUNTIFS(B2:B12,"&lt;&gt;Very High", D2:D12, N22)/COUNTIF(B2:B12,"&lt;&gt;Very High")</f>
        <v>0.2857142857142857</v>
      </c>
      <c r="Q22" s="9"/>
      <c r="R22" s="9"/>
      <c r="S22" s="9"/>
    </row>
    <row r="23" spans="10:19" x14ac:dyDescent="0.25">
      <c r="K23" s="14"/>
      <c r="L23" s="10"/>
      <c r="M23" s="10"/>
      <c r="N23" s="10" t="s">
        <v>11</v>
      </c>
      <c r="O23" s="10">
        <f>COUNTIFS(B:B,K21,D:D,N23)/COUNTIF(B:B,K21)</f>
        <v>0</v>
      </c>
      <c r="P23" s="10">
        <f>COUNTIFS(B2:B12,"&lt;&gt;Very High", D2:D12, N23)/COUNTIF(B2:B12,"&lt;&gt;Very High")</f>
        <v>0.5714285714285714</v>
      </c>
      <c r="Q23" s="10"/>
      <c r="R23" s="10"/>
      <c r="S23" s="10"/>
    </row>
    <row r="26" spans="10:19" x14ac:dyDescent="0.25">
      <c r="J26" s="12" t="s">
        <v>2</v>
      </c>
    </row>
    <row r="27" spans="10:19" x14ac:dyDescent="0.25">
      <c r="K27" s="8" t="s">
        <v>19</v>
      </c>
      <c r="L27" s="8" t="s">
        <v>14</v>
      </c>
      <c r="M27" s="8" t="s">
        <v>15</v>
      </c>
      <c r="N27" s="8" t="s">
        <v>16</v>
      </c>
      <c r="O27" s="8" t="s">
        <v>17</v>
      </c>
      <c r="P27" s="8" t="s">
        <v>18</v>
      </c>
      <c r="Q27" s="8" t="s">
        <v>20</v>
      </c>
      <c r="R27" s="8" t="s">
        <v>21</v>
      </c>
      <c r="S27" s="8" t="s">
        <v>22</v>
      </c>
    </row>
    <row r="28" spans="10:19" x14ac:dyDescent="0.25">
      <c r="K28" s="13" t="s">
        <v>9</v>
      </c>
      <c r="L28" s="9">
        <f>COUNTIF(C:C,"Male")/COUNTA(C:C)</f>
        <v>0.58333333333333337</v>
      </c>
      <c r="M28" s="9">
        <f>1-L28</f>
        <v>0.41666666666666663</v>
      </c>
      <c r="N28" s="9" t="s">
        <v>7</v>
      </c>
      <c r="O28" s="9">
        <f>COUNTIFS(C:C,K28,D:D,N28)/COUNTIF(C:C,K28)</f>
        <v>0.2857142857142857</v>
      </c>
      <c r="P28" s="9">
        <f>COUNTIFS(C2:C12,"&lt;&gt;Male", D2:D12, N28)/COUNTIF(C2:C12,"&lt;&gt;Male")</f>
        <v>0.75</v>
      </c>
      <c r="Q28" s="9">
        <f>2*L28*M28</f>
        <v>0.4861111111111111</v>
      </c>
      <c r="R28" s="9">
        <f>ABS(O28-P28)+ABS(O29-P29)+ABS(O30-P30)</f>
        <v>0.9285714285714286</v>
      </c>
      <c r="S28" s="18">
        <f>Q28*R28</f>
        <v>0.4513888888888889</v>
      </c>
    </row>
    <row r="29" spans="10:19" x14ac:dyDescent="0.25">
      <c r="K29" s="13"/>
      <c r="L29" s="9"/>
      <c r="M29" s="9"/>
      <c r="N29" s="9" t="s">
        <v>10</v>
      </c>
      <c r="O29" s="9">
        <f>COUNTIFS(C:C,K28,D:D,N29)/COUNTIF(C:C,K28)</f>
        <v>0.2857142857142857</v>
      </c>
      <c r="P29" s="9">
        <f>COUNTIFS(C2:C12,"&lt;&gt;Male", D2:D12, N29)/COUNTIF(C2:C12,"&lt;&gt;Male")</f>
        <v>0</v>
      </c>
      <c r="Q29" s="9"/>
      <c r="R29" s="9"/>
      <c r="S29" s="9"/>
    </row>
    <row r="30" spans="10:19" x14ac:dyDescent="0.25">
      <c r="K30" s="14"/>
      <c r="L30" s="10"/>
      <c r="M30" s="10"/>
      <c r="N30" s="10" t="s">
        <v>11</v>
      </c>
      <c r="O30" s="10">
        <f>COUNTIFS(C:C,K28,D:D,N30)/COUNTIF(C:C,K28)</f>
        <v>0.42857142857142855</v>
      </c>
      <c r="P30" s="10">
        <f>COUNTIFS(C2:C12,"&lt;&gt;Male", D2:D12, N30)/COUNTIF(C2:C12,"&lt;&gt;Male")</f>
        <v>0.25</v>
      </c>
      <c r="Q30" s="10"/>
      <c r="R30" s="10"/>
      <c r="S30" s="10"/>
    </row>
    <row r="31" spans="10:19" x14ac:dyDescent="0.25">
      <c r="K31" s="13" t="s">
        <v>6</v>
      </c>
      <c r="L31" s="9">
        <f>COUNTIF(C:C,"Female")/COUNTA(C:C)</f>
        <v>0.33333333333333331</v>
      </c>
      <c r="M31" s="9">
        <f>1-L31</f>
        <v>0.66666666666666674</v>
      </c>
      <c r="N31" s="9" t="s">
        <v>7</v>
      </c>
      <c r="O31" s="9">
        <f>COUNTIFS(C:C,K31,D:D,N31)/COUNTIF(C:C,K31)</f>
        <v>0.75</v>
      </c>
      <c r="P31" s="9">
        <f>COUNTIFS(C2:C12,"&lt;&gt;Female", D2:D12, N31)/COUNTIF(C2:C12,"&lt;&gt;Female")</f>
        <v>0.2857142857142857</v>
      </c>
      <c r="Q31" s="9">
        <f t="shared" ref="Q31" si="2">2*L31*M31</f>
        <v>0.44444444444444448</v>
      </c>
      <c r="R31" s="9">
        <f>ABS(O31-P31)+ABS(O32-P32)+ABS(O33-P33)</f>
        <v>0.9285714285714286</v>
      </c>
      <c r="S31" s="18">
        <f t="shared" ref="S31" si="3">Q31*R31</f>
        <v>0.41269841269841273</v>
      </c>
    </row>
    <row r="32" spans="10:19" x14ac:dyDescent="0.25">
      <c r="K32" s="13"/>
      <c r="L32" s="9"/>
      <c r="M32" s="9"/>
      <c r="N32" s="9" t="s">
        <v>10</v>
      </c>
      <c r="O32" s="9">
        <f>COUNTIFS(C:C,K31,D:D,N32)/COUNTIF(C:C,K31)</f>
        <v>0</v>
      </c>
      <c r="P32" s="9">
        <f>COUNTIFS(C2:C12,"&lt;&gt;Female", D2:D12, N32)/COUNTIF(C2:C12,"&lt;&gt;Female")</f>
        <v>0.2857142857142857</v>
      </c>
      <c r="Q32" s="9"/>
      <c r="R32" s="9"/>
      <c r="S32" s="9"/>
    </row>
    <row r="33" spans="10:22" x14ac:dyDescent="0.25">
      <c r="K33" s="14"/>
      <c r="L33" s="10"/>
      <c r="M33" s="10"/>
      <c r="N33" s="10" t="s">
        <v>11</v>
      </c>
      <c r="O33" s="10">
        <f>COUNTIFS(C:C,K31,D:D,N33)/COUNTIF(C:C,K31)</f>
        <v>0.25</v>
      </c>
      <c r="P33" s="10">
        <f>COUNTIFS(C2:C12,"&lt;&gt;Female", D2:D12, N33)/COUNTIF(C2:C12,"&lt;&gt;Female")</f>
        <v>0.42857142857142855</v>
      </c>
      <c r="Q33" s="10"/>
      <c r="R33" s="10"/>
      <c r="S33" s="10"/>
    </row>
    <row r="36" spans="10:22" x14ac:dyDescent="0.25">
      <c r="J36" s="12" t="s">
        <v>4</v>
      </c>
    </row>
    <row r="37" spans="10:22" x14ac:dyDescent="0.25">
      <c r="K37" s="8" t="s">
        <v>19</v>
      </c>
      <c r="L37" s="8" t="s">
        <v>14</v>
      </c>
      <c r="M37" s="8" t="s">
        <v>15</v>
      </c>
      <c r="N37" s="8" t="s">
        <v>16</v>
      </c>
      <c r="O37" s="8" t="s">
        <v>17</v>
      </c>
      <c r="P37" s="8" t="s">
        <v>18</v>
      </c>
      <c r="Q37" s="8" t="s">
        <v>20</v>
      </c>
      <c r="R37" s="8" t="s">
        <v>21</v>
      </c>
      <c r="S37" s="8" t="s">
        <v>22</v>
      </c>
    </row>
    <row r="38" spans="10:22" x14ac:dyDescent="0.25">
      <c r="K38" s="13" t="s">
        <v>5</v>
      </c>
      <c r="L38" s="9">
        <f>COUNTIF(E2:E12,"Low")/COUNTA(E2:E12)</f>
        <v>0.36363636363636365</v>
      </c>
      <c r="M38" s="9">
        <f>1-L38</f>
        <v>0.63636363636363635</v>
      </c>
      <c r="N38" s="9" t="s">
        <v>7</v>
      </c>
      <c r="O38" s="9">
        <f>COUNTIFS(E:E,K38,D:D,N38)/COUNTIF(E:E,K38)</f>
        <v>0.25</v>
      </c>
      <c r="P38" s="9">
        <f>COUNTIFS(E2:E12,"&lt;&gt;Low", D2:D12, N38)/COUNTIF(E2:E12,"&lt;&gt;Low")</f>
        <v>0.5714285714285714</v>
      </c>
      <c r="Q38" s="9">
        <f>2*L38*M38</f>
        <v>0.46280991735537191</v>
      </c>
      <c r="R38" s="9">
        <f>ABS(O38-P38)+ABS(O39-P39)+ABS(O40-P40)</f>
        <v>1</v>
      </c>
      <c r="S38" s="18">
        <f>Q38*R38</f>
        <v>0.46280991735537191</v>
      </c>
    </row>
    <row r="39" spans="10:22" x14ac:dyDescent="0.25">
      <c r="K39" s="13"/>
      <c r="L39" s="9"/>
      <c r="M39" s="9"/>
      <c r="N39" s="9" t="s">
        <v>10</v>
      </c>
      <c r="O39" s="9">
        <f>COUNTIFS(E:E,K38,D:D,N39)/COUNTIF(E:E,K38)</f>
        <v>0.5</v>
      </c>
      <c r="P39" s="9">
        <f>COUNTIFS(E2:E12,"&lt;&gt;Low", D2:D12, N39)/COUNTIF(E2:E12,"&lt;&gt;Low")</f>
        <v>0</v>
      </c>
      <c r="Q39" s="9"/>
      <c r="R39" s="9"/>
      <c r="S39" s="9"/>
    </row>
    <row r="40" spans="10:22" x14ac:dyDescent="0.25">
      <c r="K40" s="14"/>
      <c r="L40" s="10"/>
      <c r="M40" s="10"/>
      <c r="N40" s="10" t="s">
        <v>11</v>
      </c>
      <c r="O40" s="10">
        <f>COUNTIFS(E:E,K38,D:D,N40)/COUNTIF(E:E,K38)</f>
        <v>0.25</v>
      </c>
      <c r="P40" s="10">
        <f>COUNTIFS(E2:E12,"&lt;&gt;Low", D2:D12, N40)/COUNTIF(E2:E12,"&lt;&gt;Low")</f>
        <v>0.42857142857142855</v>
      </c>
      <c r="Q40" s="10"/>
      <c r="R40" s="10"/>
      <c r="S40" s="10"/>
    </row>
    <row r="41" spans="10:22" x14ac:dyDescent="0.25">
      <c r="K41" s="15" t="s">
        <v>12</v>
      </c>
      <c r="L41" s="11">
        <f>COUNTIF(E2:E12,"Medium")/COUNTA(E2:E12)</f>
        <v>0.27272727272727271</v>
      </c>
      <c r="M41" s="11">
        <f>1-L41</f>
        <v>0.72727272727272729</v>
      </c>
      <c r="N41" s="11" t="s">
        <v>7</v>
      </c>
      <c r="O41" s="11">
        <f t="shared" ref="O41:O44" si="4">COUNTIFS(E:E,K41,D:D,N41)/COUNTIF(E:E,K41)</f>
        <v>0.33333333333333331</v>
      </c>
      <c r="P41" s="11">
        <f>COUNTIFS(E2:E12,"&lt;&gt;Medium", D2:D12, N41)/COUNTIF(E2:E12,"&lt;&gt;Medium")</f>
        <v>0.5</v>
      </c>
      <c r="Q41" s="11">
        <f t="shared" ref="Q41:Q46" si="5">2*L41*M41</f>
        <v>0.39669421487603301</v>
      </c>
      <c r="R41" s="11">
        <f>ABS(O41-P41)+ABS(O42-P42)+ABS(O43-P43)</f>
        <v>0.83333333333333326</v>
      </c>
      <c r="S41" s="19">
        <f t="shared" ref="S41" si="6">Q41*R41</f>
        <v>0.33057851239669417</v>
      </c>
    </row>
    <row r="42" spans="10:22" x14ac:dyDescent="0.25">
      <c r="K42" s="13"/>
      <c r="L42" s="9"/>
      <c r="M42" s="9"/>
      <c r="N42" s="9" t="s">
        <v>10</v>
      </c>
      <c r="O42" s="9">
        <f>COUNTIFS(E:E,K41,D:D,N42)/COUNTIF(E:E,K41)</f>
        <v>0</v>
      </c>
      <c r="P42" s="9">
        <f>COUNTIFS(E2:E12,"&lt;&gt;Medium", D2:D12, N42)/COUNTIF(E2:E12,"&lt;&gt;Medium")</f>
        <v>0.25</v>
      </c>
      <c r="Q42" s="9"/>
      <c r="R42" s="9"/>
      <c r="S42" s="9"/>
    </row>
    <row r="43" spans="10:22" x14ac:dyDescent="0.25">
      <c r="K43" s="14"/>
      <c r="L43" s="10"/>
      <c r="M43" s="10"/>
      <c r="N43" s="10" t="s">
        <v>11</v>
      </c>
      <c r="O43" s="10">
        <f>COUNTIFS(E:E,K41,D:D,N43)/COUNTIF(E:E,K41)</f>
        <v>0.66666666666666663</v>
      </c>
      <c r="P43" s="10">
        <f>COUNTIFS(E2:E12,"&lt;&gt;Medium", D2:D12, N43)/COUNTIF(E2:E12,"&lt;&gt;Medium")</f>
        <v>0.25</v>
      </c>
      <c r="Q43" s="10"/>
      <c r="R43" s="10"/>
      <c r="S43" s="10"/>
    </row>
    <row r="44" spans="10:22" x14ac:dyDescent="0.25">
      <c r="K44" s="15" t="s">
        <v>8</v>
      </c>
      <c r="L44" s="11">
        <f>COUNTIF(E2:E12,"High")/COUNTA(E2:E12)</f>
        <v>0.36363636363636365</v>
      </c>
      <c r="M44" s="11">
        <f>1-L44</f>
        <v>0.63636363636363635</v>
      </c>
      <c r="N44" s="11" t="s">
        <v>7</v>
      </c>
      <c r="O44" s="11">
        <f t="shared" si="4"/>
        <v>0.75</v>
      </c>
      <c r="P44" s="11">
        <f>COUNTIFS(E2:E12,"&lt;&gt;High", D2:D12, N44)/COUNTIF(E2:E12,"&lt;&gt;High")</f>
        <v>0.2857142857142857</v>
      </c>
      <c r="Q44" s="11">
        <f t="shared" ref="Q44:Q46" si="7">2*L44*M44</f>
        <v>0.46280991735537191</v>
      </c>
      <c r="R44" s="11">
        <f>ABS(O44-P44)+ABS(O45-P45)+ABS(O46-P46)</f>
        <v>0.8392857142857143</v>
      </c>
      <c r="S44" s="19">
        <f t="shared" ref="S44" si="8">Q44*R44</f>
        <v>0.38842975206611574</v>
      </c>
    </row>
    <row r="45" spans="10:22" x14ac:dyDescent="0.25">
      <c r="K45" s="13"/>
      <c r="L45" s="9"/>
      <c r="M45" s="9"/>
      <c r="N45" s="9" t="s">
        <v>10</v>
      </c>
      <c r="O45" s="9">
        <f>COUNTIFS(E:E,K44,D:D,N45)/COUNTIF(E:E,K44)</f>
        <v>0</v>
      </c>
      <c r="P45" s="9">
        <f t="shared" ref="P45:P46" si="9">COUNTIFS(E3:E13,"&lt;&gt;High", D3:D13, N45)/COUNTIF(E3:E13,"&lt;&gt;High")</f>
        <v>0.25</v>
      </c>
      <c r="Q45" s="9"/>
      <c r="R45" s="9"/>
      <c r="S45" s="9"/>
    </row>
    <row r="46" spans="10:22" x14ac:dyDescent="0.25">
      <c r="K46" s="14"/>
      <c r="L46" s="10"/>
      <c r="M46" s="10"/>
      <c r="N46" s="10" t="s">
        <v>11</v>
      </c>
      <c r="O46" s="10">
        <f>COUNTIFS(E:E,K44,D:D,N46)/COUNTIF(E:E,K44)</f>
        <v>0.25</v>
      </c>
      <c r="P46" s="10">
        <f t="shared" si="9"/>
        <v>0.375</v>
      </c>
      <c r="Q46" s="10"/>
      <c r="R46" s="10"/>
      <c r="S46" s="10"/>
    </row>
    <row r="48" spans="10:22" x14ac:dyDescent="0.25">
      <c r="V48" s="16" t="s">
        <v>23</v>
      </c>
    </row>
    <row r="49" spans="22:22" ht="60" x14ac:dyDescent="0.25">
      <c r="V49" s="17" t="s">
        <v>24</v>
      </c>
    </row>
  </sheetData>
  <mergeCells count="9">
    <mergeCell ref="K38:K40"/>
    <mergeCell ref="K41:K43"/>
    <mergeCell ref="K44:K46"/>
    <mergeCell ref="K12:K14"/>
    <mergeCell ref="K15:K17"/>
    <mergeCell ref="K18:K20"/>
    <mergeCell ref="K21:K23"/>
    <mergeCell ref="K28:K30"/>
    <mergeCell ref="K31:K3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Reddy</dc:creator>
  <cp:lastModifiedBy>Varun Reddy</cp:lastModifiedBy>
  <dcterms:created xsi:type="dcterms:W3CDTF">2022-03-30T02:18:45Z</dcterms:created>
  <dcterms:modified xsi:type="dcterms:W3CDTF">2022-03-30T03:46:15Z</dcterms:modified>
</cp:coreProperties>
</file>