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RA\TearableCloth_Partitioned\ReadingSet7\"/>
    </mc:Choice>
  </mc:AlternateContent>
  <bookViews>
    <workbookView xWindow="0" yWindow="0" windowWidth="16380" windowHeight="7110"/>
  </bookViews>
  <sheets>
    <sheet name="Computation Only" sheetId="1" r:id="rId1"/>
    <sheet name="Data_P5" sheetId="2" r:id="rId2"/>
    <sheet name="Data_P25" sheetId="3" r:id="rId3"/>
    <sheet name="Data_P45" sheetId="4" r:id="rId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D9" i="4"/>
  <c r="D8" i="4"/>
  <c r="D7" i="4"/>
  <c r="D6" i="4"/>
  <c r="D5" i="4"/>
  <c r="D4" i="4"/>
  <c r="D9" i="3"/>
  <c r="D8" i="3"/>
  <c r="D7" i="3"/>
  <c r="D6" i="3"/>
  <c r="D5" i="3"/>
  <c r="D4" i="3"/>
  <c r="D5" i="2"/>
  <c r="D6" i="2"/>
  <c r="D7" i="2"/>
  <c r="D8" i="2"/>
  <c r="D9" i="2"/>
  <c r="D4" i="2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P9" i="4"/>
  <c r="N9" i="4"/>
  <c r="M9" i="4"/>
  <c r="L9" i="4"/>
  <c r="D18" i="4"/>
  <c r="P8" i="4"/>
  <c r="N8" i="4"/>
  <c r="M8" i="4"/>
  <c r="L8" i="4"/>
  <c r="D17" i="4"/>
  <c r="P7" i="4"/>
  <c r="N7" i="4"/>
  <c r="M7" i="4"/>
  <c r="L7" i="4"/>
  <c r="D16" i="4"/>
  <c r="P6" i="4"/>
  <c r="N6" i="4"/>
  <c r="M6" i="4"/>
  <c r="L6" i="4"/>
  <c r="D15" i="4"/>
  <c r="P5" i="4"/>
  <c r="N5" i="4"/>
  <c r="M5" i="4"/>
  <c r="L5" i="4"/>
  <c r="D14" i="4"/>
  <c r="P4" i="4"/>
  <c r="N4" i="4"/>
  <c r="M4" i="4"/>
  <c r="L4" i="4"/>
  <c r="D13" i="4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P9" i="3"/>
  <c r="N9" i="3"/>
  <c r="M9" i="3"/>
  <c r="L9" i="3"/>
  <c r="D18" i="3"/>
  <c r="P8" i="3"/>
  <c r="N8" i="3"/>
  <c r="M8" i="3"/>
  <c r="L8" i="3"/>
  <c r="D17" i="3"/>
  <c r="P7" i="3"/>
  <c r="N7" i="3"/>
  <c r="M7" i="3"/>
  <c r="L7" i="3"/>
  <c r="D16" i="3"/>
  <c r="P6" i="3"/>
  <c r="N6" i="3"/>
  <c r="M6" i="3"/>
  <c r="L6" i="3"/>
  <c r="D15" i="3"/>
  <c r="P5" i="3"/>
  <c r="N5" i="3"/>
  <c r="M5" i="3"/>
  <c r="L5" i="3"/>
  <c r="D14" i="3"/>
  <c r="P4" i="3"/>
  <c r="N4" i="3"/>
  <c r="M4" i="3"/>
  <c r="L4" i="3"/>
  <c r="D13" i="3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P9" i="2"/>
  <c r="N9" i="2"/>
  <c r="M9" i="2"/>
  <c r="L9" i="2"/>
  <c r="P8" i="2"/>
  <c r="N8" i="2"/>
  <c r="M8" i="2"/>
  <c r="L8" i="2"/>
  <c r="P7" i="2"/>
  <c r="N7" i="2"/>
  <c r="M7" i="2"/>
  <c r="L7" i="2"/>
  <c r="D16" i="2"/>
  <c r="P6" i="2"/>
  <c r="N6" i="2"/>
  <c r="M6" i="2"/>
  <c r="L6" i="2"/>
  <c r="D15" i="2"/>
  <c r="P5" i="2"/>
  <c r="N5" i="2"/>
  <c r="M5" i="2"/>
  <c r="L5" i="2"/>
  <c r="D14" i="2"/>
  <c r="P4" i="2"/>
  <c r="N4" i="2"/>
  <c r="M4" i="2"/>
  <c r="L4" i="2"/>
  <c r="D13" i="2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P9" i="1"/>
  <c r="N9" i="1"/>
  <c r="M9" i="1"/>
  <c r="L9" i="1"/>
  <c r="D18" i="1"/>
  <c r="P8" i="1"/>
  <c r="N8" i="1"/>
  <c r="M8" i="1"/>
  <c r="L8" i="1"/>
  <c r="D17" i="1"/>
  <c r="P7" i="1"/>
  <c r="N7" i="1"/>
  <c r="M7" i="1"/>
  <c r="L7" i="1"/>
  <c r="D16" i="1"/>
  <c r="P6" i="1"/>
  <c r="N6" i="1"/>
  <c r="M6" i="1"/>
  <c r="L6" i="1"/>
  <c r="D15" i="1"/>
  <c r="P5" i="1"/>
  <c r="N5" i="1"/>
  <c r="M5" i="1"/>
  <c r="L5" i="1"/>
  <c r="D14" i="1"/>
  <c r="P4" i="1"/>
  <c r="N4" i="1"/>
  <c r="M4" i="1"/>
  <c r="L4" i="1"/>
  <c r="D13" i="1"/>
  <c r="C13" i="1" l="1"/>
  <c r="C14" i="1"/>
  <c r="C15" i="1"/>
  <c r="C16" i="1"/>
  <c r="C17" i="1"/>
  <c r="C18" i="1"/>
  <c r="D17" i="2"/>
  <c r="C17" i="2"/>
  <c r="D18" i="2"/>
  <c r="C18" i="2"/>
  <c r="C13" i="2"/>
  <c r="C14" i="2"/>
  <c r="C15" i="2"/>
  <c r="C16" i="2"/>
  <c r="C13" i="3"/>
  <c r="C14" i="3"/>
  <c r="C15" i="3"/>
  <c r="C16" i="3"/>
  <c r="C17" i="3"/>
  <c r="C18" i="3"/>
  <c r="C13" i="4"/>
  <c r="C14" i="4"/>
  <c r="C15" i="4"/>
  <c r="C16" i="4"/>
  <c r="C17" i="4"/>
  <c r="C18" i="4"/>
  <c r="H26" i="4" l="1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6" i="2"/>
  <c r="G26" i="2"/>
  <c r="F26" i="2"/>
  <c r="E26" i="2"/>
  <c r="D26" i="2"/>
  <c r="C26" i="2"/>
  <c r="H25" i="2"/>
  <c r="G25" i="2"/>
  <c r="F25" i="2"/>
  <c r="E25" i="2"/>
  <c r="D25" i="2"/>
  <c r="C25" i="2"/>
  <c r="H21" i="2"/>
  <c r="G21" i="2"/>
  <c r="F21" i="2"/>
  <c r="E21" i="2"/>
  <c r="D21" i="2"/>
  <c r="C21" i="2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C28" i="4" s="1"/>
</calcChain>
</file>

<file path=xl/sharedStrings.xml><?xml version="1.0" encoding="utf-8"?>
<sst xmlns="http://schemas.openxmlformats.org/spreadsheetml/2006/main" count="157" uniqueCount="34">
  <si>
    <t>S.no</t>
  </si>
  <si>
    <t>Data</t>
  </si>
  <si>
    <t>Data Size (bytes)</t>
  </si>
  <si>
    <t>Data Size(KB)</t>
  </si>
  <si>
    <t>Latency</t>
  </si>
  <si>
    <t>FPS by readings</t>
  </si>
  <si>
    <t>FPS which should  be</t>
  </si>
  <si>
    <t>Number of iterations</t>
  </si>
  <si>
    <t>Cloudlet</t>
  </si>
  <si>
    <t>Mobile</t>
  </si>
  <si>
    <t>AWS</t>
  </si>
  <si>
    <t>Socket</t>
  </si>
  <si>
    <t>P5</t>
  </si>
  <si>
    <t>P25</t>
  </si>
  <si>
    <t>P45</t>
  </si>
  <si>
    <t>P65</t>
  </si>
  <si>
    <t>P85</t>
  </si>
  <si>
    <t>P105</t>
  </si>
  <si>
    <t>Equations</t>
  </si>
  <si>
    <t>computation</t>
  </si>
  <si>
    <t>transmission</t>
  </si>
  <si>
    <t>constant</t>
  </si>
  <si>
    <t>=</t>
  </si>
  <si>
    <t>result cloudlet</t>
  </si>
  <si>
    <t>result mobile</t>
  </si>
  <si>
    <t>result aws</t>
  </si>
  <si>
    <t>FPS  by Readings</t>
  </si>
  <si>
    <t>H80_W90</t>
  </si>
  <si>
    <t>H120_W182</t>
  </si>
  <si>
    <t>H150_W244</t>
  </si>
  <si>
    <t>H210_W244</t>
  </si>
  <si>
    <t>H260_W245</t>
  </si>
  <si>
    <t>H317_W260</t>
  </si>
  <si>
    <t>Data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</si>
</sst>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2" fillId="2" borderId="0" xfId="1" applyNumberFormat="1" applyBorder="1" applyAlignment="1" applyProtection="1"/>
    <xf numFmtId="0" fontId="2" fillId="2" borderId="0" xfId="1" applyBorder="1" applyAlignment="1" applyProtection="1"/>
    <xf numFmtId="0" fontId="1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TableStyleLigh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Latency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78267104419036"/>
          <c:y val="0.13687650526473885"/>
          <c:w val="0.88437949762980905"/>
          <c:h val="0.74341384058280002"/>
        </c:manualLayout>
      </c:layout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Only'!$E$4:$E$9</c:f>
              <c:numCache>
                <c:formatCode>General</c:formatCode>
                <c:ptCount val="6"/>
                <c:pt idx="0">
                  <c:v>51.53</c:v>
                </c:pt>
                <c:pt idx="1">
                  <c:v>63.99</c:v>
                </c:pt>
                <c:pt idx="2">
                  <c:v>79.319999999999993</c:v>
                </c:pt>
                <c:pt idx="3">
                  <c:v>93.18</c:v>
                </c:pt>
                <c:pt idx="4">
                  <c:v>110.42</c:v>
                </c:pt>
                <c:pt idx="5">
                  <c:v>130.81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Only'!$F$4:$F$9</c:f>
              <c:numCache>
                <c:formatCode>General</c:formatCode>
                <c:ptCount val="6"/>
                <c:pt idx="0">
                  <c:v>41.09</c:v>
                </c:pt>
                <c:pt idx="1">
                  <c:v>107.59</c:v>
                </c:pt>
                <c:pt idx="2">
                  <c:v>173.69</c:v>
                </c:pt>
                <c:pt idx="3">
                  <c:v>239.33</c:v>
                </c:pt>
                <c:pt idx="4">
                  <c:v>298.79000000000002</c:v>
                </c:pt>
                <c:pt idx="5">
                  <c:v>364.61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Only'!$G$4:$G$9</c:f>
              <c:numCache>
                <c:formatCode>General</c:formatCode>
                <c:ptCount val="6"/>
                <c:pt idx="0">
                  <c:v>174.08</c:v>
                </c:pt>
                <c:pt idx="1">
                  <c:v>181.98</c:v>
                </c:pt>
                <c:pt idx="2">
                  <c:v>201.34</c:v>
                </c:pt>
                <c:pt idx="3">
                  <c:v>242.11</c:v>
                </c:pt>
                <c:pt idx="4">
                  <c:v>242.75</c:v>
                </c:pt>
                <c:pt idx="5">
                  <c:v>266.95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4577552"/>
        <c:axId val="164578112"/>
      </c:lineChart>
      <c:catAx>
        <c:axId val="16457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Physics accuracy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4578112"/>
        <c:crosses val="autoZero"/>
        <c:auto val="1"/>
        <c:lblAlgn val="ctr"/>
        <c:lblOffset val="100"/>
        <c:noMultiLvlLbl val="1"/>
      </c:catAx>
      <c:valAx>
        <c:axId val="164578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Time (ms)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164577552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FPS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Only'!$I$4:$I$9</c:f>
              <c:numCache>
                <c:formatCode>General</c:formatCode>
                <c:ptCount val="6"/>
                <c:pt idx="0">
                  <c:v>17.850000000000001</c:v>
                </c:pt>
                <c:pt idx="1">
                  <c:v>7.58</c:v>
                </c:pt>
                <c:pt idx="2">
                  <c:v>4.95</c:v>
                </c:pt>
                <c:pt idx="3">
                  <c:v>3.67</c:v>
                </c:pt>
                <c:pt idx="4">
                  <c:v>2.94</c:v>
                </c:pt>
                <c:pt idx="5">
                  <c:v>2.44</c:v>
                </c:pt>
              </c:numCache>
            </c:numRef>
          </c:val>
          <c:smooth val="0"/>
        </c:ser>
        <c:ser>
          <c:idx val="1"/>
          <c:order val="1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Only'!$H$4:$H$9</c:f>
              <c:numCache>
                <c:formatCode>General</c:formatCode>
                <c:ptCount val="6"/>
                <c:pt idx="0">
                  <c:v>18.96</c:v>
                </c:pt>
                <c:pt idx="1">
                  <c:v>14.95</c:v>
                </c:pt>
                <c:pt idx="2">
                  <c:v>12.1</c:v>
                </c:pt>
                <c:pt idx="3">
                  <c:v>10.08</c:v>
                </c:pt>
                <c:pt idx="4">
                  <c:v>8.74</c:v>
                </c:pt>
                <c:pt idx="5">
                  <c:v>7.18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Only'!$J$4:$J$9</c:f>
              <c:numCache>
                <c:formatCode>General</c:formatCode>
                <c:ptCount val="6"/>
                <c:pt idx="0">
                  <c:v>6.54</c:v>
                </c:pt>
                <c:pt idx="1">
                  <c:v>5.27</c:v>
                </c:pt>
                <c:pt idx="2">
                  <c:v>4.51</c:v>
                </c:pt>
                <c:pt idx="3">
                  <c:v>3.74</c:v>
                </c:pt>
                <c:pt idx="4">
                  <c:v>3.72</c:v>
                </c:pt>
                <c:pt idx="5">
                  <c:v>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4582032"/>
        <c:axId val="164582592"/>
      </c:lineChart>
      <c:catAx>
        <c:axId val="16458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Physics accuracy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4582592"/>
        <c:crosses val="autoZero"/>
        <c:auto val="1"/>
        <c:lblAlgn val="ctr"/>
        <c:lblOffset val="100"/>
        <c:noMultiLvlLbl val="1"/>
      </c:catAx>
      <c:valAx>
        <c:axId val="164582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1645820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997914259627076E-2"/>
          <c:y val="4.4263416961751928E-2"/>
          <c:w val="0.8858891225610469"/>
          <c:h val="0.71997946959993975"/>
        </c:manualLayout>
      </c:layout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Data_P5!$E$4:$E$9</c:f>
              <c:numCache>
                <c:formatCode>General</c:formatCode>
                <c:ptCount val="6"/>
                <c:pt idx="0">
                  <c:v>51.53</c:v>
                </c:pt>
                <c:pt idx="1">
                  <c:v>114.46</c:v>
                </c:pt>
                <c:pt idx="2">
                  <c:v>186.84</c:v>
                </c:pt>
                <c:pt idx="3">
                  <c:v>264.16000000000003</c:v>
                </c:pt>
                <c:pt idx="4">
                  <c:v>309.41000000000003</c:v>
                </c:pt>
                <c:pt idx="5">
                  <c:v>381.72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Data_P5!$F$4:$F$9</c:f>
              <c:numCache>
                <c:formatCode>General</c:formatCode>
                <c:ptCount val="6"/>
                <c:pt idx="0">
                  <c:v>41.09</c:v>
                </c:pt>
                <c:pt idx="1">
                  <c:v>122.14</c:v>
                </c:pt>
                <c:pt idx="2">
                  <c:v>204.91</c:v>
                </c:pt>
                <c:pt idx="3">
                  <c:v>297.12</c:v>
                </c:pt>
                <c:pt idx="4" formatCode="0.00">
                  <c:v>345</c:v>
                </c:pt>
                <c:pt idx="5">
                  <c:v>438.66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Data_P5!$G$4:$G$9</c:f>
              <c:numCache>
                <c:formatCode>General</c:formatCode>
                <c:ptCount val="6"/>
                <c:pt idx="0">
                  <c:v>174.08</c:v>
                </c:pt>
                <c:pt idx="1">
                  <c:v>232.24</c:v>
                </c:pt>
                <c:pt idx="2">
                  <c:v>571.71</c:v>
                </c:pt>
                <c:pt idx="3">
                  <c:v>652.26</c:v>
                </c:pt>
                <c:pt idx="4">
                  <c:v>1349.01</c:v>
                </c:pt>
                <c:pt idx="5">
                  <c:v>1278.81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3064432"/>
        <c:axId val="652108080"/>
      </c:lineChart>
      <c:catAx>
        <c:axId val="1630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108080"/>
        <c:crosses val="autoZero"/>
        <c:auto val="1"/>
        <c:lblAlgn val="ctr"/>
        <c:lblOffset val="100"/>
        <c:noMultiLvlLbl val="1"/>
      </c:catAx>
      <c:valAx>
        <c:axId val="652108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time (ms)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16306443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FPS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Data_P5!$H$4:$H$9</c:f>
              <c:numCache>
                <c:formatCode>General</c:formatCode>
                <c:ptCount val="6"/>
                <c:pt idx="0">
                  <c:v>18.96</c:v>
                </c:pt>
                <c:pt idx="1">
                  <c:v>8.19</c:v>
                </c:pt>
                <c:pt idx="2">
                  <c:v>4.99</c:v>
                </c:pt>
                <c:pt idx="3">
                  <c:v>3.47</c:v>
                </c:pt>
                <c:pt idx="4">
                  <c:v>2.94</c:v>
                </c:pt>
                <c:pt idx="5">
                  <c:v>2.38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Data_P5!$I$4:$I$9</c:f>
              <c:numCache>
                <c:formatCode>General</c:formatCode>
                <c:ptCount val="6"/>
                <c:pt idx="0">
                  <c:v>17.850000000000001</c:v>
                </c:pt>
                <c:pt idx="1">
                  <c:v>6.33</c:v>
                </c:pt>
                <c:pt idx="2">
                  <c:v>3.84</c:v>
                </c:pt>
                <c:pt idx="3">
                  <c:v>2.73</c:v>
                </c:pt>
                <c:pt idx="4">
                  <c:v>2.23</c:v>
                </c:pt>
                <c:pt idx="5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Data_P5!$J$4:$J$9</c:f>
              <c:numCache>
                <c:formatCode>General</c:formatCode>
                <c:ptCount val="6"/>
                <c:pt idx="0">
                  <c:v>6.54</c:v>
                </c:pt>
                <c:pt idx="1">
                  <c:v>3.93</c:v>
                </c:pt>
                <c:pt idx="2">
                  <c:v>1.56</c:v>
                </c:pt>
                <c:pt idx="3">
                  <c:v>1.39</c:v>
                </c:pt>
                <c:pt idx="4">
                  <c:v>0.65</c:v>
                </c:pt>
                <c:pt idx="5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52112000"/>
        <c:axId val="652112560"/>
      </c:lineChart>
      <c:catAx>
        <c:axId val="6521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112560"/>
        <c:crosses val="autoZero"/>
        <c:auto val="1"/>
        <c:lblAlgn val="ctr"/>
        <c:lblOffset val="100"/>
        <c:noMultiLvlLbl val="1"/>
      </c:catAx>
      <c:valAx>
        <c:axId val="652112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6521120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078501448514981E-2"/>
          <c:y val="4.4263416961751928E-2"/>
          <c:w val="0.90905654034889272"/>
          <c:h val="0.73991342072879784"/>
        </c:manualLayout>
      </c:layout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Data_P25!$E$4:$E$9</c:f>
              <c:numCache>
                <c:formatCode>General</c:formatCode>
                <c:ptCount val="6"/>
                <c:pt idx="0">
                  <c:v>63.99</c:v>
                </c:pt>
                <c:pt idx="1">
                  <c:v>181.49</c:v>
                </c:pt>
                <c:pt idx="2">
                  <c:v>279.27</c:v>
                </c:pt>
                <c:pt idx="3">
                  <c:v>365.72</c:v>
                </c:pt>
                <c:pt idx="4">
                  <c:v>467.64</c:v>
                </c:pt>
                <c:pt idx="5">
                  <c:v>584.72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Data_P25!$F$4:$F$9</c:f>
              <c:numCache>
                <c:formatCode>General</c:formatCode>
                <c:ptCount val="6"/>
                <c:pt idx="0">
                  <c:v>107.59</c:v>
                </c:pt>
                <c:pt idx="1">
                  <c:v>348.99</c:v>
                </c:pt>
                <c:pt idx="2">
                  <c:v>586.98</c:v>
                </c:pt>
                <c:pt idx="3">
                  <c:v>793.47</c:v>
                </c:pt>
                <c:pt idx="4">
                  <c:v>965.48</c:v>
                </c:pt>
                <c:pt idx="5">
                  <c:v>1228.4100000000001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Data_P25!$G$4:$G$9</c:f>
              <c:numCache>
                <c:formatCode>General</c:formatCode>
                <c:ptCount val="6"/>
                <c:pt idx="0">
                  <c:v>181.98</c:v>
                </c:pt>
                <c:pt idx="1">
                  <c:v>452.97</c:v>
                </c:pt>
                <c:pt idx="2">
                  <c:v>837.88</c:v>
                </c:pt>
                <c:pt idx="3">
                  <c:v>891.62</c:v>
                </c:pt>
                <c:pt idx="4">
                  <c:v>1567.23</c:v>
                </c:pt>
                <c:pt idx="5">
                  <c:v>1792.55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52116480"/>
        <c:axId val="652117040"/>
      </c:lineChart>
      <c:catAx>
        <c:axId val="6521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117040"/>
        <c:crosses val="autoZero"/>
        <c:auto val="1"/>
        <c:lblAlgn val="ctr"/>
        <c:lblOffset val="100"/>
        <c:noMultiLvlLbl val="1"/>
      </c:catAx>
      <c:valAx>
        <c:axId val="652117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time (ms)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6521164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FPS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Data_P25!$H$4:$H$9</c:f>
              <c:numCache>
                <c:formatCode>General</c:formatCode>
                <c:ptCount val="6"/>
                <c:pt idx="0">
                  <c:v>14.95</c:v>
                </c:pt>
                <c:pt idx="1">
                  <c:v>5.59</c:v>
                </c:pt>
                <c:pt idx="2">
                  <c:v>3.26</c:v>
                </c:pt>
                <c:pt idx="3">
                  <c:v>2.4700000000000002</c:v>
                </c:pt>
                <c:pt idx="4">
                  <c:v>1.94</c:v>
                </c:pt>
                <c:pt idx="5">
                  <c:v>1.53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Data_P25!$I$4:$I$9</c:f>
              <c:numCache>
                <c:formatCode>General</c:formatCode>
                <c:ptCount val="6"/>
                <c:pt idx="0">
                  <c:v>7.58</c:v>
                </c:pt>
                <c:pt idx="1">
                  <c:v>2.4500000000000002</c:v>
                </c:pt>
                <c:pt idx="2">
                  <c:v>1.52</c:v>
                </c:pt>
                <c:pt idx="3">
                  <c:v>1.1200000000000001</c:v>
                </c:pt>
                <c:pt idx="4">
                  <c:v>0.91</c:v>
                </c:pt>
                <c:pt idx="5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Data_P25!$D$4:$D$9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Data_P25!$J$4:$J$9</c:f>
              <c:numCache>
                <c:formatCode>General</c:formatCode>
                <c:ptCount val="6"/>
                <c:pt idx="0">
                  <c:v>5.27</c:v>
                </c:pt>
                <c:pt idx="1">
                  <c:v>2.0099999999999998</c:v>
                </c:pt>
                <c:pt idx="2">
                  <c:v>1.07</c:v>
                </c:pt>
                <c:pt idx="3">
                  <c:v>1.04</c:v>
                </c:pt>
                <c:pt idx="4">
                  <c:v>0.56000000000000005</c:v>
                </c:pt>
                <c:pt idx="5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52120960"/>
        <c:axId val="652121520"/>
      </c:lineChart>
      <c:catAx>
        <c:axId val="6521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121520"/>
        <c:crosses val="autoZero"/>
        <c:auto val="1"/>
        <c:lblAlgn val="ctr"/>
        <c:lblOffset val="100"/>
        <c:noMultiLvlLbl val="1"/>
      </c:catAx>
      <c:valAx>
        <c:axId val="65212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65212096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669190841983318E-2"/>
          <c:y val="4.4262583265841697E-2"/>
          <c:w val="0.88793223746647743"/>
          <c:h val="0.72397145888660774"/>
        </c:manualLayout>
      </c:layout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Data_P45!$E$4:$E$9</c:f>
              <c:numCache>
                <c:formatCode>General</c:formatCode>
                <c:ptCount val="6"/>
                <c:pt idx="0">
                  <c:v>79.319999999999993</c:v>
                </c:pt>
                <c:pt idx="1">
                  <c:v>222.16</c:v>
                </c:pt>
                <c:pt idx="2">
                  <c:v>379.39</c:v>
                </c:pt>
                <c:pt idx="3">
                  <c:v>495.32</c:v>
                </c:pt>
                <c:pt idx="4">
                  <c:v>619.5</c:v>
                </c:pt>
                <c:pt idx="5">
                  <c:v>734.29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Data_P45!$F$4:$F$9</c:f>
              <c:numCache>
                <c:formatCode>General</c:formatCode>
                <c:ptCount val="6"/>
                <c:pt idx="0">
                  <c:v>173.69</c:v>
                </c:pt>
                <c:pt idx="1">
                  <c:v>541.01</c:v>
                </c:pt>
                <c:pt idx="2">
                  <c:v>924.77</c:v>
                </c:pt>
                <c:pt idx="3">
                  <c:v>1299.31</c:v>
                </c:pt>
                <c:pt idx="4">
                  <c:v>1536.71</c:v>
                </c:pt>
                <c:pt idx="5">
                  <c:v>2018.84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Data_P45!$G$4:$G$9</c:f>
              <c:numCache>
                <c:formatCode>General</c:formatCode>
                <c:ptCount val="6"/>
                <c:pt idx="0">
                  <c:v>201.34</c:v>
                </c:pt>
                <c:pt idx="1">
                  <c:v>582.66999999999996</c:v>
                </c:pt>
                <c:pt idx="2">
                  <c:v>1018.16</c:v>
                </c:pt>
                <c:pt idx="3">
                  <c:v>1056.1400000000001</c:v>
                </c:pt>
                <c:pt idx="4">
                  <c:v>2105.2800000000002</c:v>
                </c:pt>
                <c:pt idx="5">
                  <c:v>2040.44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52446912"/>
        <c:axId val="652447472"/>
      </c:lineChart>
      <c:catAx>
        <c:axId val="6524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447472"/>
        <c:crosses val="autoZero"/>
        <c:auto val="1"/>
        <c:lblAlgn val="ctr"/>
        <c:lblOffset val="100"/>
        <c:noMultiLvlLbl val="1"/>
      </c:catAx>
      <c:valAx>
        <c:axId val="652447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time (ms)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652446912"/>
        <c:crosses val="autoZero"/>
        <c:crossBetween val="between"/>
        <c:majorUnit val="25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FPS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Cloudlet</c:v>
          </c:tx>
          <c:spPr>
            <a:ln w="28440">
              <a:solidFill>
                <a:srgbClr val="4F81B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Data_P45!$H$4:$H$9</c:f>
              <c:numCache>
                <c:formatCode>General</c:formatCode>
                <c:ptCount val="6"/>
                <c:pt idx="0">
                  <c:v>12.1</c:v>
                </c:pt>
                <c:pt idx="1">
                  <c:v>4.13</c:v>
                </c:pt>
                <c:pt idx="2">
                  <c:v>2.39</c:v>
                </c:pt>
                <c:pt idx="3">
                  <c:v>1.84</c:v>
                </c:pt>
                <c:pt idx="4">
                  <c:v>1.45</c:v>
                </c:pt>
                <c:pt idx="5">
                  <c:v>1.22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440">
              <a:solidFill>
                <a:srgbClr val="C0504D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Data_P45!$I$4:$I$9</c:f>
              <c:numCache>
                <c:formatCode>General</c:formatCode>
                <c:ptCount val="6"/>
                <c:pt idx="0">
                  <c:v>4.95</c:v>
                </c:pt>
                <c:pt idx="1">
                  <c:v>1.63</c:v>
                </c:pt>
                <c:pt idx="2">
                  <c:v>0.96</c:v>
                </c:pt>
                <c:pt idx="3">
                  <c:v>0.7</c:v>
                </c:pt>
                <c:pt idx="4">
                  <c:v>0.59</c:v>
                </c:pt>
                <c:pt idx="5">
                  <c:v>0.45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440">
              <a:solidFill>
                <a:srgbClr val="9BBB59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Data_P45!$D$4:$D$9</c:f>
              <c:numCache>
                <c:formatCode>0.00</c:formatCode>
                <c:ptCount val="6"/>
                <c:pt idx="0">
                  <c:v>33.04</c:v>
                </c:pt>
                <c:pt idx="1">
                  <c:v>109.27</c:v>
                </c:pt>
                <c:pt idx="2">
                  <c:v>188.16</c:v>
                </c:pt>
                <c:pt idx="3">
                  <c:v>273.82</c:v>
                </c:pt>
                <c:pt idx="4">
                  <c:v>346.62</c:v>
                </c:pt>
                <c:pt idx="5">
                  <c:v>452.13</c:v>
                </c:pt>
              </c:numCache>
            </c:numRef>
          </c:cat>
          <c:val>
            <c:numRef>
              <c:f>Data_P45!$J$4:$J$9</c:f>
              <c:numCache>
                <c:formatCode>General</c:formatCode>
                <c:ptCount val="6"/>
                <c:pt idx="0">
                  <c:v>4.51</c:v>
                </c:pt>
                <c:pt idx="1">
                  <c:v>1.54</c:v>
                </c:pt>
                <c:pt idx="2">
                  <c:v>0.87</c:v>
                </c:pt>
                <c:pt idx="3">
                  <c:v>0.84</c:v>
                </c:pt>
                <c:pt idx="4">
                  <c:v>0.41</c:v>
                </c:pt>
                <c:pt idx="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52451392"/>
        <c:axId val="652451952"/>
      </c:lineChart>
      <c:catAx>
        <c:axId val="6524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Data size (KB)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2451952"/>
        <c:crosses val="autoZero"/>
        <c:auto val="1"/>
        <c:lblAlgn val="ctr"/>
        <c:lblOffset val="100"/>
        <c:noMultiLvlLbl val="1"/>
      </c:catAx>
      <c:valAx>
        <c:axId val="652451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6524513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21</xdr:row>
      <xdr:rowOff>72000</xdr:rowOff>
    </xdr:from>
    <xdr:to>
      <xdr:col>12</xdr:col>
      <xdr:colOff>295275</xdr:colOff>
      <xdr:row>40</xdr:row>
      <xdr:rowOff>157922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474840</xdr:colOff>
      <xdr:row>20</xdr:row>
      <xdr:rowOff>143280</xdr:rowOff>
    </xdr:from>
    <xdr:to>
      <xdr:col>23</xdr:col>
      <xdr:colOff>183960</xdr:colOff>
      <xdr:row>37</xdr:row>
      <xdr:rowOff>157320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308160</xdr:colOff>
      <xdr:row>28</xdr:row>
      <xdr:rowOff>52919</xdr:rowOff>
    </xdr:from>
    <xdr:to>
      <xdr:col>8</xdr:col>
      <xdr:colOff>41769</xdr:colOff>
      <xdr:row>46</xdr:row>
      <xdr:rowOff>47624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326880</xdr:colOff>
      <xdr:row>30</xdr:row>
      <xdr:rowOff>129240</xdr:rowOff>
    </xdr:from>
    <xdr:to>
      <xdr:col>20</xdr:col>
      <xdr:colOff>207360</xdr:colOff>
      <xdr:row>47</xdr:row>
      <xdr:rowOff>300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31680</xdr:colOff>
      <xdr:row>29</xdr:row>
      <xdr:rowOff>52920</xdr:rowOff>
    </xdr:from>
    <xdr:to>
      <xdr:col>7</xdr:col>
      <xdr:colOff>36150</xdr:colOff>
      <xdr:row>45</xdr:row>
      <xdr:rowOff>190440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108000</xdr:colOff>
      <xdr:row>30</xdr:row>
      <xdr:rowOff>52920</xdr:rowOff>
    </xdr:from>
    <xdr:to>
      <xdr:col>19</xdr:col>
      <xdr:colOff>569745</xdr:colOff>
      <xdr:row>46</xdr:row>
      <xdr:rowOff>114480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289080</xdr:colOff>
      <xdr:row>30</xdr:row>
      <xdr:rowOff>165600</xdr:rowOff>
    </xdr:from>
    <xdr:to>
      <xdr:col>7</xdr:col>
      <xdr:colOff>474525</xdr:colOff>
      <xdr:row>47</xdr:row>
      <xdr:rowOff>112680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384120</xdr:colOff>
      <xdr:row>31</xdr:row>
      <xdr:rowOff>136800</xdr:rowOff>
    </xdr:from>
    <xdr:to>
      <xdr:col>20</xdr:col>
      <xdr:colOff>264600</xdr:colOff>
      <xdr:row>48</xdr:row>
      <xdr:rowOff>7560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tabSelected="1" topLeftCell="A4" zoomScaleNormal="100" workbookViewId="0">
      <selection activeCell="E8" sqref="E8"/>
    </sheetView>
  </sheetViews>
  <sheetFormatPr defaultRowHeight="15" x14ac:dyDescent="0.25"/>
  <cols>
    <col min="1" max="1" width="12.28515625"/>
    <col min="2" max="4" width="14.42578125"/>
    <col min="5" max="11" width="8.5703125"/>
    <col min="12" max="13" width="9.5703125"/>
    <col min="14" max="1025" width="8.5703125"/>
  </cols>
  <sheetData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E2" s="9" t="s">
        <v>4</v>
      </c>
      <c r="F2" s="9"/>
      <c r="G2" s="9"/>
      <c r="H2" s="9" t="s">
        <v>5</v>
      </c>
      <c r="I2" s="9"/>
      <c r="J2" s="9"/>
      <c r="L2" s="9" t="s">
        <v>6</v>
      </c>
      <c r="M2" s="9"/>
      <c r="P2" s="1" t="s">
        <v>7</v>
      </c>
    </row>
    <row r="3" spans="1:25" x14ac:dyDescent="0.25">
      <c r="A3" s="1"/>
      <c r="B3" s="1"/>
      <c r="C3" s="1"/>
      <c r="D3" s="1"/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  <c r="K3" s="2"/>
      <c r="L3" s="2" t="s">
        <v>11</v>
      </c>
      <c r="M3" s="2" t="s">
        <v>9</v>
      </c>
      <c r="N3" s="2" t="s">
        <v>10</v>
      </c>
    </row>
    <row r="4" spans="1:25" x14ac:dyDescent="0.25">
      <c r="A4">
        <v>1</v>
      </c>
      <c r="B4" t="s">
        <v>12</v>
      </c>
      <c r="C4">
        <v>33837</v>
      </c>
      <c r="D4" s="3">
        <f>ROUND(C4/1024,2)</f>
        <v>33.04</v>
      </c>
      <c r="E4">
        <v>51.53</v>
      </c>
      <c r="F4">
        <v>41.09</v>
      </c>
      <c r="G4">
        <v>174.08</v>
      </c>
      <c r="H4">
        <v>18.96</v>
      </c>
      <c r="I4">
        <v>17.850000000000001</v>
      </c>
      <c r="J4">
        <v>6.54</v>
      </c>
      <c r="L4" s="3">
        <f t="shared" ref="L4:N9" si="0">(1000/E4)</f>
        <v>19.406171162429651</v>
      </c>
      <c r="M4" s="4">
        <f t="shared" si="0"/>
        <v>24.336821611097587</v>
      </c>
      <c r="N4" s="3">
        <f t="shared" si="0"/>
        <v>5.7444852941176467</v>
      </c>
      <c r="P4">
        <f>80*90*5</f>
        <v>36000</v>
      </c>
    </row>
    <row r="5" spans="1:25" x14ac:dyDescent="0.25">
      <c r="A5">
        <v>2</v>
      </c>
      <c r="B5" t="s">
        <v>13</v>
      </c>
      <c r="C5">
        <v>33837</v>
      </c>
      <c r="D5" s="3">
        <f t="shared" ref="D5:D9" si="1">ROUND(C5/1024,2)</f>
        <v>33.04</v>
      </c>
      <c r="E5">
        <v>63.99</v>
      </c>
      <c r="F5">
        <v>107.59</v>
      </c>
      <c r="G5">
        <v>181.98</v>
      </c>
      <c r="H5">
        <v>14.95</v>
      </c>
      <c r="I5">
        <v>7.58</v>
      </c>
      <c r="J5">
        <v>5.27</v>
      </c>
      <c r="L5" s="3">
        <f t="shared" si="0"/>
        <v>15.62744178777934</v>
      </c>
      <c r="M5" s="3">
        <f t="shared" si="0"/>
        <v>9.2945441026117663</v>
      </c>
      <c r="N5" s="3">
        <f t="shared" si="0"/>
        <v>5.4951093526761188</v>
      </c>
      <c r="P5">
        <f>80*90*25</f>
        <v>180000</v>
      </c>
    </row>
    <row r="6" spans="1:25" x14ac:dyDescent="0.25">
      <c r="A6">
        <v>3</v>
      </c>
      <c r="B6" t="s">
        <v>14</v>
      </c>
      <c r="C6">
        <v>33837</v>
      </c>
      <c r="D6" s="3">
        <f t="shared" si="1"/>
        <v>33.04</v>
      </c>
      <c r="E6">
        <v>79.319999999999993</v>
      </c>
      <c r="F6">
        <v>173.69</v>
      </c>
      <c r="G6">
        <v>201.34</v>
      </c>
      <c r="H6">
        <v>12.1</v>
      </c>
      <c r="I6">
        <v>4.95</v>
      </c>
      <c r="J6">
        <v>4.51</v>
      </c>
      <c r="L6" s="3">
        <f t="shared" si="0"/>
        <v>12.607160867372668</v>
      </c>
      <c r="M6" s="3">
        <f t="shared" si="0"/>
        <v>5.7573838447809313</v>
      </c>
      <c r="N6" s="3">
        <f t="shared" si="0"/>
        <v>4.9667229561935038</v>
      </c>
      <c r="P6">
        <f>80*90*45</f>
        <v>324000</v>
      </c>
    </row>
    <row r="7" spans="1:25" x14ac:dyDescent="0.25">
      <c r="A7">
        <v>4</v>
      </c>
      <c r="B7" t="s">
        <v>15</v>
      </c>
      <c r="C7">
        <v>33837</v>
      </c>
      <c r="D7" s="3">
        <f t="shared" si="1"/>
        <v>33.04</v>
      </c>
      <c r="E7">
        <v>93.18</v>
      </c>
      <c r="F7">
        <v>239.33</v>
      </c>
      <c r="G7" s="5">
        <v>242.11</v>
      </c>
      <c r="H7">
        <v>10.08</v>
      </c>
      <c r="I7">
        <v>3.67</v>
      </c>
      <c r="J7">
        <v>3.74</v>
      </c>
      <c r="L7" s="3">
        <f t="shared" si="0"/>
        <v>10.73191672032625</v>
      </c>
      <c r="M7" s="3">
        <f t="shared" si="0"/>
        <v>4.1783311745288927</v>
      </c>
      <c r="N7" s="3">
        <f t="shared" si="0"/>
        <v>4.1303539713353432</v>
      </c>
      <c r="P7">
        <f>80*90*65</f>
        <v>468000</v>
      </c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>
        <v>5</v>
      </c>
      <c r="B8" t="s">
        <v>16</v>
      </c>
      <c r="C8">
        <v>33837</v>
      </c>
      <c r="D8" s="3">
        <f t="shared" si="1"/>
        <v>33.04</v>
      </c>
      <c r="E8">
        <v>110.42</v>
      </c>
      <c r="F8">
        <v>298.79000000000002</v>
      </c>
      <c r="G8" s="5">
        <v>242.75</v>
      </c>
      <c r="H8">
        <v>8.74</v>
      </c>
      <c r="I8">
        <v>2.94</v>
      </c>
      <c r="J8">
        <v>3.72</v>
      </c>
      <c r="L8" s="3">
        <f t="shared" si="0"/>
        <v>9.0563303749320774</v>
      </c>
      <c r="M8" s="3">
        <f t="shared" si="0"/>
        <v>3.3468322233006456</v>
      </c>
      <c r="N8" s="3">
        <f t="shared" si="0"/>
        <v>4.1194644696189497</v>
      </c>
      <c r="P8">
        <f>80*90*85</f>
        <v>612000</v>
      </c>
    </row>
    <row r="9" spans="1:25" x14ac:dyDescent="0.25">
      <c r="A9">
        <v>6</v>
      </c>
      <c r="B9" t="s">
        <v>17</v>
      </c>
      <c r="C9">
        <v>33837</v>
      </c>
      <c r="D9" s="3">
        <f t="shared" si="1"/>
        <v>33.04</v>
      </c>
      <c r="E9">
        <v>130.81</v>
      </c>
      <c r="F9">
        <v>364.61</v>
      </c>
      <c r="G9" s="5">
        <v>266.95</v>
      </c>
      <c r="H9">
        <v>7.18</v>
      </c>
      <c r="I9">
        <v>2.44</v>
      </c>
      <c r="J9">
        <v>3.39</v>
      </c>
      <c r="L9" s="3">
        <f t="shared" si="0"/>
        <v>7.6446754835257238</v>
      </c>
      <c r="M9" s="3">
        <f t="shared" si="0"/>
        <v>2.7426565371218561</v>
      </c>
      <c r="N9" s="3">
        <f t="shared" si="0"/>
        <v>3.7460198539052261</v>
      </c>
      <c r="P9">
        <f>80*90*105</f>
        <v>756000</v>
      </c>
    </row>
    <row r="12" spans="1:25" x14ac:dyDescent="0.25">
      <c r="B12" s="1" t="s">
        <v>18</v>
      </c>
      <c r="C12" s="1" t="s">
        <v>19</v>
      </c>
      <c r="D12" s="1" t="s">
        <v>20</v>
      </c>
      <c r="E12" s="1" t="s">
        <v>21</v>
      </c>
      <c r="F12" s="2" t="s">
        <v>22</v>
      </c>
      <c r="G12" s="1" t="s">
        <v>23</v>
      </c>
      <c r="H12" s="1" t="s">
        <v>24</v>
      </c>
      <c r="I12" s="1" t="s">
        <v>25</v>
      </c>
    </row>
    <row r="13" spans="1:25" x14ac:dyDescent="0.25">
      <c r="B13">
        <v>1</v>
      </c>
      <c r="C13">
        <f>5*D4</f>
        <v>165.2</v>
      </c>
      <c r="D13" s="3">
        <f t="shared" ref="D13:D18" si="2">D4</f>
        <v>33.04</v>
      </c>
      <c r="E13">
        <v>1</v>
      </c>
      <c r="F13" s="2" t="s">
        <v>22</v>
      </c>
      <c r="G13">
        <f t="shared" ref="G13:I18" si="3">E4</f>
        <v>51.53</v>
      </c>
      <c r="H13">
        <f t="shared" si="3"/>
        <v>41.09</v>
      </c>
      <c r="I13">
        <f t="shared" si="3"/>
        <v>174.08</v>
      </c>
    </row>
    <row r="14" spans="1:25" x14ac:dyDescent="0.25">
      <c r="B14">
        <v>2</v>
      </c>
      <c r="C14">
        <f>25*D5</f>
        <v>826</v>
      </c>
      <c r="D14" s="3">
        <f t="shared" si="2"/>
        <v>33.04</v>
      </c>
      <c r="E14">
        <v>1</v>
      </c>
      <c r="F14" s="2" t="s">
        <v>22</v>
      </c>
      <c r="G14">
        <f t="shared" si="3"/>
        <v>63.99</v>
      </c>
      <c r="H14">
        <f t="shared" si="3"/>
        <v>107.59</v>
      </c>
      <c r="I14">
        <f t="shared" si="3"/>
        <v>181.98</v>
      </c>
    </row>
    <row r="15" spans="1:25" x14ac:dyDescent="0.25">
      <c r="B15">
        <v>3</v>
      </c>
      <c r="C15">
        <f>45*D6</f>
        <v>1486.8</v>
      </c>
      <c r="D15" s="3">
        <f t="shared" si="2"/>
        <v>33.04</v>
      </c>
      <c r="E15">
        <v>1</v>
      </c>
      <c r="F15" s="2" t="s">
        <v>22</v>
      </c>
      <c r="G15">
        <f t="shared" si="3"/>
        <v>79.319999999999993</v>
      </c>
      <c r="H15">
        <f t="shared" si="3"/>
        <v>173.69</v>
      </c>
      <c r="I15">
        <f t="shared" si="3"/>
        <v>201.34</v>
      </c>
    </row>
    <row r="16" spans="1:25" x14ac:dyDescent="0.25">
      <c r="B16">
        <v>4</v>
      </c>
      <c r="C16">
        <f>65*D7</f>
        <v>2147.6</v>
      </c>
      <c r="D16" s="3">
        <f t="shared" si="2"/>
        <v>33.04</v>
      </c>
      <c r="E16">
        <v>1</v>
      </c>
      <c r="F16" s="2" t="s">
        <v>22</v>
      </c>
      <c r="G16">
        <f t="shared" si="3"/>
        <v>93.18</v>
      </c>
      <c r="H16">
        <f t="shared" si="3"/>
        <v>239.33</v>
      </c>
      <c r="I16">
        <f t="shared" si="3"/>
        <v>242.11</v>
      </c>
    </row>
    <row r="17" spans="2:9" x14ac:dyDescent="0.25">
      <c r="B17">
        <v>5</v>
      </c>
      <c r="C17">
        <f>85*D8</f>
        <v>2808.4</v>
      </c>
      <c r="D17" s="3">
        <f t="shared" si="2"/>
        <v>33.04</v>
      </c>
      <c r="E17">
        <v>1</v>
      </c>
      <c r="F17" s="2" t="s">
        <v>22</v>
      </c>
      <c r="G17">
        <f t="shared" si="3"/>
        <v>110.42</v>
      </c>
      <c r="H17">
        <f t="shared" si="3"/>
        <v>298.79000000000002</v>
      </c>
      <c r="I17">
        <f t="shared" si="3"/>
        <v>242.75</v>
      </c>
    </row>
    <row r="18" spans="2:9" x14ac:dyDescent="0.25">
      <c r="B18">
        <v>6</v>
      </c>
      <c r="C18">
        <f>105*D9</f>
        <v>3469.2</v>
      </c>
      <c r="D18" s="3">
        <f t="shared" si="2"/>
        <v>33.04</v>
      </c>
      <c r="E18">
        <v>1</v>
      </c>
      <c r="F18" s="2" t="s">
        <v>22</v>
      </c>
      <c r="G18">
        <f t="shared" si="3"/>
        <v>130.81</v>
      </c>
      <c r="H18">
        <f t="shared" si="3"/>
        <v>364.61</v>
      </c>
      <c r="I18">
        <f t="shared" si="3"/>
        <v>266.95</v>
      </c>
    </row>
  </sheetData>
  <mergeCells count="3">
    <mergeCell ref="E2:G2"/>
    <mergeCell ref="H2:J2"/>
    <mergeCell ref="L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zoomScaleNormal="100" workbookViewId="0">
      <selection activeCell="J45" sqref="J45"/>
    </sheetView>
  </sheetViews>
  <sheetFormatPr defaultRowHeight="15" x14ac:dyDescent="0.25"/>
  <cols>
    <col min="1" max="1" width="8.5703125"/>
    <col min="2" max="2" width="14.42578125"/>
    <col min="3" max="3" width="26.140625" bestFit="1" customWidth="1"/>
    <col min="4" max="4" width="20.7109375"/>
    <col min="5" max="5" width="21.85546875"/>
    <col min="6" max="7" width="21.85546875" bestFit="1" customWidth="1"/>
    <col min="8" max="8" width="17.5703125" bestFit="1" customWidth="1"/>
    <col min="9" max="9" width="10"/>
    <col min="10" max="1025" width="8.5703125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9" t="s">
        <v>4</v>
      </c>
      <c r="F2" s="9"/>
      <c r="G2" s="2"/>
      <c r="H2" s="9" t="s">
        <v>26</v>
      </c>
      <c r="I2" s="9"/>
      <c r="L2" s="9" t="s">
        <v>6</v>
      </c>
      <c r="M2" s="9"/>
      <c r="P2" s="1" t="s">
        <v>7</v>
      </c>
    </row>
    <row r="3" spans="1:16" x14ac:dyDescent="0.25">
      <c r="A3" s="1"/>
      <c r="B3" s="1"/>
      <c r="C3" s="1"/>
      <c r="D3" s="1"/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  <c r="K3" s="2"/>
      <c r="L3" s="2" t="s">
        <v>11</v>
      </c>
      <c r="M3" s="2" t="s">
        <v>9</v>
      </c>
      <c r="N3" s="2" t="s">
        <v>10</v>
      </c>
    </row>
    <row r="4" spans="1:16" x14ac:dyDescent="0.25">
      <c r="A4">
        <v>1</v>
      </c>
      <c r="B4" t="s">
        <v>27</v>
      </c>
      <c r="C4">
        <v>33837</v>
      </c>
      <c r="D4" s="3">
        <f>ROUND(C4/1024,2)</f>
        <v>33.04</v>
      </c>
      <c r="E4">
        <v>51.53</v>
      </c>
      <c r="F4">
        <v>41.09</v>
      </c>
      <c r="G4">
        <v>174.08</v>
      </c>
      <c r="H4">
        <v>18.96</v>
      </c>
      <c r="I4" s="5">
        <v>17.850000000000001</v>
      </c>
      <c r="J4">
        <v>6.54</v>
      </c>
      <c r="L4" s="3">
        <f t="shared" ref="L4:M9" si="0">(1000/E4)</f>
        <v>19.406171162429651</v>
      </c>
      <c r="M4" s="4">
        <f t="shared" si="0"/>
        <v>24.336821611097587</v>
      </c>
      <c r="N4" s="3">
        <f t="shared" ref="N4:N9" si="1">1000/G4</f>
        <v>5.7444852941176467</v>
      </c>
      <c r="P4">
        <f>80*90*5</f>
        <v>36000</v>
      </c>
    </row>
    <row r="5" spans="1:16" x14ac:dyDescent="0.25">
      <c r="A5">
        <v>2</v>
      </c>
      <c r="B5" t="s">
        <v>28</v>
      </c>
      <c r="C5">
        <v>111889</v>
      </c>
      <c r="D5" s="3">
        <f t="shared" ref="D5:D9" si="2">ROUND(C5/1024,2)</f>
        <v>109.27</v>
      </c>
      <c r="E5">
        <v>114.46</v>
      </c>
      <c r="F5">
        <v>122.14</v>
      </c>
      <c r="G5">
        <v>232.24</v>
      </c>
      <c r="H5">
        <v>8.19</v>
      </c>
      <c r="I5">
        <v>6.33</v>
      </c>
      <c r="J5">
        <v>3.93</v>
      </c>
      <c r="L5" s="3">
        <f t="shared" si="0"/>
        <v>8.7366765682334453</v>
      </c>
      <c r="M5" s="3">
        <f t="shared" si="0"/>
        <v>8.1873260193220894</v>
      </c>
      <c r="N5" s="3">
        <f t="shared" si="1"/>
        <v>4.3058904581467443</v>
      </c>
      <c r="P5">
        <f>120*182*5</f>
        <v>109200</v>
      </c>
    </row>
    <row r="6" spans="1:16" x14ac:dyDescent="0.25">
      <c r="A6">
        <v>3</v>
      </c>
      <c r="B6" t="s">
        <v>29</v>
      </c>
      <c r="C6">
        <v>192673</v>
      </c>
      <c r="D6" s="3">
        <f t="shared" si="2"/>
        <v>188.16</v>
      </c>
      <c r="E6">
        <v>186.84</v>
      </c>
      <c r="F6">
        <v>204.91</v>
      </c>
      <c r="G6">
        <v>571.71</v>
      </c>
      <c r="H6">
        <v>4.99</v>
      </c>
      <c r="I6">
        <v>3.84</v>
      </c>
      <c r="J6">
        <v>1.56</v>
      </c>
      <c r="L6" s="3">
        <f t="shared" si="0"/>
        <v>5.352172982230786</v>
      </c>
      <c r="M6" s="3">
        <f t="shared" si="0"/>
        <v>4.8801913034990969</v>
      </c>
      <c r="N6" s="3">
        <f t="shared" si="1"/>
        <v>1.7491385492644871</v>
      </c>
      <c r="P6">
        <f>150*244*5</f>
        <v>183000</v>
      </c>
    </row>
    <row r="7" spans="1:16" x14ac:dyDescent="0.25">
      <c r="A7">
        <v>4</v>
      </c>
      <c r="B7" t="s">
        <v>30</v>
      </c>
      <c r="C7">
        <v>280393</v>
      </c>
      <c r="D7" s="3">
        <f t="shared" si="2"/>
        <v>273.82</v>
      </c>
      <c r="E7">
        <v>264.16000000000003</v>
      </c>
      <c r="F7">
        <v>297.12</v>
      </c>
      <c r="G7" s="5">
        <v>652.26</v>
      </c>
      <c r="H7">
        <v>3.47</v>
      </c>
      <c r="I7">
        <v>2.73</v>
      </c>
      <c r="J7">
        <v>1.39</v>
      </c>
      <c r="L7" s="3">
        <f t="shared" si="0"/>
        <v>3.7855844942459114</v>
      </c>
      <c r="M7" s="3">
        <f t="shared" si="0"/>
        <v>3.3656435110393108</v>
      </c>
      <c r="N7" s="3">
        <f t="shared" si="1"/>
        <v>1.5331309600466072</v>
      </c>
      <c r="P7">
        <f>210*244*5</f>
        <v>256200</v>
      </c>
    </row>
    <row r="8" spans="1:16" x14ac:dyDescent="0.25">
      <c r="A8">
        <v>5</v>
      </c>
      <c r="B8" t="s">
        <v>31</v>
      </c>
      <c r="C8">
        <v>354943</v>
      </c>
      <c r="D8" s="3">
        <f t="shared" si="2"/>
        <v>346.62</v>
      </c>
      <c r="E8">
        <v>309.41000000000003</v>
      </c>
      <c r="F8" s="3">
        <v>345</v>
      </c>
      <c r="G8" s="5">
        <v>1349.01</v>
      </c>
      <c r="H8">
        <v>2.94</v>
      </c>
      <c r="I8">
        <v>2.23</v>
      </c>
      <c r="J8">
        <v>0.65</v>
      </c>
      <c r="L8" s="3">
        <f t="shared" si="0"/>
        <v>3.231957596716331</v>
      </c>
      <c r="M8" s="3">
        <f t="shared" si="0"/>
        <v>2.8985507246376812</v>
      </c>
      <c r="N8" s="3">
        <f t="shared" si="1"/>
        <v>0.74128434926353404</v>
      </c>
      <c r="P8" s="7">
        <f>260*245*5</f>
        <v>318500</v>
      </c>
    </row>
    <row r="9" spans="1:16" x14ac:dyDescent="0.25">
      <c r="A9">
        <v>6</v>
      </c>
      <c r="B9" t="s">
        <v>32</v>
      </c>
      <c r="C9">
        <v>462980</v>
      </c>
      <c r="D9" s="3">
        <f t="shared" si="2"/>
        <v>452.13</v>
      </c>
      <c r="E9">
        <v>381.72</v>
      </c>
      <c r="F9">
        <v>438.66</v>
      </c>
      <c r="G9" s="5">
        <v>1278.81</v>
      </c>
      <c r="H9">
        <v>2.38</v>
      </c>
      <c r="I9">
        <v>1.8</v>
      </c>
      <c r="J9">
        <v>0.69</v>
      </c>
      <c r="L9" s="3">
        <f t="shared" si="0"/>
        <v>2.6197212616577596</v>
      </c>
      <c r="M9" s="3">
        <f t="shared" si="0"/>
        <v>2.27966990379793</v>
      </c>
      <c r="N9" s="3">
        <f t="shared" si="1"/>
        <v>0.78197699423682954</v>
      </c>
      <c r="P9">
        <f>317*260*5</f>
        <v>412100</v>
      </c>
    </row>
    <row r="10" spans="1:16" x14ac:dyDescent="0.25">
      <c r="M10" s="3"/>
    </row>
    <row r="12" spans="1:16" x14ac:dyDescent="0.25">
      <c r="B12" s="1" t="s">
        <v>18</v>
      </c>
      <c r="C12" s="1" t="s">
        <v>19</v>
      </c>
      <c r="D12" s="1" t="s">
        <v>20</v>
      </c>
      <c r="E12" s="1" t="s">
        <v>21</v>
      </c>
      <c r="F12" s="2" t="s">
        <v>22</v>
      </c>
      <c r="G12" s="1" t="s">
        <v>23</v>
      </c>
      <c r="H12" s="1" t="s">
        <v>24</v>
      </c>
      <c r="I12" s="1" t="s">
        <v>25</v>
      </c>
    </row>
    <row r="13" spans="1:16" x14ac:dyDescent="0.25">
      <c r="B13">
        <v>1</v>
      </c>
      <c r="C13">
        <f t="shared" ref="C13:C18" si="3">5*D4</f>
        <v>165.2</v>
      </c>
      <c r="D13" s="3">
        <f t="shared" ref="D13:D18" si="4">D4</f>
        <v>33.04</v>
      </c>
      <c r="E13">
        <v>1</v>
      </c>
      <c r="F13" s="2" t="s">
        <v>22</v>
      </c>
      <c r="G13">
        <f t="shared" ref="G13:I18" si="5">E4</f>
        <v>51.53</v>
      </c>
      <c r="H13">
        <f t="shared" si="5"/>
        <v>41.09</v>
      </c>
      <c r="I13">
        <f t="shared" si="5"/>
        <v>174.08</v>
      </c>
    </row>
    <row r="14" spans="1:16" x14ac:dyDescent="0.25">
      <c r="B14">
        <v>2</v>
      </c>
      <c r="C14">
        <f t="shared" si="3"/>
        <v>546.35</v>
      </c>
      <c r="D14" s="3">
        <f t="shared" si="4"/>
        <v>109.27</v>
      </c>
      <c r="E14">
        <v>1</v>
      </c>
      <c r="F14" s="2" t="s">
        <v>22</v>
      </c>
      <c r="G14">
        <f t="shared" si="5"/>
        <v>114.46</v>
      </c>
      <c r="H14">
        <f t="shared" si="5"/>
        <v>122.14</v>
      </c>
      <c r="I14">
        <f t="shared" si="5"/>
        <v>232.24</v>
      </c>
    </row>
    <row r="15" spans="1:16" x14ac:dyDescent="0.25">
      <c r="B15">
        <v>3</v>
      </c>
      <c r="C15">
        <f t="shared" si="3"/>
        <v>940.8</v>
      </c>
      <c r="D15" s="3">
        <f t="shared" si="4"/>
        <v>188.16</v>
      </c>
      <c r="E15">
        <v>1</v>
      </c>
      <c r="F15" s="2" t="s">
        <v>22</v>
      </c>
      <c r="G15">
        <f t="shared" si="5"/>
        <v>186.84</v>
      </c>
      <c r="H15">
        <f t="shared" si="5"/>
        <v>204.91</v>
      </c>
      <c r="I15">
        <f t="shared" si="5"/>
        <v>571.71</v>
      </c>
    </row>
    <row r="16" spans="1:16" x14ac:dyDescent="0.25">
      <c r="B16">
        <v>4</v>
      </c>
      <c r="C16">
        <f t="shared" si="3"/>
        <v>1369.1</v>
      </c>
      <c r="D16" s="3">
        <f t="shared" si="4"/>
        <v>273.82</v>
      </c>
      <c r="E16">
        <v>1</v>
      </c>
      <c r="F16" s="2" t="s">
        <v>22</v>
      </c>
      <c r="G16">
        <f t="shared" si="5"/>
        <v>264.16000000000003</v>
      </c>
      <c r="H16">
        <f t="shared" si="5"/>
        <v>297.12</v>
      </c>
      <c r="I16">
        <f t="shared" si="5"/>
        <v>652.26</v>
      </c>
    </row>
    <row r="17" spans="2:9" x14ac:dyDescent="0.25">
      <c r="B17">
        <v>5</v>
      </c>
      <c r="C17">
        <f t="shared" si="3"/>
        <v>1733.1</v>
      </c>
      <c r="D17" s="3">
        <f t="shared" si="4"/>
        <v>346.62</v>
      </c>
      <c r="E17">
        <v>1</v>
      </c>
      <c r="F17" s="2" t="s">
        <v>22</v>
      </c>
      <c r="G17">
        <f t="shared" si="5"/>
        <v>309.41000000000003</v>
      </c>
      <c r="H17">
        <f t="shared" si="5"/>
        <v>345</v>
      </c>
      <c r="I17">
        <f t="shared" si="5"/>
        <v>1349.01</v>
      </c>
    </row>
    <row r="18" spans="2:9" x14ac:dyDescent="0.25">
      <c r="B18">
        <v>6</v>
      </c>
      <c r="C18">
        <f t="shared" si="3"/>
        <v>2260.65</v>
      </c>
      <c r="D18" s="3">
        <f t="shared" si="4"/>
        <v>452.13</v>
      </c>
      <c r="E18">
        <v>1</v>
      </c>
      <c r="F18" s="2" t="s">
        <v>22</v>
      </c>
      <c r="G18">
        <f t="shared" si="5"/>
        <v>381.72</v>
      </c>
      <c r="H18">
        <f t="shared" si="5"/>
        <v>438.66</v>
      </c>
      <c r="I18">
        <f t="shared" si="5"/>
        <v>1278.81</v>
      </c>
    </row>
    <row r="20" spans="2:9" x14ac:dyDescent="0.25">
      <c r="C20" s="10" t="s">
        <v>8</v>
      </c>
      <c r="D20" s="10"/>
      <c r="E20" s="10" t="s">
        <v>9</v>
      </c>
      <c r="F20" s="10"/>
      <c r="G20" s="10" t="s">
        <v>10</v>
      </c>
      <c r="H20" s="10"/>
    </row>
    <row r="21" spans="2:9" x14ac:dyDescent="0.25">
      <c r="C21" t="str">
        <f>$C$13&amp;"x"&amp;"+"&amp;$D$13&amp;"y"&amp;"+"&amp;$E$13&amp;"z"&amp;"="&amp;G13</f>
        <v>165.2x+33.04y+1z=51.53</v>
      </c>
      <c r="D21" s="8" t="str">
        <f>C13&amp;","&amp;D13&amp;","&amp;E13&amp;","&amp;G13</f>
        <v>165.2,33.04,1,51.53</v>
      </c>
      <c r="E21" t="str">
        <f t="shared" ref="E21:E26" si="6">C13&amp;"x"&amp;"+"&amp;D13&amp;"y"&amp;"+"&amp;E13&amp;"z"&amp;"="&amp;H13</f>
        <v>165.2x+33.04y+1z=41.09</v>
      </c>
      <c r="F21" t="str">
        <f>C13&amp;","&amp;D13&amp;","&amp;E13&amp;","&amp;H13</f>
        <v>165.2,33.04,1,41.09</v>
      </c>
      <c r="G21" t="str">
        <f t="shared" ref="G21:G26" si="7">C13&amp;"x"&amp;"+"&amp;D13&amp;"y"&amp;"+"&amp;E13&amp;"z"&amp;"="&amp;I13</f>
        <v>165.2x+33.04y+1z=174.08</v>
      </c>
      <c r="H21" t="str">
        <f>C13&amp;","&amp;D13&amp;","&amp;E13&amp;","&amp;I13</f>
        <v>165.2,33.04,1,174.08</v>
      </c>
    </row>
    <row r="22" spans="2:9" x14ac:dyDescent="0.25">
      <c r="C22" t="str">
        <f>C14&amp;"x"&amp;"+"&amp;D14&amp;"y"&amp;"+"&amp;E14&amp;"z"&amp;"="&amp;G14</f>
        <v>546.35x+109.27y+1z=114.46</v>
      </c>
      <c r="D22" s="8" t="str">
        <f t="shared" ref="D22:D26" si="8">C14&amp;","&amp;D14&amp;","&amp;E14&amp;","&amp;G14</f>
        <v>546.35,109.27,1,114.46</v>
      </c>
      <c r="E22" t="str">
        <f t="shared" si="6"/>
        <v>546.35x+109.27y+1z=122.14</v>
      </c>
      <c r="F22" t="str">
        <f t="shared" ref="F22:F26" si="9">C14&amp;","&amp;D14&amp;","&amp;E14&amp;","&amp;H14</f>
        <v>546.35,109.27,1,122.14</v>
      </c>
      <c r="G22" t="str">
        <f t="shared" si="7"/>
        <v>546.35x+109.27y+1z=232.24</v>
      </c>
      <c r="H22" t="str">
        <f t="shared" ref="H22:H26" si="10">C14&amp;","&amp;D14&amp;","&amp;E14&amp;","&amp;I14</f>
        <v>546.35,109.27,1,232.24</v>
      </c>
    </row>
    <row r="23" spans="2:9" x14ac:dyDescent="0.25">
      <c r="C23" t="str">
        <f>C15&amp;"x"&amp;"+"&amp;D15&amp;"y"&amp;"+"&amp;E15&amp;"z"&amp;"="&amp;G15</f>
        <v>940.8x+188.16y+1z=186.84</v>
      </c>
      <c r="D23" s="8" t="str">
        <f t="shared" si="8"/>
        <v>940.8,188.16,1,186.84</v>
      </c>
      <c r="E23" t="str">
        <f t="shared" si="6"/>
        <v>940.8x+188.16y+1z=204.91</v>
      </c>
      <c r="F23" t="str">
        <f t="shared" si="9"/>
        <v>940.8,188.16,1,204.91</v>
      </c>
      <c r="G23" t="str">
        <f t="shared" si="7"/>
        <v>940.8x+188.16y+1z=571.71</v>
      </c>
      <c r="H23" t="str">
        <f t="shared" si="10"/>
        <v>940.8,188.16,1,571.71</v>
      </c>
    </row>
    <row r="24" spans="2:9" x14ac:dyDescent="0.25">
      <c r="C24" t="str">
        <f>C16&amp;"x"&amp;"+"&amp;D16&amp;"y"&amp;"+"&amp;E16&amp;"z"&amp;"="&amp;G16</f>
        <v>1369.1x+273.82y+1z=264.16</v>
      </c>
      <c r="D24" s="8" t="str">
        <f t="shared" si="8"/>
        <v>1369.1,273.82,1,264.16</v>
      </c>
      <c r="E24" t="str">
        <f t="shared" si="6"/>
        <v>1369.1x+273.82y+1z=297.12</v>
      </c>
      <c r="F24" t="str">
        <f t="shared" si="9"/>
        <v>1369.1,273.82,1,297.12</v>
      </c>
      <c r="G24" t="str">
        <f t="shared" si="7"/>
        <v>1369.1x+273.82y+1z=652.26</v>
      </c>
      <c r="H24" t="str">
        <f t="shared" si="10"/>
        <v>1369.1,273.82,1,652.26</v>
      </c>
    </row>
    <row r="25" spans="2:9" x14ac:dyDescent="0.25">
      <c r="C25" t="str">
        <f>C17&amp;"x"&amp;"+"&amp;D17&amp;"y"&amp;"+"&amp;E17&amp;"z"&amp;"="&amp;G17</f>
        <v>1733.1x+346.62y+1z=309.41</v>
      </c>
      <c r="D25" s="8" t="str">
        <f t="shared" si="8"/>
        <v>1733.1,346.62,1,309.41</v>
      </c>
      <c r="E25" t="str">
        <f t="shared" si="6"/>
        <v>1733.1x+346.62y+1z=345</v>
      </c>
      <c r="F25" t="str">
        <f t="shared" si="9"/>
        <v>1733.1,346.62,1,345</v>
      </c>
      <c r="G25" t="str">
        <f t="shared" si="7"/>
        <v>1733.1x+346.62y+1z=1349.01</v>
      </c>
      <c r="H25" t="str">
        <f t="shared" si="10"/>
        <v>1733.1,346.62,1,1349.01</v>
      </c>
    </row>
    <row r="26" spans="2:9" x14ac:dyDescent="0.25">
      <c r="C26" t="str">
        <f>C18&amp;"x"&amp;"+"&amp;D18&amp;"y"&amp;"+"&amp;E18&amp;"z"&amp;"="&amp;G18</f>
        <v>2260.65x+452.13y+1z=381.72</v>
      </c>
      <c r="D26" s="8" t="str">
        <f t="shared" si="8"/>
        <v>2260.65,452.13,1,381.72</v>
      </c>
      <c r="E26" t="str">
        <f t="shared" si="6"/>
        <v>2260.65x+452.13y+1z=438.66</v>
      </c>
      <c r="F26" t="str">
        <f t="shared" si="9"/>
        <v>2260.65,452.13,1,438.66</v>
      </c>
      <c r="G26" t="str">
        <f t="shared" si="7"/>
        <v>2260.65x+452.13y+1z=1278.81</v>
      </c>
      <c r="H26" t="str">
        <f t="shared" si="10"/>
        <v>2260.65,452.13,1,1278.81</v>
      </c>
    </row>
  </sheetData>
  <mergeCells count="6">
    <mergeCell ref="E2:F2"/>
    <mergeCell ref="H2:I2"/>
    <mergeCell ref="L2:M2"/>
    <mergeCell ref="C20:D20"/>
    <mergeCell ref="E20:F20"/>
    <mergeCell ref="G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zoomScaleNormal="100" workbookViewId="0">
      <selection activeCell="D50" sqref="D50"/>
    </sheetView>
  </sheetViews>
  <sheetFormatPr defaultRowHeight="15" x14ac:dyDescent="0.25"/>
  <cols>
    <col min="1" max="1" width="8.5703125"/>
    <col min="2" max="2" width="14.42578125"/>
    <col min="3" max="3" width="21.85546875"/>
    <col min="4" max="5" width="22.85546875"/>
    <col min="6" max="6" width="18.5703125" bestFit="1" customWidth="1"/>
    <col min="7" max="7" width="22.85546875" bestFit="1" customWidth="1"/>
    <col min="8" max="8" width="18.5703125" bestFit="1" customWidth="1"/>
    <col min="9" max="9" width="10"/>
    <col min="10" max="1025" width="8.5703125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33</v>
      </c>
      <c r="E2" s="9" t="s">
        <v>4</v>
      </c>
      <c r="F2" s="9"/>
      <c r="G2" s="2"/>
      <c r="H2" s="9" t="s">
        <v>26</v>
      </c>
      <c r="I2" s="9"/>
      <c r="L2" s="9" t="s">
        <v>6</v>
      </c>
      <c r="M2" s="9"/>
      <c r="P2" s="1" t="s">
        <v>7</v>
      </c>
    </row>
    <row r="3" spans="1:16" x14ac:dyDescent="0.25">
      <c r="A3" s="1"/>
      <c r="B3" s="1"/>
      <c r="C3" s="1"/>
      <c r="D3" s="1"/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  <c r="K3" s="2"/>
      <c r="L3" s="2" t="s">
        <v>11</v>
      </c>
      <c r="M3" s="2" t="s">
        <v>9</v>
      </c>
      <c r="N3" s="2" t="s">
        <v>10</v>
      </c>
    </row>
    <row r="4" spans="1:16" x14ac:dyDescent="0.25">
      <c r="A4">
        <v>1</v>
      </c>
      <c r="B4" t="s">
        <v>27</v>
      </c>
      <c r="C4">
        <v>33837</v>
      </c>
      <c r="D4" s="3">
        <f>ROUND(C4/1024,2)</f>
        <v>33.04</v>
      </c>
      <c r="E4">
        <v>63.99</v>
      </c>
      <c r="F4">
        <v>107.59</v>
      </c>
      <c r="G4">
        <v>181.98</v>
      </c>
      <c r="H4">
        <v>14.95</v>
      </c>
      <c r="I4" s="5">
        <v>7.58</v>
      </c>
      <c r="J4">
        <v>5.27</v>
      </c>
      <c r="L4" s="3">
        <f t="shared" ref="L4:M9" si="0">(1000/E4)</f>
        <v>15.62744178777934</v>
      </c>
      <c r="M4" s="4">
        <f t="shared" si="0"/>
        <v>9.2945441026117663</v>
      </c>
      <c r="N4" s="3">
        <f t="shared" ref="N4:N9" si="1">1000/G4</f>
        <v>5.4951093526761188</v>
      </c>
      <c r="P4">
        <f>80*90*25</f>
        <v>180000</v>
      </c>
    </row>
    <row r="5" spans="1:16" x14ac:dyDescent="0.25">
      <c r="A5">
        <v>2</v>
      </c>
      <c r="B5" t="s">
        <v>28</v>
      </c>
      <c r="C5">
        <v>111889</v>
      </c>
      <c r="D5" s="3">
        <f t="shared" ref="D5:D9" si="2">ROUND(C5/1024,2)</f>
        <v>109.27</v>
      </c>
      <c r="E5">
        <v>181.49</v>
      </c>
      <c r="F5">
        <v>348.99</v>
      </c>
      <c r="G5">
        <v>452.97</v>
      </c>
      <c r="H5">
        <v>5.59</v>
      </c>
      <c r="I5">
        <v>2.4500000000000002</v>
      </c>
      <c r="J5">
        <v>2.0099999999999998</v>
      </c>
      <c r="L5" s="3">
        <f t="shared" si="0"/>
        <v>5.5099454515400295</v>
      </c>
      <c r="M5" s="3">
        <f t="shared" si="0"/>
        <v>2.8654116163786929</v>
      </c>
      <c r="N5" s="3">
        <f t="shared" si="1"/>
        <v>2.2076517208645163</v>
      </c>
      <c r="P5">
        <f>120*182*25</f>
        <v>546000</v>
      </c>
    </row>
    <row r="6" spans="1:16" x14ac:dyDescent="0.25">
      <c r="A6">
        <v>3</v>
      </c>
      <c r="B6" t="s">
        <v>29</v>
      </c>
      <c r="C6">
        <v>192673</v>
      </c>
      <c r="D6" s="3">
        <f t="shared" si="2"/>
        <v>188.16</v>
      </c>
      <c r="E6">
        <v>279.27</v>
      </c>
      <c r="F6">
        <v>586.98</v>
      </c>
      <c r="G6">
        <v>837.88</v>
      </c>
      <c r="H6">
        <v>3.26</v>
      </c>
      <c r="I6">
        <v>1.52</v>
      </c>
      <c r="J6">
        <v>1.07</v>
      </c>
      <c r="L6" s="3">
        <f t="shared" si="0"/>
        <v>3.5807641350664232</v>
      </c>
      <c r="M6" s="3">
        <f t="shared" si="0"/>
        <v>1.7036355582813725</v>
      </c>
      <c r="N6" s="3">
        <f t="shared" si="1"/>
        <v>1.1934883276841552</v>
      </c>
      <c r="P6">
        <f>150*244*25</f>
        <v>915000</v>
      </c>
    </row>
    <row r="7" spans="1:16" x14ac:dyDescent="0.25">
      <c r="A7">
        <v>4</v>
      </c>
      <c r="B7" t="s">
        <v>30</v>
      </c>
      <c r="C7">
        <v>280393</v>
      </c>
      <c r="D7" s="3">
        <f t="shared" si="2"/>
        <v>273.82</v>
      </c>
      <c r="E7">
        <v>365.72</v>
      </c>
      <c r="F7">
        <v>793.47</v>
      </c>
      <c r="G7" s="5">
        <v>891.62</v>
      </c>
      <c r="H7">
        <v>2.4700000000000002</v>
      </c>
      <c r="I7">
        <v>1.1200000000000001</v>
      </c>
      <c r="J7">
        <v>1.04</v>
      </c>
      <c r="L7" s="3">
        <f t="shared" si="0"/>
        <v>2.7343322760581863</v>
      </c>
      <c r="M7" s="3">
        <f t="shared" si="0"/>
        <v>1.2602870933998764</v>
      </c>
      <c r="N7" s="3">
        <f t="shared" si="1"/>
        <v>1.1215540252573966</v>
      </c>
      <c r="P7">
        <f>210*244*25</f>
        <v>1281000</v>
      </c>
    </row>
    <row r="8" spans="1:16" x14ac:dyDescent="0.25">
      <c r="A8">
        <v>5</v>
      </c>
      <c r="B8" t="s">
        <v>31</v>
      </c>
      <c r="C8">
        <v>354943</v>
      </c>
      <c r="D8" s="3">
        <f t="shared" si="2"/>
        <v>346.62</v>
      </c>
      <c r="E8">
        <v>467.64</v>
      </c>
      <c r="F8">
        <v>965.48</v>
      </c>
      <c r="G8" s="5">
        <v>1567.23</v>
      </c>
      <c r="H8">
        <v>1.94</v>
      </c>
      <c r="I8">
        <v>0.91</v>
      </c>
      <c r="J8">
        <v>0.56000000000000005</v>
      </c>
      <c r="L8" s="3">
        <f t="shared" si="0"/>
        <v>2.138397057565649</v>
      </c>
      <c r="M8" s="3">
        <f t="shared" si="0"/>
        <v>1.0357542362348262</v>
      </c>
      <c r="N8" s="3">
        <f t="shared" si="1"/>
        <v>0.63806843922079082</v>
      </c>
      <c r="P8" s="7">
        <f>260*245*25</f>
        <v>1592500</v>
      </c>
    </row>
    <row r="9" spans="1:16" x14ac:dyDescent="0.25">
      <c r="A9">
        <v>6</v>
      </c>
      <c r="B9" t="s">
        <v>32</v>
      </c>
      <c r="C9">
        <v>462980</v>
      </c>
      <c r="D9" s="3">
        <f t="shared" si="2"/>
        <v>452.13</v>
      </c>
      <c r="E9">
        <v>584.72</v>
      </c>
      <c r="F9">
        <v>1228.4100000000001</v>
      </c>
      <c r="G9" s="5">
        <v>1792.55</v>
      </c>
      <c r="H9">
        <v>1.53</v>
      </c>
      <c r="I9">
        <v>0.7</v>
      </c>
      <c r="J9">
        <v>0.49</v>
      </c>
      <c r="L9" s="3">
        <f t="shared" si="0"/>
        <v>1.7102202763715966</v>
      </c>
      <c r="M9" s="3">
        <f t="shared" si="0"/>
        <v>0.81406045212917511</v>
      </c>
      <c r="N9" s="3">
        <f t="shared" si="1"/>
        <v>0.55786449471423394</v>
      </c>
      <c r="P9">
        <f>317*260*25</f>
        <v>2060500</v>
      </c>
    </row>
    <row r="10" spans="1:16" x14ac:dyDescent="0.25">
      <c r="M10" s="3"/>
    </row>
    <row r="12" spans="1:16" x14ac:dyDescent="0.25">
      <c r="B12" s="1" t="s">
        <v>18</v>
      </c>
      <c r="C12" s="1" t="s">
        <v>19</v>
      </c>
      <c r="D12" s="1" t="s">
        <v>20</v>
      </c>
      <c r="E12" s="1" t="s">
        <v>21</v>
      </c>
      <c r="F12" s="2" t="s">
        <v>22</v>
      </c>
      <c r="G12" s="1" t="s">
        <v>23</v>
      </c>
      <c r="H12" s="1" t="s">
        <v>24</v>
      </c>
      <c r="I12" s="1" t="s">
        <v>25</v>
      </c>
    </row>
    <row r="13" spans="1:16" x14ac:dyDescent="0.25">
      <c r="B13">
        <v>1</v>
      </c>
      <c r="C13">
        <f t="shared" ref="C13:C18" si="3">25*D4</f>
        <v>826</v>
      </c>
      <c r="D13" s="3">
        <f t="shared" ref="D13:D18" si="4">D4</f>
        <v>33.04</v>
      </c>
      <c r="E13">
        <v>1</v>
      </c>
      <c r="F13" s="2" t="s">
        <v>22</v>
      </c>
      <c r="G13">
        <f t="shared" ref="G13:I18" si="5">E4</f>
        <v>63.99</v>
      </c>
      <c r="H13">
        <f t="shared" si="5"/>
        <v>107.59</v>
      </c>
      <c r="I13">
        <f t="shared" si="5"/>
        <v>181.98</v>
      </c>
    </row>
    <row r="14" spans="1:16" x14ac:dyDescent="0.25">
      <c r="B14">
        <v>2</v>
      </c>
      <c r="C14">
        <f t="shared" si="3"/>
        <v>2731.75</v>
      </c>
      <c r="D14" s="3">
        <f t="shared" si="4"/>
        <v>109.27</v>
      </c>
      <c r="E14">
        <v>1</v>
      </c>
      <c r="F14" s="2" t="s">
        <v>22</v>
      </c>
      <c r="G14">
        <f t="shared" si="5"/>
        <v>181.49</v>
      </c>
      <c r="H14">
        <f t="shared" si="5"/>
        <v>348.99</v>
      </c>
      <c r="I14">
        <f t="shared" si="5"/>
        <v>452.97</v>
      </c>
    </row>
    <row r="15" spans="1:16" x14ac:dyDescent="0.25">
      <c r="B15">
        <v>3</v>
      </c>
      <c r="C15">
        <f t="shared" si="3"/>
        <v>4704</v>
      </c>
      <c r="D15" s="3">
        <f t="shared" si="4"/>
        <v>188.16</v>
      </c>
      <c r="E15">
        <v>1</v>
      </c>
      <c r="F15" s="2" t="s">
        <v>22</v>
      </c>
      <c r="G15">
        <f t="shared" si="5"/>
        <v>279.27</v>
      </c>
      <c r="H15">
        <f t="shared" si="5"/>
        <v>586.98</v>
      </c>
      <c r="I15">
        <f t="shared" si="5"/>
        <v>837.88</v>
      </c>
    </row>
    <row r="16" spans="1:16" x14ac:dyDescent="0.25">
      <c r="B16">
        <v>4</v>
      </c>
      <c r="C16">
        <f t="shared" si="3"/>
        <v>6845.5</v>
      </c>
      <c r="D16" s="3">
        <f t="shared" si="4"/>
        <v>273.82</v>
      </c>
      <c r="E16">
        <v>1</v>
      </c>
      <c r="F16" s="2" t="s">
        <v>22</v>
      </c>
      <c r="G16">
        <f t="shared" si="5"/>
        <v>365.72</v>
      </c>
      <c r="H16">
        <f t="shared" si="5"/>
        <v>793.47</v>
      </c>
      <c r="I16">
        <f t="shared" si="5"/>
        <v>891.62</v>
      </c>
    </row>
    <row r="17" spans="2:9" x14ac:dyDescent="0.25">
      <c r="B17">
        <v>5</v>
      </c>
      <c r="C17">
        <f t="shared" si="3"/>
        <v>8665.5</v>
      </c>
      <c r="D17" s="3">
        <f t="shared" si="4"/>
        <v>346.62</v>
      </c>
      <c r="E17">
        <v>1</v>
      </c>
      <c r="F17" s="2" t="s">
        <v>22</v>
      </c>
      <c r="G17">
        <f t="shared" si="5"/>
        <v>467.64</v>
      </c>
      <c r="H17">
        <f t="shared" si="5"/>
        <v>965.48</v>
      </c>
      <c r="I17">
        <f t="shared" si="5"/>
        <v>1567.23</v>
      </c>
    </row>
    <row r="18" spans="2:9" x14ac:dyDescent="0.25">
      <c r="B18">
        <v>6</v>
      </c>
      <c r="C18">
        <f t="shared" si="3"/>
        <v>11303.25</v>
      </c>
      <c r="D18" s="3">
        <f t="shared" si="4"/>
        <v>452.13</v>
      </c>
      <c r="E18">
        <v>1</v>
      </c>
      <c r="F18" s="2" t="s">
        <v>22</v>
      </c>
      <c r="G18">
        <f t="shared" si="5"/>
        <v>584.72</v>
      </c>
      <c r="H18">
        <f t="shared" si="5"/>
        <v>1228.4100000000001</v>
      </c>
      <c r="I18">
        <f t="shared" si="5"/>
        <v>1792.55</v>
      </c>
    </row>
    <row r="20" spans="2:9" x14ac:dyDescent="0.25">
      <c r="C20" s="10" t="s">
        <v>8</v>
      </c>
      <c r="D20" s="10"/>
      <c r="E20" s="10" t="s">
        <v>9</v>
      </c>
      <c r="F20" s="10"/>
      <c r="G20" s="10" t="s">
        <v>10</v>
      </c>
      <c r="H20" s="10"/>
    </row>
    <row r="21" spans="2:9" x14ac:dyDescent="0.25">
      <c r="C21" t="str">
        <f>$C$13&amp;"x"&amp;"+"&amp;$D$13&amp;"y"&amp;"+"&amp;$E$13&amp;"z"&amp;"="&amp;G13</f>
        <v>826x+33.04y+1z=63.99</v>
      </c>
      <c r="D21" s="8" t="str">
        <f>C13&amp;","&amp;D13&amp;","&amp;E13&amp;","&amp;G13</f>
        <v>826,33.04,1,63.99</v>
      </c>
      <c r="E21" t="str">
        <f t="shared" ref="E21:E26" si="6">C13&amp;"x"&amp;"+"&amp;D13&amp;"y"&amp;"+"&amp;E13&amp;"z"&amp;"="&amp;H13</f>
        <v>826x+33.04y+1z=107.59</v>
      </c>
      <c r="F21" t="str">
        <f>C13&amp;","&amp;D13&amp;","&amp;E13&amp;","&amp;H13</f>
        <v>826,33.04,1,107.59</v>
      </c>
      <c r="G21" t="str">
        <f t="shared" ref="G21:G26" si="7">C13&amp;"x"&amp;"+"&amp;D13&amp;"y"&amp;"+"&amp;E13&amp;"z"&amp;"="&amp;I13</f>
        <v>826x+33.04y+1z=181.98</v>
      </c>
      <c r="H21" t="str">
        <f>C13&amp;","&amp;D13&amp;","&amp;E13&amp;","&amp;I13</f>
        <v>826,33.04,1,181.98</v>
      </c>
    </row>
    <row r="22" spans="2:9" x14ac:dyDescent="0.25">
      <c r="C22" t="str">
        <f>C14&amp;"x"&amp;"+"&amp;D14&amp;"y"&amp;"+"&amp;E14&amp;"z"&amp;"="&amp;G14</f>
        <v>2731.75x+109.27y+1z=181.49</v>
      </c>
      <c r="D22" s="8" t="str">
        <f t="shared" ref="D22:D26" si="8">C14&amp;","&amp;D14&amp;","&amp;E14&amp;","&amp;G14</f>
        <v>2731.75,109.27,1,181.49</v>
      </c>
      <c r="E22" t="str">
        <f t="shared" si="6"/>
        <v>2731.75x+109.27y+1z=348.99</v>
      </c>
      <c r="F22" t="str">
        <f t="shared" ref="F22:F26" si="9">C14&amp;","&amp;D14&amp;","&amp;E14&amp;","&amp;H14</f>
        <v>2731.75,109.27,1,348.99</v>
      </c>
      <c r="G22" t="str">
        <f t="shared" si="7"/>
        <v>2731.75x+109.27y+1z=452.97</v>
      </c>
      <c r="H22" t="str">
        <f t="shared" ref="H22:H26" si="10">C14&amp;","&amp;D14&amp;","&amp;E14&amp;","&amp;I14</f>
        <v>2731.75,109.27,1,452.97</v>
      </c>
    </row>
    <row r="23" spans="2:9" x14ac:dyDescent="0.25">
      <c r="C23" t="str">
        <f>C15&amp;"x"&amp;"+"&amp;D15&amp;"y"&amp;"+"&amp;E15&amp;"z"&amp;"="&amp;G15</f>
        <v>4704x+188.16y+1z=279.27</v>
      </c>
      <c r="D23" s="8" t="str">
        <f t="shared" si="8"/>
        <v>4704,188.16,1,279.27</v>
      </c>
      <c r="E23" t="str">
        <f t="shared" si="6"/>
        <v>4704x+188.16y+1z=586.98</v>
      </c>
      <c r="F23" t="str">
        <f t="shared" si="9"/>
        <v>4704,188.16,1,586.98</v>
      </c>
      <c r="G23" t="str">
        <f t="shared" si="7"/>
        <v>4704x+188.16y+1z=837.88</v>
      </c>
      <c r="H23" t="str">
        <f t="shared" si="10"/>
        <v>4704,188.16,1,837.88</v>
      </c>
    </row>
    <row r="24" spans="2:9" x14ac:dyDescent="0.25">
      <c r="C24" t="str">
        <f>C16&amp;"x"&amp;"+"&amp;D16&amp;"y"&amp;"+"&amp;E16&amp;"z"&amp;"="&amp;G16</f>
        <v>6845.5x+273.82y+1z=365.72</v>
      </c>
      <c r="D24" s="8" t="str">
        <f t="shared" si="8"/>
        <v>6845.5,273.82,1,365.72</v>
      </c>
      <c r="E24" t="str">
        <f t="shared" si="6"/>
        <v>6845.5x+273.82y+1z=793.47</v>
      </c>
      <c r="F24" t="str">
        <f t="shared" si="9"/>
        <v>6845.5,273.82,1,793.47</v>
      </c>
      <c r="G24" t="str">
        <f t="shared" si="7"/>
        <v>6845.5x+273.82y+1z=891.62</v>
      </c>
      <c r="H24" t="str">
        <f t="shared" si="10"/>
        <v>6845.5,273.82,1,891.62</v>
      </c>
    </row>
    <row r="25" spans="2:9" x14ac:dyDescent="0.25">
      <c r="C25" t="str">
        <f>C17&amp;"x"&amp;"+"&amp;D17&amp;"y"&amp;"+"&amp;E17&amp;"z"&amp;"="&amp;G17</f>
        <v>8665.5x+346.62y+1z=467.64</v>
      </c>
      <c r="D25" s="8" t="str">
        <f t="shared" si="8"/>
        <v>8665.5,346.62,1,467.64</v>
      </c>
      <c r="E25" t="str">
        <f t="shared" si="6"/>
        <v>8665.5x+346.62y+1z=965.48</v>
      </c>
      <c r="F25" t="str">
        <f t="shared" si="9"/>
        <v>8665.5,346.62,1,965.48</v>
      </c>
      <c r="G25" t="str">
        <f t="shared" si="7"/>
        <v>8665.5x+346.62y+1z=1567.23</v>
      </c>
      <c r="H25" t="str">
        <f t="shared" si="10"/>
        <v>8665.5,346.62,1,1567.23</v>
      </c>
    </row>
    <row r="26" spans="2:9" x14ac:dyDescent="0.25">
      <c r="C26" t="str">
        <f>C18&amp;"x"&amp;"+"&amp;D18&amp;"y"&amp;"+"&amp;E18&amp;"z"&amp;"="&amp;G18</f>
        <v>11303.25x+452.13y+1z=584.72</v>
      </c>
      <c r="D26" s="8" t="str">
        <f t="shared" si="8"/>
        <v>11303.25,452.13,1,584.72</v>
      </c>
      <c r="E26" t="str">
        <f t="shared" si="6"/>
        <v>11303.25x+452.13y+1z=1228.41</v>
      </c>
      <c r="F26" t="str">
        <f t="shared" si="9"/>
        <v>11303.25,452.13,1,1228.41</v>
      </c>
      <c r="G26" t="str">
        <f t="shared" si="7"/>
        <v>11303.25x+452.13y+1z=1792.55</v>
      </c>
      <c r="H26" t="str">
        <f t="shared" si="10"/>
        <v>11303.25,452.13,1,1792.55</v>
      </c>
    </row>
  </sheetData>
  <mergeCells count="6">
    <mergeCell ref="E2:F2"/>
    <mergeCell ref="H2:I2"/>
    <mergeCell ref="L2:M2"/>
    <mergeCell ref="C20:D20"/>
    <mergeCell ref="E20:F20"/>
    <mergeCell ref="G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D10" sqref="D10"/>
    </sheetView>
  </sheetViews>
  <sheetFormatPr defaultRowHeight="15" x14ac:dyDescent="0.25"/>
  <cols>
    <col min="1" max="1" width="8.5703125"/>
    <col min="2" max="2" width="14.42578125"/>
    <col min="3" max="3" width="21.85546875"/>
    <col min="4" max="5" width="22.85546875"/>
    <col min="6" max="6" width="19.85546875" customWidth="1"/>
    <col min="7" max="7" width="22.85546875" bestFit="1" customWidth="1"/>
    <col min="8" max="8" width="15.42578125" bestFit="1" customWidth="1"/>
    <col min="9" max="1025" width="8.5703125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33</v>
      </c>
      <c r="E2" s="9" t="s">
        <v>4</v>
      </c>
      <c r="F2" s="9"/>
      <c r="G2" s="2"/>
      <c r="H2" s="9" t="s">
        <v>26</v>
      </c>
      <c r="I2" s="9"/>
      <c r="L2" s="9" t="s">
        <v>6</v>
      </c>
      <c r="M2" s="9"/>
      <c r="P2" s="1" t="s">
        <v>7</v>
      </c>
    </row>
    <row r="3" spans="1:16" x14ac:dyDescent="0.25">
      <c r="A3" s="1"/>
      <c r="B3" s="1"/>
      <c r="C3" s="1"/>
      <c r="D3" s="1"/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  <c r="K3" s="2"/>
      <c r="L3" s="2" t="s">
        <v>11</v>
      </c>
      <c r="M3" s="2" t="s">
        <v>9</v>
      </c>
      <c r="N3" s="2" t="s">
        <v>10</v>
      </c>
    </row>
    <row r="4" spans="1:16" x14ac:dyDescent="0.25">
      <c r="A4">
        <v>1</v>
      </c>
      <c r="B4" t="s">
        <v>27</v>
      </c>
      <c r="C4">
        <v>33837</v>
      </c>
      <c r="D4" s="3">
        <f>ROUND(C4/1024,2)</f>
        <v>33.04</v>
      </c>
      <c r="E4">
        <v>79.319999999999993</v>
      </c>
      <c r="F4">
        <v>173.69</v>
      </c>
      <c r="G4">
        <v>201.34</v>
      </c>
      <c r="H4">
        <v>12.1</v>
      </c>
      <c r="I4">
        <v>4.95</v>
      </c>
      <c r="J4">
        <v>4.51</v>
      </c>
      <c r="L4" s="3">
        <f t="shared" ref="L4:M9" si="0">(1000/E4)</f>
        <v>12.607160867372668</v>
      </c>
      <c r="M4">
        <f t="shared" si="0"/>
        <v>5.7573838447809313</v>
      </c>
      <c r="N4" s="3">
        <f t="shared" ref="N4:N9" si="1">1000/G4</f>
        <v>4.9667229561935038</v>
      </c>
      <c r="P4">
        <f>80*90*45</f>
        <v>324000</v>
      </c>
    </row>
    <row r="5" spans="1:16" x14ac:dyDescent="0.25">
      <c r="A5">
        <v>2</v>
      </c>
      <c r="B5" t="s">
        <v>28</v>
      </c>
      <c r="C5">
        <v>111889</v>
      </c>
      <c r="D5" s="3">
        <f t="shared" ref="D5:D9" si="2">ROUND(C5/1024,2)</f>
        <v>109.27</v>
      </c>
      <c r="E5">
        <v>222.16</v>
      </c>
      <c r="F5">
        <v>541.01</v>
      </c>
      <c r="G5">
        <v>582.66999999999996</v>
      </c>
      <c r="H5">
        <v>4.13</v>
      </c>
      <c r="I5">
        <v>1.63</v>
      </c>
      <c r="J5">
        <v>1.54</v>
      </c>
      <c r="L5" s="3">
        <f t="shared" si="0"/>
        <v>4.5012603528988118</v>
      </c>
      <c r="M5" s="3">
        <f t="shared" si="0"/>
        <v>1.8483946692297739</v>
      </c>
      <c r="N5" s="3">
        <f t="shared" si="1"/>
        <v>1.716237321296789</v>
      </c>
      <c r="P5">
        <f>120*182*45</f>
        <v>982800</v>
      </c>
    </row>
    <row r="6" spans="1:16" x14ac:dyDescent="0.25">
      <c r="A6">
        <v>3</v>
      </c>
      <c r="B6" t="s">
        <v>29</v>
      </c>
      <c r="C6">
        <v>192673</v>
      </c>
      <c r="D6" s="3">
        <f t="shared" si="2"/>
        <v>188.16</v>
      </c>
      <c r="E6">
        <v>379.39</v>
      </c>
      <c r="F6">
        <v>924.77</v>
      </c>
      <c r="G6">
        <v>1018.16</v>
      </c>
      <c r="H6">
        <v>2.39</v>
      </c>
      <c r="I6">
        <v>0.96</v>
      </c>
      <c r="J6">
        <v>0.87</v>
      </c>
      <c r="L6" s="3">
        <f t="shared" si="0"/>
        <v>2.635810116239226</v>
      </c>
      <c r="M6" s="3">
        <f t="shared" si="0"/>
        <v>1.0813499572866767</v>
      </c>
      <c r="N6" s="3">
        <f t="shared" si="1"/>
        <v>0.98216390351221816</v>
      </c>
      <c r="P6">
        <f>150*244*45</f>
        <v>1647000</v>
      </c>
    </row>
    <row r="7" spans="1:16" x14ac:dyDescent="0.25">
      <c r="A7">
        <v>4</v>
      </c>
      <c r="B7" t="s">
        <v>30</v>
      </c>
      <c r="C7">
        <v>280393</v>
      </c>
      <c r="D7" s="3">
        <f t="shared" si="2"/>
        <v>273.82</v>
      </c>
      <c r="E7">
        <v>495.32</v>
      </c>
      <c r="F7">
        <v>1299.31</v>
      </c>
      <c r="G7" s="5">
        <v>1056.1400000000001</v>
      </c>
      <c r="H7">
        <v>1.84</v>
      </c>
      <c r="I7">
        <v>0.7</v>
      </c>
      <c r="J7">
        <v>0.84</v>
      </c>
      <c r="L7" s="3">
        <f t="shared" si="0"/>
        <v>2.0188968747476381</v>
      </c>
      <c r="M7" s="3">
        <f t="shared" si="0"/>
        <v>0.76963927007411626</v>
      </c>
      <c r="N7" s="3">
        <f t="shared" si="1"/>
        <v>0.94684416838676677</v>
      </c>
      <c r="P7">
        <f>210*244*45</f>
        <v>2305800</v>
      </c>
    </row>
    <row r="8" spans="1:16" x14ac:dyDescent="0.25">
      <c r="A8">
        <v>5</v>
      </c>
      <c r="B8" t="s">
        <v>31</v>
      </c>
      <c r="C8">
        <v>354943</v>
      </c>
      <c r="D8" s="3">
        <f t="shared" si="2"/>
        <v>346.62</v>
      </c>
      <c r="E8">
        <v>619.5</v>
      </c>
      <c r="F8">
        <v>1536.71</v>
      </c>
      <c r="G8" s="5">
        <v>2105.2800000000002</v>
      </c>
      <c r="H8">
        <v>1.45</v>
      </c>
      <c r="I8">
        <v>0.59</v>
      </c>
      <c r="J8">
        <v>0.41</v>
      </c>
      <c r="L8" s="3">
        <f t="shared" si="0"/>
        <v>1.6142050040355125</v>
      </c>
      <c r="M8" s="3">
        <f t="shared" si="0"/>
        <v>0.650740868478763</v>
      </c>
      <c r="N8" s="3">
        <f t="shared" si="1"/>
        <v>0.47499620003039972</v>
      </c>
      <c r="P8" s="7">
        <f>260*245*45</f>
        <v>2866500</v>
      </c>
    </row>
    <row r="9" spans="1:16" x14ac:dyDescent="0.25">
      <c r="A9">
        <v>6</v>
      </c>
      <c r="B9" t="s">
        <v>32</v>
      </c>
      <c r="C9">
        <v>462980</v>
      </c>
      <c r="D9" s="3">
        <f t="shared" si="2"/>
        <v>452.13</v>
      </c>
      <c r="E9">
        <v>734.29</v>
      </c>
      <c r="F9">
        <v>2018.84</v>
      </c>
      <c r="G9" s="5">
        <v>2040.44</v>
      </c>
      <c r="H9">
        <v>1.22</v>
      </c>
      <c r="I9">
        <v>0.45</v>
      </c>
      <c r="J9">
        <v>0.45</v>
      </c>
      <c r="L9" s="3">
        <f t="shared" si="0"/>
        <v>1.36185975568236</v>
      </c>
      <c r="M9" s="3">
        <f t="shared" si="0"/>
        <v>0.49533395415188924</v>
      </c>
      <c r="N9" s="3">
        <f t="shared" si="1"/>
        <v>0.49009037266471939</v>
      </c>
      <c r="P9">
        <f>317*260*45</f>
        <v>3708900</v>
      </c>
    </row>
    <row r="10" spans="1:16" x14ac:dyDescent="0.25">
      <c r="M10" s="3"/>
    </row>
    <row r="12" spans="1:16" x14ac:dyDescent="0.25">
      <c r="B12" s="1" t="s">
        <v>18</v>
      </c>
      <c r="C12" s="1" t="s">
        <v>19</v>
      </c>
      <c r="D12" s="1" t="s">
        <v>20</v>
      </c>
      <c r="E12" s="1" t="s">
        <v>21</v>
      </c>
      <c r="F12" s="2" t="s">
        <v>22</v>
      </c>
      <c r="G12" s="1" t="s">
        <v>23</v>
      </c>
      <c r="H12" s="1" t="s">
        <v>24</v>
      </c>
      <c r="I12" s="1" t="s">
        <v>25</v>
      </c>
    </row>
    <row r="13" spans="1:16" x14ac:dyDescent="0.25">
      <c r="B13">
        <v>1</v>
      </c>
      <c r="C13">
        <f t="shared" ref="C13:C18" si="3">45*D4</f>
        <v>1486.8</v>
      </c>
      <c r="D13" s="3">
        <f t="shared" ref="D13:D18" si="4">D4</f>
        <v>33.04</v>
      </c>
      <c r="E13">
        <v>1</v>
      </c>
      <c r="F13" s="2" t="s">
        <v>22</v>
      </c>
      <c r="G13">
        <f t="shared" ref="G13:I18" si="5">E4</f>
        <v>79.319999999999993</v>
      </c>
      <c r="H13">
        <f t="shared" si="5"/>
        <v>173.69</v>
      </c>
      <c r="I13">
        <f t="shared" si="5"/>
        <v>201.34</v>
      </c>
    </row>
    <row r="14" spans="1:16" x14ac:dyDescent="0.25">
      <c r="B14">
        <v>2</v>
      </c>
      <c r="C14">
        <f t="shared" si="3"/>
        <v>4917.1499999999996</v>
      </c>
      <c r="D14" s="3">
        <f t="shared" si="4"/>
        <v>109.27</v>
      </c>
      <c r="E14">
        <v>1</v>
      </c>
      <c r="F14" s="2" t="s">
        <v>22</v>
      </c>
      <c r="G14">
        <f t="shared" si="5"/>
        <v>222.16</v>
      </c>
      <c r="H14">
        <f t="shared" si="5"/>
        <v>541.01</v>
      </c>
      <c r="I14">
        <f t="shared" si="5"/>
        <v>582.66999999999996</v>
      </c>
    </row>
    <row r="15" spans="1:16" x14ac:dyDescent="0.25">
      <c r="B15">
        <v>3</v>
      </c>
      <c r="C15">
        <f t="shared" si="3"/>
        <v>8467.2000000000007</v>
      </c>
      <c r="D15" s="3">
        <f t="shared" si="4"/>
        <v>188.16</v>
      </c>
      <c r="E15">
        <v>1</v>
      </c>
      <c r="F15" s="2" t="s">
        <v>22</v>
      </c>
      <c r="G15">
        <f t="shared" si="5"/>
        <v>379.39</v>
      </c>
      <c r="H15">
        <f t="shared" si="5"/>
        <v>924.77</v>
      </c>
      <c r="I15">
        <f t="shared" si="5"/>
        <v>1018.16</v>
      </c>
    </row>
    <row r="16" spans="1:16" x14ac:dyDescent="0.25">
      <c r="B16">
        <v>4</v>
      </c>
      <c r="C16">
        <f t="shared" si="3"/>
        <v>12321.9</v>
      </c>
      <c r="D16" s="3">
        <f t="shared" si="4"/>
        <v>273.82</v>
      </c>
      <c r="E16">
        <v>1</v>
      </c>
      <c r="F16" s="2" t="s">
        <v>22</v>
      </c>
      <c r="G16">
        <f t="shared" si="5"/>
        <v>495.32</v>
      </c>
      <c r="H16">
        <f t="shared" si="5"/>
        <v>1299.31</v>
      </c>
      <c r="I16">
        <f t="shared" si="5"/>
        <v>1056.1400000000001</v>
      </c>
    </row>
    <row r="17" spans="2:9" x14ac:dyDescent="0.25">
      <c r="B17">
        <v>5</v>
      </c>
      <c r="C17">
        <f t="shared" si="3"/>
        <v>15597.9</v>
      </c>
      <c r="D17" s="3">
        <f t="shared" si="4"/>
        <v>346.62</v>
      </c>
      <c r="E17">
        <v>1</v>
      </c>
      <c r="F17" s="2" t="s">
        <v>22</v>
      </c>
      <c r="G17">
        <f t="shared" si="5"/>
        <v>619.5</v>
      </c>
      <c r="H17">
        <f t="shared" si="5"/>
        <v>1536.71</v>
      </c>
      <c r="I17">
        <f t="shared" si="5"/>
        <v>2105.2800000000002</v>
      </c>
    </row>
    <row r="18" spans="2:9" x14ac:dyDescent="0.25">
      <c r="B18">
        <v>6</v>
      </c>
      <c r="C18">
        <f t="shared" si="3"/>
        <v>20345.849999999999</v>
      </c>
      <c r="D18" s="3">
        <f t="shared" si="4"/>
        <v>452.13</v>
      </c>
      <c r="E18">
        <v>1</v>
      </c>
      <c r="F18" s="2" t="s">
        <v>22</v>
      </c>
      <c r="G18">
        <f t="shared" si="5"/>
        <v>734.29</v>
      </c>
      <c r="H18">
        <f t="shared" si="5"/>
        <v>2018.84</v>
      </c>
      <c r="I18">
        <f t="shared" si="5"/>
        <v>2040.44</v>
      </c>
    </row>
    <row r="20" spans="2:9" x14ac:dyDescent="0.25">
      <c r="C20" s="10" t="s">
        <v>8</v>
      </c>
      <c r="D20" s="10"/>
      <c r="E20" s="10" t="s">
        <v>9</v>
      </c>
      <c r="F20" s="10"/>
      <c r="G20" s="10" t="s">
        <v>10</v>
      </c>
      <c r="H20" s="10"/>
    </row>
    <row r="21" spans="2:9" x14ac:dyDescent="0.25">
      <c r="C21" t="str">
        <f>$C$13&amp;"x"&amp;"+"&amp;$D$13&amp;"y"&amp;"+"&amp;$E$13&amp;"z"&amp;"="&amp;G13</f>
        <v>1486.8x+33.04y+1z=79.32</v>
      </c>
      <c r="D21" s="8" t="str">
        <f>C13&amp;","&amp;D13&amp;","&amp;E13&amp;","&amp;G13</f>
        <v>1486.8,33.04,1,79.32</v>
      </c>
      <c r="E21" t="str">
        <f t="shared" ref="E21:E26" si="6">C13&amp;"x"&amp;"+"&amp;D13&amp;"y"&amp;"+"&amp;E13&amp;"z"&amp;"="&amp;H13</f>
        <v>1486.8x+33.04y+1z=173.69</v>
      </c>
      <c r="F21" t="str">
        <f>C13&amp;","&amp;D13&amp;","&amp;E13&amp;","&amp;H13</f>
        <v>1486.8,33.04,1,173.69</v>
      </c>
      <c r="G21" t="str">
        <f t="shared" ref="G21:G26" si="7">C13&amp;"x"&amp;"+"&amp;D13&amp;"y"&amp;"+"&amp;E13&amp;"z"&amp;"="&amp;I13</f>
        <v>1486.8x+33.04y+1z=201.34</v>
      </c>
      <c r="H21" t="str">
        <f>C13&amp;","&amp;D13&amp;","&amp;E13&amp;","&amp;I13</f>
        <v>1486.8,33.04,1,201.34</v>
      </c>
    </row>
    <row r="22" spans="2:9" x14ac:dyDescent="0.25">
      <c r="C22" t="str">
        <f>C14&amp;"x"&amp;"+"&amp;D14&amp;"y"&amp;"+"&amp;E14&amp;"z"&amp;"="&amp;G14</f>
        <v>4917.15x+109.27y+1z=222.16</v>
      </c>
      <c r="D22" s="8" t="str">
        <f t="shared" ref="D22:D26" si="8">C14&amp;","&amp;D14&amp;","&amp;E14&amp;","&amp;G14</f>
        <v>4917.15,109.27,1,222.16</v>
      </c>
      <c r="E22" t="str">
        <f t="shared" si="6"/>
        <v>4917.15x+109.27y+1z=541.01</v>
      </c>
      <c r="F22" t="str">
        <f t="shared" ref="F22:F26" si="9">C14&amp;","&amp;D14&amp;","&amp;E14&amp;","&amp;H14</f>
        <v>4917.15,109.27,1,541.01</v>
      </c>
      <c r="G22" t="str">
        <f t="shared" si="7"/>
        <v>4917.15x+109.27y+1z=582.67</v>
      </c>
      <c r="H22" t="str">
        <f t="shared" ref="H22:H26" si="10">C14&amp;","&amp;D14&amp;","&amp;E14&amp;","&amp;I14</f>
        <v>4917.15,109.27,1,582.67</v>
      </c>
    </row>
    <row r="23" spans="2:9" x14ac:dyDescent="0.25">
      <c r="C23" t="str">
        <f>C15&amp;"x"&amp;"+"&amp;D15&amp;"y"&amp;"+"&amp;E15&amp;"z"&amp;"="&amp;G15</f>
        <v>8467.2x+188.16y+1z=379.39</v>
      </c>
      <c r="D23" s="8" t="str">
        <f t="shared" si="8"/>
        <v>8467.2,188.16,1,379.39</v>
      </c>
      <c r="E23" t="str">
        <f t="shared" si="6"/>
        <v>8467.2x+188.16y+1z=924.77</v>
      </c>
      <c r="F23" t="str">
        <f t="shared" si="9"/>
        <v>8467.2,188.16,1,924.77</v>
      </c>
      <c r="G23" t="str">
        <f t="shared" si="7"/>
        <v>8467.2x+188.16y+1z=1018.16</v>
      </c>
      <c r="H23" t="str">
        <f t="shared" si="10"/>
        <v>8467.2,188.16,1,1018.16</v>
      </c>
    </row>
    <row r="24" spans="2:9" x14ac:dyDescent="0.25">
      <c r="C24" t="str">
        <f>C16&amp;"x"&amp;"+"&amp;D16&amp;"y"&amp;"+"&amp;E16&amp;"z"&amp;"="&amp;G16</f>
        <v>12321.9x+273.82y+1z=495.32</v>
      </c>
      <c r="D24" s="8" t="str">
        <f t="shared" si="8"/>
        <v>12321.9,273.82,1,495.32</v>
      </c>
      <c r="E24" t="str">
        <f t="shared" si="6"/>
        <v>12321.9x+273.82y+1z=1299.31</v>
      </c>
      <c r="F24" t="str">
        <f t="shared" si="9"/>
        <v>12321.9,273.82,1,1299.31</v>
      </c>
      <c r="G24" t="str">
        <f t="shared" si="7"/>
        <v>12321.9x+273.82y+1z=1056.14</v>
      </c>
      <c r="H24" t="str">
        <f t="shared" si="10"/>
        <v>12321.9,273.82,1,1056.14</v>
      </c>
    </row>
    <row r="25" spans="2:9" x14ac:dyDescent="0.25">
      <c r="C25" t="str">
        <f>C17&amp;"x"&amp;"+"&amp;D17&amp;"y"&amp;"+"&amp;E17&amp;"z"&amp;"="&amp;G17</f>
        <v>15597.9x+346.62y+1z=619.5</v>
      </c>
      <c r="D25" s="8" t="str">
        <f t="shared" si="8"/>
        <v>15597.9,346.62,1,619.5</v>
      </c>
      <c r="E25" t="str">
        <f t="shared" si="6"/>
        <v>15597.9x+346.62y+1z=1536.71</v>
      </c>
      <c r="F25" t="str">
        <f t="shared" si="9"/>
        <v>15597.9,346.62,1,1536.71</v>
      </c>
      <c r="G25" t="str">
        <f t="shared" si="7"/>
        <v>15597.9x+346.62y+1z=2105.28</v>
      </c>
      <c r="H25" t="str">
        <f t="shared" si="10"/>
        <v>15597.9,346.62,1,2105.28</v>
      </c>
    </row>
    <row r="26" spans="2:9" x14ac:dyDescent="0.25">
      <c r="C26" t="str">
        <f>C18&amp;"x"&amp;"+"&amp;D18&amp;"y"&amp;"+"&amp;E18&amp;"z"&amp;"="&amp;G18</f>
        <v>20345.85x+452.13y+1z=734.29</v>
      </c>
      <c r="D26" s="8" t="str">
        <f t="shared" si="8"/>
        <v>20345.85,452.13,1,734.29</v>
      </c>
      <c r="E26" t="str">
        <f t="shared" si="6"/>
        <v>20345.85x+452.13y+1z=2018.84</v>
      </c>
      <c r="F26" t="str">
        <f t="shared" si="9"/>
        <v>20345.85,452.13,1,2018.84</v>
      </c>
      <c r="G26" t="str">
        <f t="shared" si="7"/>
        <v>20345.85x+452.13y+1z=2040.44</v>
      </c>
      <c r="H26" t="str">
        <f t="shared" si="10"/>
        <v>20345.85,452.13,1,2040.44</v>
      </c>
    </row>
    <row r="28" spans="2:9" x14ac:dyDescent="0.25">
      <c r="C28" t="str">
        <f>"{"&amp;C21&amp;","&amp;C22&amp;","&amp;C23&amp;","&amp;C24&amp;","&amp;C25&amp;","&amp;C26&amp;"}"</f>
        <v>{1486.8x+33.04y+1z=79.32,4917.15x+109.27y+1z=222.16,8467.2x+188.16y+1z=379.39,12321.9x+273.82y+1z=495.32,15597.9x+346.62y+1z=619.5,20345.85x+452.13y+1z=734.29}</v>
      </c>
    </row>
  </sheetData>
  <mergeCells count="6">
    <mergeCell ref="E2:F2"/>
    <mergeCell ref="H2:I2"/>
    <mergeCell ref="L2:M2"/>
    <mergeCell ref="C20:D20"/>
    <mergeCell ref="E20:F20"/>
    <mergeCell ref="G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 Only</vt:lpstr>
      <vt:lpstr>Data_P5</vt:lpstr>
      <vt:lpstr>Data_P25</vt:lpstr>
      <vt:lpstr>Data_P45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</cp:lastModifiedBy>
  <cp:revision>2</cp:revision>
  <dcterms:created xsi:type="dcterms:W3CDTF">2006-09-16T00:00:00Z</dcterms:created>
  <dcterms:modified xsi:type="dcterms:W3CDTF">2015-08-09T23:17:51Z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77bead5f-4788-4366-819b-33c750203366</vt:lpwstr>
  </property>
</Properties>
</file>