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Задание 2" sheetId="2" r:id="rId4"/>
    <sheet state="visible" name="Задание 3" sheetId="3" r:id="rId5"/>
  </sheets>
  <definedNames/>
  <calcPr/>
</workbook>
</file>

<file path=xl/sharedStrings.xml><?xml version="1.0" encoding="utf-8"?>
<sst xmlns="http://schemas.openxmlformats.org/spreadsheetml/2006/main" count="65" uniqueCount="23">
  <si>
    <t>№</t>
  </si>
  <si>
    <t>x</t>
  </si>
  <si>
    <t>y</t>
  </si>
  <si>
    <t>x^2</t>
  </si>
  <si>
    <t>y^2</t>
  </si>
  <si>
    <t>x*y</t>
  </si>
  <si>
    <t>(yi-'yi)/yi</t>
  </si>
  <si>
    <t>h(x)</t>
  </si>
  <si>
    <t>h(y)</t>
  </si>
  <si>
    <t>b1</t>
  </si>
  <si>
    <t>b0</t>
  </si>
  <si>
    <t>A</t>
  </si>
  <si>
    <t>Э</t>
  </si>
  <si>
    <t xml:space="preserve"> σ X</t>
  </si>
  <si>
    <t xml:space="preserve"> σ Y</t>
  </si>
  <si>
    <t>R</t>
  </si>
  <si>
    <t>R^2</t>
  </si>
  <si>
    <t>t</t>
  </si>
  <si>
    <t>Част. кат.</t>
  </si>
  <si>
    <t>Знач.</t>
  </si>
  <si>
    <t>100%-R^2</t>
  </si>
  <si>
    <t>Месяцы</t>
  </si>
  <si>
    <t>Загрязнение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</si>
</sst>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Roboto Mono"/>
    </font>
    <font>
      <name val="Roboto Mono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'Задание 1'!$C$2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'Задание 1'!$B$3:$B$12</c:f>
            </c:numRef>
          </c:xVal>
          <c:yVal>
            <c:numRef>
              <c:f>'Задание 1'!$C$3:$C$12</c:f>
              <c:numCache/>
            </c:numRef>
          </c:yVal>
        </c:ser>
        <c:ser>
          <c:idx val="1"/>
          <c:order val="1"/>
          <c:tx>
            <c:strRef>
              <c:f>'Задание 1'!$G$2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'Задание 1'!$B$3:$B$12</c:f>
            </c:numRef>
          </c:xVal>
          <c:yVal>
            <c:numRef>
              <c:f>'Задание 1'!$G$3:$G$12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59577"/>
        <c:axId val="980147439"/>
      </c:scatterChart>
      <c:valAx>
        <c:axId val="1825059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0147439"/>
      </c:valAx>
      <c:valAx>
        <c:axId val="980147439"/>
        <c:scaling>
          <c:orientation val="minMax"/>
          <c:min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505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'Задание 2'!$C$2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'Задание 2'!$B$3:$B$16</c:f>
            </c:numRef>
          </c:xVal>
          <c:yVal>
            <c:numRef>
              <c:f>'Задание 2'!$C$3:$C$16</c:f>
              <c:numCache/>
            </c:numRef>
          </c:yVal>
        </c:ser>
        <c:ser>
          <c:idx val="1"/>
          <c:order val="1"/>
          <c:tx>
            <c:strRef>
              <c:f>'Задание 2'!$G$2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'Задание 2'!$B$3:$B$16</c:f>
            </c:numRef>
          </c:xVal>
          <c:yVal>
            <c:numRef>
              <c:f>'Задание 2'!$G$3:$G$16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45629"/>
        <c:axId val="1940530161"/>
      </c:scatterChart>
      <c:valAx>
        <c:axId val="718145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530161"/>
      </c:valAx>
      <c:valAx>
        <c:axId val="194053016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8145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'Задание 3'!$C$2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'Задание 3'!$B$3:$B$17</c:f>
            </c:numRef>
          </c:xVal>
          <c:yVal>
            <c:numRef>
              <c:f>'Задание 3'!$C$3:$C$16</c:f>
              <c:numCache/>
            </c:numRef>
          </c:yVal>
        </c:ser>
        <c:ser>
          <c:idx val="1"/>
          <c:order val="1"/>
          <c:tx>
            <c:strRef>
              <c:f>'Задание 3'!$G$2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'Задание 3'!$B$3:$B$17</c:f>
            </c:numRef>
          </c:xVal>
          <c:yVal>
            <c:numRef>
              <c:f>'Задание 3'!$G$3:$G$16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39290"/>
        <c:axId val="1300026570"/>
      </c:scatterChart>
      <c:valAx>
        <c:axId val="752939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0026570"/>
      </c:valAx>
      <c:valAx>
        <c:axId val="130002657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2939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Загрязнение относительно параметра Месяцы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3'!$M$2:$M$22</c:f>
            </c:strRef>
          </c:cat>
          <c:val>
            <c:numRef>
              <c:f>'Задание 3'!$N$2:$N$22</c:f>
              <c:numCache/>
            </c:numRef>
          </c:val>
          <c:smooth val="0"/>
        </c:ser>
        <c:axId val="1018290191"/>
        <c:axId val="246553365"/>
      </c:lineChart>
      <c:catAx>
        <c:axId val="101829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Месяцы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6553365"/>
      </c:catAx>
      <c:valAx>
        <c:axId val="246553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Загрязнение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8290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19</xdr:row>
      <xdr:rowOff>57150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381000</xdr:colOff>
      <xdr:row>23</xdr:row>
      <xdr:rowOff>19050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6" width="11.57"/>
    <col customWidth="1" min="7" max="7" width="13.14"/>
    <col customWidth="1" min="8" max="8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</v>
      </c>
      <c r="H1" s="1" t="s">
        <v>6</v>
      </c>
      <c r="I1" s="3"/>
      <c r="J1" s="1" t="s">
        <v>7</v>
      </c>
      <c r="K1" s="4">
        <v>1.0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98.8</v>
      </c>
      <c r="C2" s="4">
        <v>87.1</v>
      </c>
      <c r="D2" s="3">
        <f t="shared" ref="D2:E2" si="1">B2^2</f>
        <v>9761.44</v>
      </c>
      <c r="E2" s="3">
        <f t="shared" si="1"/>
        <v>7586.41</v>
      </c>
      <c r="F2" s="3">
        <f t="shared" ref="F2:F12" si="3">B2*C2</f>
        <v>8605.48</v>
      </c>
      <c r="G2" s="3">
        <f t="shared" ref="G2:G12" si="4">$K$4+B2*$K$3</f>
        <v>86.4</v>
      </c>
      <c r="H2" s="3">
        <f t="shared" ref="H2:H12" si="5">ABS(C2-G2)/C2</f>
        <v>0.00803673938</v>
      </c>
      <c r="I2" s="3"/>
      <c r="J2" s="1" t="s">
        <v>8</v>
      </c>
      <c r="K2" s="4">
        <v>1.0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>
        <v>98.9</v>
      </c>
      <c r="C3" s="4">
        <v>86.1</v>
      </c>
      <c r="D3" s="3">
        <f t="shared" ref="D3:E3" si="2">B3^2</f>
        <v>9781.21</v>
      </c>
      <c r="E3" s="3">
        <f t="shared" si="2"/>
        <v>7413.21</v>
      </c>
      <c r="F3" s="3">
        <f t="shared" si="3"/>
        <v>8515.29</v>
      </c>
      <c r="G3" s="3">
        <f t="shared" si="4"/>
        <v>86.53090909</v>
      </c>
      <c r="H3" s="3">
        <f t="shared" si="5"/>
        <v>0.005004751346</v>
      </c>
      <c r="I3" s="3"/>
      <c r="J3" s="1" t="s">
        <v>9</v>
      </c>
      <c r="K3" s="3">
        <f>(F14-B14*C14)/(D14-B14^2)</f>
        <v>1.309090909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>
        <v>99.0</v>
      </c>
      <c r="C4" s="4">
        <v>86.4</v>
      </c>
      <c r="D4" s="3">
        <f t="shared" ref="D4:E4" si="6">B4^2</f>
        <v>9801</v>
      </c>
      <c r="E4" s="3">
        <f t="shared" si="6"/>
        <v>7464.96</v>
      </c>
      <c r="F4" s="3">
        <f t="shared" si="3"/>
        <v>8553.6</v>
      </c>
      <c r="G4" s="3">
        <f t="shared" si="4"/>
        <v>86.66181818</v>
      </c>
      <c r="H4" s="3">
        <f t="shared" si="5"/>
        <v>0.00303030303</v>
      </c>
      <c r="I4" s="3"/>
      <c r="J4" s="1" t="s">
        <v>10</v>
      </c>
      <c r="K4" s="3">
        <f>C14-K3*B14</f>
        <v>-42.93818182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>
        <v>99.1000000000001</v>
      </c>
      <c r="C5" s="4">
        <v>87.3</v>
      </c>
      <c r="D5" s="3">
        <f t="shared" ref="D5:E5" si="7">B5^2</f>
        <v>9820.81</v>
      </c>
      <c r="E5" s="3">
        <f t="shared" si="7"/>
        <v>7621.29</v>
      </c>
      <c r="F5" s="3">
        <f t="shared" si="3"/>
        <v>8651.43</v>
      </c>
      <c r="G5" s="3">
        <f t="shared" si="4"/>
        <v>86.79272727</v>
      </c>
      <c r="H5" s="3">
        <f t="shared" si="5"/>
        <v>0.005810684161</v>
      </c>
      <c r="I5" s="3"/>
      <c r="J5" s="1" t="s">
        <v>11</v>
      </c>
      <c r="K5" s="5">
        <f>(1/A12)*SUM(H2:H12)</f>
        <v>0.006666697811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4">
        <v>99.2000000000001</v>
      </c>
      <c r="C6" s="4">
        <v>86.1</v>
      </c>
      <c r="D6" s="3">
        <f t="shared" ref="D6:E6" si="8">B6^2</f>
        <v>9840.64</v>
      </c>
      <c r="E6" s="3">
        <f t="shared" si="8"/>
        <v>7413.21</v>
      </c>
      <c r="F6" s="3">
        <f t="shared" si="3"/>
        <v>8541.12</v>
      </c>
      <c r="G6" s="3">
        <f t="shared" si="4"/>
        <v>86.92363636</v>
      </c>
      <c r="H6" s="3">
        <f t="shared" si="5"/>
        <v>0.009566043712</v>
      </c>
      <c r="I6" s="3"/>
      <c r="J6" s="1" t="s">
        <v>12</v>
      </c>
      <c r="K6" s="3">
        <f>K3*B14/C14</f>
        <v>1.493233083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>
        <v>99.3000000000001</v>
      </c>
      <c r="C7" s="4">
        <v>86.8</v>
      </c>
      <c r="D7" s="3">
        <f t="shared" ref="D7:E7" si="9">B7^2</f>
        <v>9860.49</v>
      </c>
      <c r="E7" s="3">
        <f t="shared" si="9"/>
        <v>7534.24</v>
      </c>
      <c r="F7" s="3">
        <f t="shared" si="3"/>
        <v>8619.24</v>
      </c>
      <c r="G7" s="3">
        <f t="shared" si="4"/>
        <v>87.05454545</v>
      </c>
      <c r="H7" s="3">
        <f t="shared" si="5"/>
        <v>0.00293255132</v>
      </c>
      <c r="I7" s="3"/>
      <c r="J7" s="1" t="s">
        <v>13</v>
      </c>
      <c r="K7" s="3">
        <f>SQRT(D14-B14^2)</f>
        <v>0.316227766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4">
        <v>99.4000000000001</v>
      </c>
      <c r="C8" s="4">
        <v>87.2</v>
      </c>
      <c r="D8" s="3">
        <f t="shared" ref="D8:E8" si="10">B8^2</f>
        <v>9880.36</v>
      </c>
      <c r="E8" s="3">
        <f t="shared" si="10"/>
        <v>7603.84</v>
      </c>
      <c r="F8" s="3">
        <f t="shared" si="3"/>
        <v>8667.68</v>
      </c>
      <c r="G8" s="3">
        <f t="shared" si="4"/>
        <v>87.18545455</v>
      </c>
      <c r="H8" s="3">
        <f t="shared" si="5"/>
        <v>0.0001668056714</v>
      </c>
      <c r="I8" s="3"/>
      <c r="J8" s="1" t="s">
        <v>14</v>
      </c>
      <c r="K8" s="3">
        <f>SQRT(E14-C14^2)</f>
        <v>0.8004131165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4">
        <v>99.5000000000002</v>
      </c>
      <c r="C9" s="4">
        <v>88.4</v>
      </c>
      <c r="D9" s="3">
        <f t="shared" ref="D9:E9" si="11">B9^2</f>
        <v>9900.25</v>
      </c>
      <c r="E9" s="3">
        <f t="shared" si="11"/>
        <v>7814.56</v>
      </c>
      <c r="F9" s="3">
        <f t="shared" si="3"/>
        <v>8795.8</v>
      </c>
      <c r="G9" s="3">
        <f t="shared" si="4"/>
        <v>87.31636364</v>
      </c>
      <c r="H9" s="3">
        <f t="shared" si="5"/>
        <v>0.01225832991</v>
      </c>
      <c r="I9" s="3"/>
      <c r="J9" s="1" t="s">
        <v>15</v>
      </c>
      <c r="K9" s="3">
        <f>(F14-B14*C14)/(K7*K8)</f>
        <v>0.5171965391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4">
        <v>99.6000000000002</v>
      </c>
      <c r="C10" s="4">
        <v>87.2</v>
      </c>
      <c r="D10" s="3">
        <f t="shared" ref="D10:E10" si="12">B10^2</f>
        <v>9920.16</v>
      </c>
      <c r="E10" s="3">
        <f t="shared" si="12"/>
        <v>7603.84</v>
      </c>
      <c r="F10" s="3">
        <f t="shared" si="3"/>
        <v>8685.12</v>
      </c>
      <c r="G10" s="3">
        <f t="shared" si="4"/>
        <v>87.44727273</v>
      </c>
      <c r="H10" s="3">
        <f t="shared" si="5"/>
        <v>0.002835696414</v>
      </c>
      <c r="I10" s="3"/>
      <c r="J10" s="1" t="s">
        <v>16</v>
      </c>
      <c r="K10" s="3">
        <f>K9^2</f>
        <v>0.2674922601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4">
        <v>99.7000000000002</v>
      </c>
      <c r="C11" s="4">
        <v>86.4</v>
      </c>
      <c r="D11" s="3">
        <f t="shared" ref="D11:E11" si="13">B11^2</f>
        <v>9940.09</v>
      </c>
      <c r="E11" s="3">
        <f t="shared" si="13"/>
        <v>7464.96</v>
      </c>
      <c r="F11" s="3">
        <f t="shared" si="3"/>
        <v>8614.08</v>
      </c>
      <c r="G11" s="3">
        <f t="shared" si="4"/>
        <v>87.57818182</v>
      </c>
      <c r="H11" s="3">
        <f t="shared" si="5"/>
        <v>0.01363636364</v>
      </c>
      <c r="I11" s="3"/>
      <c r="J11" s="1" t="s">
        <v>17</v>
      </c>
      <c r="K11" s="3">
        <f>ABS(K9)/SQRT((1-K9^2)/(A12-2))</f>
        <v>1.812887088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4">
        <v>99.8000000000002</v>
      </c>
      <c r="C12" s="4">
        <v>88.6</v>
      </c>
      <c r="D12" s="3">
        <f t="shared" ref="D12:E12" si="14">B12^2</f>
        <v>9960.04</v>
      </c>
      <c r="E12" s="3">
        <f t="shared" si="14"/>
        <v>7849.96</v>
      </c>
      <c r="F12" s="3">
        <f t="shared" si="3"/>
        <v>8842.28</v>
      </c>
      <c r="G12" s="3">
        <f t="shared" si="4"/>
        <v>87.70909091</v>
      </c>
      <c r="H12" s="3">
        <f t="shared" si="5"/>
        <v>0.01005540735</v>
      </c>
      <c r="I12" s="3"/>
      <c r="J12" s="1" t="s">
        <v>18</v>
      </c>
      <c r="K12" s="6">
        <v>87.0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>
        <f t="shared" ref="B13:C13" si="15">SUM(B2:B12)</f>
        <v>1092.3</v>
      </c>
      <c r="C13" s="3">
        <f t="shared" si="15"/>
        <v>957.6</v>
      </c>
      <c r="D13" s="3"/>
      <c r="E13" s="3"/>
      <c r="F13" s="3"/>
      <c r="G13" s="3"/>
      <c r="H13" s="3"/>
      <c r="I13" s="3"/>
      <c r="J13" s="1" t="s">
        <v>19</v>
      </c>
      <c r="K13" s="3">
        <f>K4+K12*K3</f>
        <v>70.95272727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>
        <f t="shared" ref="B14:F14" si="16">AVERAGE(B2:B12)</f>
        <v>99.3</v>
      </c>
      <c r="C14" s="3">
        <f t="shared" si="16"/>
        <v>87.05454545</v>
      </c>
      <c r="D14" s="3">
        <f t="shared" si="16"/>
        <v>9860.59</v>
      </c>
      <c r="E14" s="3">
        <f t="shared" si="16"/>
        <v>7579.134545</v>
      </c>
      <c r="F14" s="3">
        <f t="shared" si="16"/>
        <v>8644.647273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</v>
      </c>
      <c r="H1" s="1" t="s">
        <v>6</v>
      </c>
      <c r="I1" s="3"/>
      <c r="J1" s="1" t="s">
        <v>7</v>
      </c>
      <c r="K1" s="4">
        <v>16.0</v>
      </c>
    </row>
    <row r="2">
      <c r="A2" s="4">
        <v>1.0</v>
      </c>
      <c r="B2" s="4">
        <v>33.0</v>
      </c>
      <c r="C2" s="4">
        <v>13.8</v>
      </c>
      <c r="D2" s="3">
        <f t="shared" ref="D2:E2" si="1">B2^2</f>
        <v>1089</v>
      </c>
      <c r="E2" s="3">
        <f t="shared" si="1"/>
        <v>190.44</v>
      </c>
      <c r="F2" s="3">
        <f t="shared" ref="F2:F16" si="3">B2*C2</f>
        <v>455.4</v>
      </c>
      <c r="G2" s="3">
        <f t="shared" ref="G2:G16" si="4">$K$4+B2*$K$3</f>
        <v>14.7341206</v>
      </c>
      <c r="H2" s="3">
        <f t="shared" ref="H2:H16" si="5">ABS(C2-G2)/C2</f>
        <v>0.06768989877</v>
      </c>
      <c r="I2" s="3"/>
      <c r="J2" s="1" t="s">
        <v>8</v>
      </c>
      <c r="K2" s="4">
        <v>5.0</v>
      </c>
    </row>
    <row r="3">
      <c r="A3" s="4">
        <v>2.0</v>
      </c>
      <c r="B3" s="4">
        <v>40.0</v>
      </c>
      <c r="C3" s="4">
        <v>13.8</v>
      </c>
      <c r="D3" s="3">
        <f t="shared" ref="D3:E3" si="2">B3^2</f>
        <v>1600</v>
      </c>
      <c r="E3" s="3">
        <f t="shared" si="2"/>
        <v>190.44</v>
      </c>
      <c r="F3" s="3">
        <f t="shared" si="3"/>
        <v>552</v>
      </c>
      <c r="G3" s="3">
        <f t="shared" si="4"/>
        <v>16.84680905</v>
      </c>
      <c r="H3" s="3">
        <f t="shared" si="5"/>
        <v>0.2207832641</v>
      </c>
      <c r="I3" s="3"/>
      <c r="J3" s="1" t="s">
        <v>9</v>
      </c>
      <c r="K3" s="3">
        <f>(F18-B18*C18)/(D18-B18^2)</f>
        <v>0.3018126346</v>
      </c>
    </row>
    <row r="4">
      <c r="A4" s="4">
        <v>3.0</v>
      </c>
      <c r="B4" s="4">
        <v>36.0</v>
      </c>
      <c r="C4" s="4">
        <v>14.0</v>
      </c>
      <c r="D4" s="3">
        <f t="shared" ref="D4:E4" si="6">B4^2</f>
        <v>1296</v>
      </c>
      <c r="E4" s="3">
        <f t="shared" si="6"/>
        <v>196</v>
      </c>
      <c r="F4" s="3">
        <f t="shared" si="3"/>
        <v>504</v>
      </c>
      <c r="G4" s="3">
        <f t="shared" si="4"/>
        <v>15.63955851</v>
      </c>
      <c r="H4" s="3">
        <f t="shared" si="5"/>
        <v>0.1171113219</v>
      </c>
      <c r="I4" s="3"/>
      <c r="J4" s="1" t="s">
        <v>10</v>
      </c>
      <c r="K4" s="3">
        <f>C18-K3*B18</f>
        <v>4.774303661</v>
      </c>
    </row>
    <row r="5">
      <c r="A5" s="4">
        <v>4.0</v>
      </c>
      <c r="B5" s="4">
        <v>60.0</v>
      </c>
      <c r="C5" s="4">
        <v>22.5</v>
      </c>
      <c r="D5" s="3">
        <f t="shared" ref="D5:E5" si="7">B5^2</f>
        <v>3600</v>
      </c>
      <c r="E5" s="3">
        <f t="shared" si="7"/>
        <v>506.25</v>
      </c>
      <c r="F5" s="3">
        <f t="shared" si="3"/>
        <v>1350</v>
      </c>
      <c r="G5" s="3">
        <f t="shared" si="4"/>
        <v>22.88306174</v>
      </c>
      <c r="H5" s="3">
        <f t="shared" si="5"/>
        <v>0.0170249661</v>
      </c>
      <c r="I5" s="3"/>
      <c r="J5" s="1" t="s">
        <v>11</v>
      </c>
      <c r="K5" s="5">
        <f>(1/A12)*SUM(H2:H12)</f>
        <v>0.09572533251</v>
      </c>
    </row>
    <row r="6">
      <c r="A6" s="4">
        <v>5.0</v>
      </c>
      <c r="B6" s="4">
        <v>55.0</v>
      </c>
      <c r="C6" s="4">
        <v>24.0</v>
      </c>
      <c r="D6" s="3">
        <f t="shared" ref="D6:E6" si="8">B6^2</f>
        <v>3025</v>
      </c>
      <c r="E6" s="3">
        <f t="shared" si="8"/>
        <v>576</v>
      </c>
      <c r="F6" s="3">
        <f t="shared" si="3"/>
        <v>1320</v>
      </c>
      <c r="G6" s="3">
        <f t="shared" si="4"/>
        <v>21.37399856</v>
      </c>
      <c r="H6" s="3">
        <f t="shared" si="5"/>
        <v>0.1094167265</v>
      </c>
      <c r="I6" s="3"/>
      <c r="J6" s="1" t="s">
        <v>12</v>
      </c>
      <c r="K6" s="3">
        <f>K3*B18/C18</f>
        <v>0.8058700056</v>
      </c>
    </row>
    <row r="7">
      <c r="A7" s="4">
        <v>6.0</v>
      </c>
      <c r="B7" s="4">
        <v>80.0</v>
      </c>
      <c r="C7" s="4">
        <v>28.0</v>
      </c>
      <c r="D7" s="3">
        <f t="shared" ref="D7:E7" si="9">B7^2</f>
        <v>6400</v>
      </c>
      <c r="E7" s="3">
        <f t="shared" si="9"/>
        <v>784</v>
      </c>
      <c r="F7" s="3">
        <f t="shared" si="3"/>
        <v>2240</v>
      </c>
      <c r="G7" s="3">
        <f t="shared" si="4"/>
        <v>28.91931443</v>
      </c>
      <c r="H7" s="3">
        <f t="shared" si="5"/>
        <v>0.03283265819</v>
      </c>
      <c r="I7" s="3"/>
      <c r="J7" s="1" t="s">
        <v>13</v>
      </c>
      <c r="K7" s="3">
        <f>SQRT(D18-B18^2)</f>
        <v>22.25508681</v>
      </c>
    </row>
    <row r="8">
      <c r="A8" s="4">
        <v>7.0</v>
      </c>
      <c r="B8" s="4">
        <v>95.0</v>
      </c>
      <c r="C8" s="4">
        <v>32.0</v>
      </c>
      <c r="D8" s="3">
        <f t="shared" ref="D8:E8" si="10">B8^2</f>
        <v>9025</v>
      </c>
      <c r="E8" s="3">
        <f t="shared" si="10"/>
        <v>1024</v>
      </c>
      <c r="F8" s="3">
        <f t="shared" si="3"/>
        <v>3040</v>
      </c>
      <c r="G8" s="3">
        <f t="shared" si="4"/>
        <v>33.44650395</v>
      </c>
      <c r="H8" s="3">
        <f t="shared" si="5"/>
        <v>0.04520324838</v>
      </c>
      <c r="I8" s="3"/>
      <c r="J8" s="1" t="s">
        <v>14</v>
      </c>
      <c r="K8" s="3">
        <f>SQRT(E18-C18^2)</f>
        <v>7.281800754</v>
      </c>
    </row>
    <row r="9">
      <c r="A9" s="4">
        <v>8.0</v>
      </c>
      <c r="B9" s="4">
        <v>70.0</v>
      </c>
      <c r="C9" s="4">
        <v>20.9</v>
      </c>
      <c r="D9" s="3">
        <f t="shared" ref="D9:E9" si="11">B9^2</f>
        <v>4900</v>
      </c>
      <c r="E9" s="3">
        <f t="shared" si="11"/>
        <v>436.81</v>
      </c>
      <c r="F9" s="3">
        <f t="shared" si="3"/>
        <v>1463</v>
      </c>
      <c r="G9" s="3">
        <f t="shared" si="4"/>
        <v>25.90118808</v>
      </c>
      <c r="H9" s="3">
        <f t="shared" si="5"/>
        <v>0.2392912959</v>
      </c>
      <c r="I9" s="3"/>
      <c r="J9" s="1" t="s">
        <v>15</v>
      </c>
      <c r="K9" s="3">
        <f>(F18-B18*C18)/(K7*K8)</f>
        <v>0.9224183152</v>
      </c>
    </row>
    <row r="10">
      <c r="A10" s="4">
        <v>9.0</v>
      </c>
      <c r="B10" s="4">
        <v>48.0</v>
      </c>
      <c r="C10" s="4">
        <v>22.0</v>
      </c>
      <c r="D10" s="3">
        <f t="shared" ref="D10:E10" si="12">B10^2</f>
        <v>2304</v>
      </c>
      <c r="E10" s="3">
        <f t="shared" si="12"/>
        <v>484</v>
      </c>
      <c r="F10" s="3">
        <f t="shared" si="3"/>
        <v>1056</v>
      </c>
      <c r="G10" s="3">
        <f t="shared" si="4"/>
        <v>19.26131012</v>
      </c>
      <c r="H10" s="3">
        <f t="shared" si="5"/>
        <v>0.1244859035</v>
      </c>
      <c r="I10" s="3"/>
      <c r="J10" s="1" t="s">
        <v>16</v>
      </c>
      <c r="K10" s="5">
        <f>K9^2</f>
        <v>0.8508555482</v>
      </c>
    </row>
    <row r="11">
      <c r="A11" s="4">
        <v>10.0</v>
      </c>
      <c r="B11" s="4">
        <v>53.0</v>
      </c>
      <c r="C11" s="4">
        <v>21.5</v>
      </c>
      <c r="D11" s="3">
        <f t="shared" ref="D11:E11" si="13">B11^2</f>
        <v>2809</v>
      </c>
      <c r="E11" s="3">
        <f t="shared" si="13"/>
        <v>462.25</v>
      </c>
      <c r="F11" s="3">
        <f t="shared" si="3"/>
        <v>1139.5</v>
      </c>
      <c r="G11" s="3">
        <f t="shared" si="4"/>
        <v>20.7703733</v>
      </c>
      <c r="H11" s="3">
        <f t="shared" si="5"/>
        <v>0.03393612581</v>
      </c>
      <c r="I11" s="3"/>
      <c r="J11" s="1" t="s">
        <v>20</v>
      </c>
      <c r="K11" s="5">
        <f>100%-K10</f>
        <v>0.1491444518</v>
      </c>
    </row>
    <row r="12">
      <c r="A12" s="4">
        <v>11.0</v>
      </c>
      <c r="B12" s="4">
        <v>95.0</v>
      </c>
      <c r="C12" s="4">
        <v>32.0</v>
      </c>
      <c r="D12" s="3">
        <f t="shared" ref="D12:E12" si="14">B12^2</f>
        <v>9025</v>
      </c>
      <c r="E12" s="3">
        <f t="shared" si="14"/>
        <v>1024</v>
      </c>
      <c r="F12" s="3">
        <f t="shared" si="3"/>
        <v>3040</v>
      </c>
      <c r="G12" s="3">
        <f t="shared" si="4"/>
        <v>33.44650395</v>
      </c>
      <c r="H12" s="3">
        <f t="shared" si="5"/>
        <v>0.04520324838</v>
      </c>
      <c r="I12" s="3"/>
      <c r="J12" s="1" t="s">
        <v>17</v>
      </c>
      <c r="K12" s="3">
        <f>ABS(K9)/SQRT((1-K9^2)/(A16-2))</f>
        <v>8.611841789</v>
      </c>
    </row>
    <row r="13">
      <c r="A13" s="4">
        <v>12.0</v>
      </c>
      <c r="B13" s="4">
        <v>75.0</v>
      </c>
      <c r="C13" s="4">
        <v>35.0</v>
      </c>
      <c r="D13" s="3">
        <f t="shared" ref="D13:E13" si="15">B13^2</f>
        <v>5625</v>
      </c>
      <c r="E13" s="3">
        <f t="shared" si="15"/>
        <v>1225</v>
      </c>
      <c r="F13" s="3">
        <f t="shared" si="3"/>
        <v>2625</v>
      </c>
      <c r="G13" s="3">
        <f t="shared" si="4"/>
        <v>27.41025126</v>
      </c>
      <c r="H13" s="3">
        <f t="shared" si="5"/>
        <v>0.2168499641</v>
      </c>
      <c r="I13" s="3"/>
      <c r="J13" s="1" t="s">
        <v>19</v>
      </c>
      <c r="K13" s="7">
        <f>K4+150*K3</f>
        <v>50.04619885</v>
      </c>
    </row>
    <row r="14">
      <c r="A14" s="4">
        <v>13.0</v>
      </c>
      <c r="B14" s="4">
        <v>63.0</v>
      </c>
      <c r="C14" s="4">
        <v>24.0</v>
      </c>
      <c r="D14" s="3">
        <f t="shared" ref="D14:E14" si="16">B14^2</f>
        <v>3969</v>
      </c>
      <c r="E14" s="3">
        <f t="shared" si="16"/>
        <v>576</v>
      </c>
      <c r="F14" s="3">
        <f t="shared" si="3"/>
        <v>1512</v>
      </c>
      <c r="G14" s="3">
        <f t="shared" si="4"/>
        <v>23.78849964</v>
      </c>
      <c r="H14" s="3">
        <f t="shared" si="5"/>
        <v>0.008812514956</v>
      </c>
      <c r="I14" s="3"/>
      <c r="J14" s="1"/>
      <c r="K14" s="7"/>
    </row>
    <row r="15">
      <c r="A15" s="4">
        <v>14.0</v>
      </c>
      <c r="B15" s="8">
        <v>112.0</v>
      </c>
      <c r="C15" s="8">
        <v>37.9</v>
      </c>
      <c r="D15" s="3">
        <f t="shared" ref="D15:E15" si="17">B15^2</f>
        <v>12544</v>
      </c>
      <c r="E15" s="3">
        <f t="shared" si="17"/>
        <v>1436.41</v>
      </c>
      <c r="F15" s="3">
        <f t="shared" si="3"/>
        <v>4244.8</v>
      </c>
      <c r="G15" s="3">
        <f t="shared" si="4"/>
        <v>38.57731874</v>
      </c>
      <c r="H15" s="3">
        <f t="shared" si="5"/>
        <v>0.01787120677</v>
      </c>
    </row>
    <row r="16">
      <c r="A16" s="4">
        <v>15.0</v>
      </c>
      <c r="B16" s="8">
        <v>70.0</v>
      </c>
      <c r="C16" s="8">
        <v>27.5</v>
      </c>
      <c r="D16" s="3">
        <f t="shared" ref="D16:E16" si="18">B16^2</f>
        <v>4900</v>
      </c>
      <c r="E16" s="3">
        <f t="shared" si="18"/>
        <v>756.25</v>
      </c>
      <c r="F16" s="3">
        <f t="shared" si="3"/>
        <v>1925</v>
      </c>
      <c r="G16" s="3">
        <f t="shared" si="4"/>
        <v>25.90118808</v>
      </c>
      <c r="H16" s="3">
        <f t="shared" si="5"/>
        <v>0.05813861515</v>
      </c>
    </row>
    <row r="17">
      <c r="B17" s="3">
        <f>SUM(B2:B16)</f>
        <v>985</v>
      </c>
      <c r="C17" s="3">
        <f>SUM(C1:C16)</f>
        <v>368.9</v>
      </c>
      <c r="D17" s="3"/>
      <c r="E17" s="3"/>
      <c r="F17" s="3"/>
    </row>
    <row r="18">
      <c r="B18" s="3">
        <f t="shared" ref="B18:F18" si="19">AVERAGE(B1:B16)</f>
        <v>65.66666667</v>
      </c>
      <c r="C18" s="3">
        <f t="shared" si="19"/>
        <v>24.59333333</v>
      </c>
      <c r="D18" s="3">
        <f t="shared" si="19"/>
        <v>4807.4</v>
      </c>
      <c r="E18" s="3">
        <f t="shared" si="19"/>
        <v>657.8566667</v>
      </c>
      <c r="F18" s="3">
        <f t="shared" si="19"/>
        <v>1764.446667</v>
      </c>
    </row>
    <row r="19">
      <c r="B19" s="3"/>
      <c r="C19" s="3"/>
      <c r="D19" s="3"/>
      <c r="E19" s="3"/>
      <c r="F1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8" max="8" width="16.57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2</v>
      </c>
      <c r="H1" s="9" t="s">
        <v>6</v>
      </c>
      <c r="I1" s="3"/>
      <c r="J1" s="9" t="s">
        <v>7</v>
      </c>
      <c r="K1" s="11">
        <v>3.0</v>
      </c>
      <c r="L1" s="3"/>
      <c r="M1" s="9" t="s">
        <v>21</v>
      </c>
      <c r="N1" s="9" t="s">
        <v>22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>
        <v>1.0</v>
      </c>
      <c r="B2" s="11">
        <v>1.0</v>
      </c>
      <c r="C2" s="11">
        <v>6.96</v>
      </c>
      <c r="D2" s="12">
        <f t="shared" ref="D2:E2" si="1">B2^2</f>
        <v>1</v>
      </c>
      <c r="E2" s="12">
        <f t="shared" si="1"/>
        <v>48.4416</v>
      </c>
      <c r="F2" s="12">
        <f t="shared" ref="F2:F17" si="3">B2*C2</f>
        <v>6.96</v>
      </c>
      <c r="G2" s="12">
        <f t="shared" ref="G2:G17" si="4">$K$4+B2*$K$3</f>
        <v>5.996764706</v>
      </c>
      <c r="H2" s="12">
        <f t="shared" ref="H2:H17" si="5">ABS(C2-G2)/C2</f>
        <v>0.1383958756</v>
      </c>
      <c r="I2" s="3"/>
      <c r="J2" s="9" t="s">
        <v>8</v>
      </c>
      <c r="K2" s="11">
        <v>2.0</v>
      </c>
      <c r="L2" s="3"/>
      <c r="M2" s="11">
        <v>1.0</v>
      </c>
      <c r="N2" s="11">
        <v>6.96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1">
        <v>2.0</v>
      </c>
      <c r="B3" s="11">
        <v>2.0</v>
      </c>
      <c r="C3" s="11">
        <v>7.27</v>
      </c>
      <c r="D3" s="12">
        <f t="shared" ref="D3:E3" si="2">B3^2</f>
        <v>4</v>
      </c>
      <c r="E3" s="12">
        <f t="shared" si="2"/>
        <v>52.8529</v>
      </c>
      <c r="F3" s="12">
        <f t="shared" si="3"/>
        <v>14.54</v>
      </c>
      <c r="G3" s="12">
        <f t="shared" si="4"/>
        <v>6.540029412</v>
      </c>
      <c r="H3" s="12">
        <f t="shared" si="5"/>
        <v>0.1004086091</v>
      </c>
      <c r="I3" s="3"/>
      <c r="J3" s="9" t="s">
        <v>9</v>
      </c>
      <c r="K3" s="12">
        <f>(F19-B19*C19)/(D19-B19^2)</f>
        <v>0.5432647059</v>
      </c>
      <c r="L3" s="3"/>
      <c r="M3" s="11">
        <v>2.0</v>
      </c>
      <c r="N3" s="11">
        <v>7.27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>
        <v>3.0</v>
      </c>
      <c r="B4" s="11">
        <v>3.0</v>
      </c>
      <c r="C4" s="11">
        <v>7.33</v>
      </c>
      <c r="D4" s="12">
        <f t="shared" ref="D4:E4" si="6">B4^2</f>
        <v>9</v>
      </c>
      <c r="E4" s="12">
        <f t="shared" si="6"/>
        <v>53.7289</v>
      </c>
      <c r="F4" s="12">
        <f t="shared" si="3"/>
        <v>21.99</v>
      </c>
      <c r="G4" s="12">
        <f t="shared" si="4"/>
        <v>7.083294118</v>
      </c>
      <c r="H4" s="12">
        <f t="shared" si="5"/>
        <v>0.03365700987</v>
      </c>
      <c r="I4" s="3"/>
      <c r="J4" s="9" t="s">
        <v>10</v>
      </c>
      <c r="K4" s="12">
        <f>C19-K3*B19</f>
        <v>5.4535</v>
      </c>
      <c r="L4" s="3"/>
      <c r="M4" s="11">
        <v>3.0</v>
      </c>
      <c r="N4" s="11">
        <v>7.33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>
        <v>4.0</v>
      </c>
      <c r="B5" s="11">
        <v>4.0</v>
      </c>
      <c r="C5" s="11">
        <v>7.11</v>
      </c>
      <c r="D5" s="12">
        <f t="shared" ref="D5:E5" si="7">B5^2</f>
        <v>16</v>
      </c>
      <c r="E5" s="12">
        <f t="shared" si="7"/>
        <v>50.5521</v>
      </c>
      <c r="F5" s="12">
        <f t="shared" si="3"/>
        <v>28.44</v>
      </c>
      <c r="G5" s="12">
        <f t="shared" si="4"/>
        <v>7.626558824</v>
      </c>
      <c r="H5" s="12">
        <f t="shared" si="5"/>
        <v>0.0726524365</v>
      </c>
      <c r="I5" s="3"/>
      <c r="J5" s="9" t="s">
        <v>11</v>
      </c>
      <c r="K5" s="13">
        <f>(1/A17)*SUM(H2:H17)</f>
        <v>0.0621850653</v>
      </c>
      <c r="L5" s="3"/>
      <c r="M5" s="11">
        <v>4.0</v>
      </c>
      <c r="N5" s="11">
        <v>7.11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>
        <v>5.0</v>
      </c>
      <c r="B6" s="11">
        <v>5.0</v>
      </c>
      <c r="C6" s="11">
        <v>6.99</v>
      </c>
      <c r="D6" s="12">
        <f t="shared" ref="D6:E6" si="8">B6^2</f>
        <v>25</v>
      </c>
      <c r="E6" s="12">
        <f t="shared" si="8"/>
        <v>48.8601</v>
      </c>
      <c r="F6" s="12">
        <f t="shared" si="3"/>
        <v>34.95</v>
      </c>
      <c r="G6" s="12">
        <f t="shared" si="4"/>
        <v>8.169823529</v>
      </c>
      <c r="H6" s="12">
        <f t="shared" si="5"/>
        <v>0.1687873433</v>
      </c>
      <c r="I6" s="3"/>
      <c r="J6" s="9" t="s">
        <v>12</v>
      </c>
      <c r="K6" s="12">
        <f>K3*B14/C14</f>
        <v>0.5543517407</v>
      </c>
      <c r="L6" s="3"/>
      <c r="M6" s="11">
        <v>5.0</v>
      </c>
      <c r="N6" s="11">
        <v>6.99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>
        <v>6.0</v>
      </c>
      <c r="B7" s="11">
        <v>6.0</v>
      </c>
      <c r="C7" s="11">
        <v>7.6</v>
      </c>
      <c r="D7" s="12">
        <f t="shared" ref="D7:E7" si="9">B7^2</f>
        <v>36</v>
      </c>
      <c r="E7" s="12">
        <f t="shared" si="9"/>
        <v>57.76</v>
      </c>
      <c r="F7" s="12">
        <f t="shared" si="3"/>
        <v>45.6</v>
      </c>
      <c r="G7" s="12">
        <f t="shared" si="4"/>
        <v>8.713088235</v>
      </c>
      <c r="H7" s="12">
        <f t="shared" si="5"/>
        <v>0.1464589783</v>
      </c>
      <c r="I7" s="3"/>
      <c r="J7" s="9" t="s">
        <v>13</v>
      </c>
      <c r="K7" s="12">
        <f>SQRT(D19-B19^2)</f>
        <v>4.609772229</v>
      </c>
      <c r="L7" s="3"/>
      <c r="M7" s="11">
        <v>6.0</v>
      </c>
      <c r="N7" s="11">
        <v>7.6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>
        <v>7.0</v>
      </c>
      <c r="B8" s="11">
        <v>7.0</v>
      </c>
      <c r="C8" s="11">
        <v>8.66</v>
      </c>
      <c r="D8" s="12">
        <f t="shared" ref="D8:E8" si="10">B8^2</f>
        <v>49</v>
      </c>
      <c r="E8" s="12">
        <f t="shared" si="10"/>
        <v>74.9956</v>
      </c>
      <c r="F8" s="12">
        <f t="shared" si="3"/>
        <v>60.62</v>
      </c>
      <c r="G8" s="12">
        <f t="shared" si="4"/>
        <v>9.256352941</v>
      </c>
      <c r="H8" s="12">
        <f t="shared" si="5"/>
        <v>0.06886292623</v>
      </c>
      <c r="I8" s="3"/>
      <c r="J8" s="9" t="s">
        <v>14</v>
      </c>
      <c r="K8" s="12">
        <f>SQRT(E19-C19^2)</f>
        <v>2.581903065</v>
      </c>
      <c r="L8" s="3"/>
      <c r="M8" s="11">
        <v>7.0</v>
      </c>
      <c r="N8" s="11">
        <v>8.66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">
        <v>8.0</v>
      </c>
      <c r="B9" s="11">
        <v>8.0</v>
      </c>
      <c r="C9" s="11">
        <v>9.28</v>
      </c>
      <c r="D9" s="12">
        <f t="shared" ref="D9:E9" si="11">B9^2</f>
        <v>64</v>
      </c>
      <c r="E9" s="12">
        <f t="shared" si="11"/>
        <v>86.1184</v>
      </c>
      <c r="F9" s="12">
        <f t="shared" si="3"/>
        <v>74.24</v>
      </c>
      <c r="G9" s="12">
        <f t="shared" si="4"/>
        <v>9.799617647</v>
      </c>
      <c r="H9" s="12">
        <f t="shared" si="5"/>
        <v>0.05599328093</v>
      </c>
      <c r="I9" s="3"/>
      <c r="J9" s="9" t="s">
        <v>15</v>
      </c>
      <c r="K9" s="12">
        <f>(F19-B19*C19)/(K7*K8)</f>
        <v>0.9699537476</v>
      </c>
      <c r="L9" s="3"/>
      <c r="M9" s="11">
        <v>8.0</v>
      </c>
      <c r="N9" s="11">
        <v>9.28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>
        <v>9.0</v>
      </c>
      <c r="B10" s="11">
        <v>9.0</v>
      </c>
      <c r="C10" s="11">
        <v>11.15</v>
      </c>
      <c r="D10" s="12">
        <f t="shared" ref="D10:E10" si="12">B10^2</f>
        <v>81</v>
      </c>
      <c r="E10" s="12">
        <f t="shared" si="12"/>
        <v>124.3225</v>
      </c>
      <c r="F10" s="12">
        <f t="shared" si="3"/>
        <v>100.35</v>
      </c>
      <c r="G10" s="12">
        <f t="shared" si="4"/>
        <v>10.34288235</v>
      </c>
      <c r="H10" s="12">
        <f t="shared" si="5"/>
        <v>0.07238723292</v>
      </c>
      <c r="I10" s="3"/>
      <c r="J10" s="9" t="s">
        <v>16</v>
      </c>
      <c r="K10" s="13">
        <f>K9^2</f>
        <v>0.9408102725</v>
      </c>
      <c r="L10" s="3"/>
      <c r="M10" s="11">
        <v>9.0</v>
      </c>
      <c r="N10" s="11">
        <v>11.15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>
        <v>10.0</v>
      </c>
      <c r="B11" s="11">
        <v>10.0</v>
      </c>
      <c r="C11" s="11">
        <v>11.48</v>
      </c>
      <c r="D11" s="12">
        <f t="shared" ref="D11:E11" si="13">B11^2</f>
        <v>100</v>
      </c>
      <c r="E11" s="12">
        <f t="shared" si="13"/>
        <v>131.7904</v>
      </c>
      <c r="F11" s="12">
        <f t="shared" si="3"/>
        <v>114.8</v>
      </c>
      <c r="G11" s="12">
        <f t="shared" si="4"/>
        <v>10.88614706</v>
      </c>
      <c r="H11" s="12">
        <f t="shared" si="5"/>
        <v>0.05172935028</v>
      </c>
      <c r="I11" s="3"/>
      <c r="J11" s="9" t="s">
        <v>17</v>
      </c>
      <c r="K11" s="12">
        <f>ABS(K9)/SQRT((1-K9^2)/(A17-2))</f>
        <v>14.91735665</v>
      </c>
      <c r="L11" s="3"/>
      <c r="M11" s="11">
        <v>10.0</v>
      </c>
      <c r="N11" s="11">
        <v>11.48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>
        <v>11.0</v>
      </c>
      <c r="B12" s="11">
        <v>11.0</v>
      </c>
      <c r="C12" s="11">
        <v>11.49</v>
      </c>
      <c r="D12" s="12">
        <f t="shared" ref="D12:E12" si="14">B12^2</f>
        <v>121</v>
      </c>
      <c r="E12" s="12">
        <f t="shared" si="14"/>
        <v>132.0201</v>
      </c>
      <c r="F12" s="12">
        <f t="shared" si="3"/>
        <v>126.39</v>
      </c>
      <c r="G12" s="12">
        <f t="shared" si="4"/>
        <v>11.42941176</v>
      </c>
      <c r="H12" s="12">
        <f t="shared" si="5"/>
        <v>0.005273127528</v>
      </c>
      <c r="I12" s="3"/>
      <c r="J12" s="9" t="s">
        <v>18</v>
      </c>
      <c r="K12" s="14">
        <v>87.0</v>
      </c>
      <c r="L12" s="3"/>
      <c r="M12" s="11">
        <v>11.0</v>
      </c>
      <c r="N12" s="11">
        <v>11.49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1">
        <v>12.0</v>
      </c>
      <c r="B13" s="11">
        <v>12.0</v>
      </c>
      <c r="C13" s="11">
        <v>12.33</v>
      </c>
      <c r="D13" s="12">
        <f t="shared" ref="D13:E13" si="15">B13^2</f>
        <v>144</v>
      </c>
      <c r="E13" s="12">
        <f t="shared" si="15"/>
        <v>152.0289</v>
      </c>
      <c r="F13" s="12">
        <f t="shared" si="3"/>
        <v>147.96</v>
      </c>
      <c r="G13" s="12">
        <f t="shared" si="4"/>
        <v>11.97267647</v>
      </c>
      <c r="H13" s="12">
        <f t="shared" si="5"/>
        <v>0.0289800105</v>
      </c>
      <c r="I13" s="3"/>
      <c r="J13" s="9" t="s">
        <v>19</v>
      </c>
      <c r="K13" s="12">
        <f>K4+K12*K3</f>
        <v>52.71752941</v>
      </c>
      <c r="L13" s="3"/>
      <c r="M13" s="11">
        <v>12.0</v>
      </c>
      <c r="N13" s="11">
        <v>12.33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>
        <v>13.0</v>
      </c>
      <c r="B14" s="11">
        <v>13.0</v>
      </c>
      <c r="C14" s="11">
        <v>12.74</v>
      </c>
      <c r="D14" s="12">
        <f t="shared" ref="D14:E14" si="16">B14^2</f>
        <v>169</v>
      </c>
      <c r="E14" s="12">
        <f t="shared" si="16"/>
        <v>162.3076</v>
      </c>
      <c r="F14" s="12">
        <f t="shared" si="3"/>
        <v>165.62</v>
      </c>
      <c r="G14" s="12">
        <f t="shared" si="4"/>
        <v>12.51594118</v>
      </c>
      <c r="H14" s="12">
        <f t="shared" si="5"/>
        <v>0.01758703481</v>
      </c>
      <c r="I14" s="3"/>
      <c r="J14" s="3"/>
      <c r="K14" s="3"/>
      <c r="L14" s="3"/>
      <c r="M14" s="11">
        <v>13.0</v>
      </c>
      <c r="N14" s="11">
        <v>12.74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>
        <v>14.0</v>
      </c>
      <c r="B15" s="11">
        <v>14.0</v>
      </c>
      <c r="C15" s="11">
        <v>13.26</v>
      </c>
      <c r="D15" s="12">
        <f t="shared" ref="D15:E15" si="17">B15^2</f>
        <v>196</v>
      </c>
      <c r="E15" s="12">
        <f t="shared" si="17"/>
        <v>175.8276</v>
      </c>
      <c r="F15" s="12">
        <f t="shared" si="3"/>
        <v>185.64</v>
      </c>
      <c r="G15" s="12">
        <f t="shared" si="4"/>
        <v>13.05920588</v>
      </c>
      <c r="H15" s="12">
        <f t="shared" si="5"/>
        <v>0.01514284447</v>
      </c>
      <c r="I15" s="3"/>
      <c r="J15" s="3"/>
      <c r="K15" s="3"/>
      <c r="L15" s="3"/>
      <c r="M15" s="11">
        <v>14.0</v>
      </c>
      <c r="N15" s="11">
        <v>13.26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1">
        <v>15.0</v>
      </c>
      <c r="B16" s="11">
        <v>15.0</v>
      </c>
      <c r="C16" s="11">
        <v>13.54</v>
      </c>
      <c r="D16" s="12">
        <f t="shared" ref="D16:E16" si="18">B16^2</f>
        <v>225</v>
      </c>
      <c r="E16" s="12">
        <f t="shared" si="18"/>
        <v>183.3316</v>
      </c>
      <c r="F16" s="12">
        <f t="shared" si="3"/>
        <v>203.1</v>
      </c>
      <c r="G16" s="12">
        <f t="shared" si="4"/>
        <v>13.60247059</v>
      </c>
      <c r="H16" s="12">
        <f t="shared" si="5"/>
        <v>0.00461378052</v>
      </c>
      <c r="I16" s="3"/>
      <c r="J16" s="3"/>
      <c r="K16" s="3"/>
      <c r="L16" s="3"/>
      <c r="M16" s="11">
        <v>15.0</v>
      </c>
      <c r="N16" s="11">
        <v>13.54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>
        <v>16.0</v>
      </c>
      <c r="B17" s="11">
        <v>16.0</v>
      </c>
      <c r="C17" s="11">
        <v>13.95</v>
      </c>
      <c r="D17" s="12">
        <f t="shared" ref="D17:E17" si="19">B17^2</f>
        <v>256</v>
      </c>
      <c r="E17" s="12">
        <f t="shared" si="19"/>
        <v>194.6025</v>
      </c>
      <c r="F17" s="12">
        <f t="shared" si="3"/>
        <v>223.2</v>
      </c>
      <c r="G17" s="12">
        <f t="shared" si="4"/>
        <v>14.14573529</v>
      </c>
      <c r="H17" s="12">
        <f t="shared" si="5"/>
        <v>0.01403120388</v>
      </c>
      <c r="I17" s="3"/>
      <c r="J17" s="3"/>
      <c r="K17" s="3"/>
      <c r="L17" s="3"/>
      <c r="M17" s="11">
        <v>16.0</v>
      </c>
      <c r="N17" s="11">
        <v>13.95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>
        <f t="shared" ref="B18:C18" si="20">SUM(B2:B17)</f>
        <v>136</v>
      </c>
      <c r="C18" s="3">
        <f t="shared" si="20"/>
        <v>161.14</v>
      </c>
      <c r="D18" s="3"/>
      <c r="E18" s="3"/>
      <c r="F18" s="3"/>
      <c r="G18" s="3"/>
      <c r="H18" s="3"/>
      <c r="I18" s="3"/>
      <c r="J18" s="3"/>
      <c r="K18" s="3"/>
      <c r="L18" s="3"/>
      <c r="M18" s="11">
        <v>17.0</v>
      </c>
      <c r="N18" s="12">
        <f t="shared" ref="N18:N22" si="22">$K$4+$K$3*M18</f>
        <v>14.689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>
        <f t="shared" ref="B19:F19" si="21">AVERAGE(B2:B17)</f>
        <v>8.5</v>
      </c>
      <c r="C19" s="3">
        <f t="shared" si="21"/>
        <v>10.07125</v>
      </c>
      <c r="D19" s="3">
        <f t="shared" si="21"/>
        <v>93.5</v>
      </c>
      <c r="E19" s="3">
        <f t="shared" si="21"/>
        <v>108.0963</v>
      </c>
      <c r="F19" s="3">
        <f t="shared" si="21"/>
        <v>97.15</v>
      </c>
      <c r="G19" s="3"/>
      <c r="H19" s="3"/>
      <c r="I19" s="3"/>
      <c r="J19" s="3"/>
      <c r="K19" s="3"/>
      <c r="L19" s="3"/>
      <c r="M19" s="11">
        <v>18.0</v>
      </c>
      <c r="N19" s="12">
        <f t="shared" si="22"/>
        <v>15.23226471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1">
        <v>19.0</v>
      </c>
      <c r="N20" s="12">
        <f t="shared" si="22"/>
        <v>15.77552941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">
        <v>20.0</v>
      </c>
      <c r="N21" s="12">
        <f t="shared" si="22"/>
        <v>16.31879412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1">
        <v>21.0</v>
      </c>
      <c r="N22" s="12">
        <f t="shared" si="22"/>
        <v>16.86205882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