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c35885fde603cc/Documents/"/>
    </mc:Choice>
  </mc:AlternateContent>
  <xr:revisionPtr revIDLastSave="17" documentId="8_{F3B1D57B-096F-454D-8DE6-93CAB797B5BA}" xr6:coauthVersionLast="47" xr6:coauthVersionMax="47" xr10:uidLastSave="{38633C47-B22B-4D40-9E7D-60552E06280E}"/>
  <bookViews>
    <workbookView xWindow="28680" yWindow="750" windowWidth="29040" windowHeight="15720" activeTab="2" xr2:uid="{09491874-7E01-4C87-BCF5-F88B9AE5D956}"/>
  </bookViews>
  <sheets>
    <sheet name="Sheet1" sheetId="1" r:id="rId1"/>
    <sheet name="Sheet2" sheetId="2" r:id="rId2"/>
    <sheet name="SplitUp" sheetId="3" r:id="rId3"/>
    <sheet name="Sheet3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0" i="3" l="1"/>
  <c r="V28" i="3"/>
  <c r="V26" i="3"/>
  <c r="V25" i="3"/>
  <c r="V17" i="3"/>
  <c r="V16" i="3"/>
  <c r="V15" i="3"/>
  <c r="V14" i="3"/>
  <c r="V13" i="3"/>
  <c r="V12" i="3"/>
  <c r="U17" i="3"/>
  <c r="U13" i="3"/>
  <c r="U14" i="3"/>
  <c r="U15" i="3"/>
  <c r="U16" i="3"/>
  <c r="U12" i="3"/>
  <c r="U25" i="3"/>
  <c r="U26" i="3"/>
  <c r="U27" i="3"/>
  <c r="V27" i="3" s="1"/>
  <c r="U28" i="3"/>
  <c r="U30" i="3"/>
  <c r="Q25" i="3"/>
  <c r="Q26" i="3"/>
  <c r="Q27" i="3"/>
  <c r="Q28" i="3"/>
  <c r="Q29" i="3"/>
  <c r="T29" i="3" s="1"/>
  <c r="U29" i="3" s="1"/>
  <c r="V29" i="3" s="1"/>
  <c r="Q30" i="3"/>
  <c r="Q31" i="3"/>
  <c r="Q24" i="3"/>
  <c r="P25" i="3"/>
  <c r="P26" i="3"/>
  <c r="T26" i="3" s="1"/>
  <c r="P27" i="3"/>
  <c r="P28" i="3"/>
  <c r="P29" i="3"/>
  <c r="P30" i="3"/>
  <c r="P31" i="3"/>
  <c r="P24" i="3"/>
  <c r="T27" i="3"/>
  <c r="T25" i="3"/>
  <c r="T24" i="3"/>
  <c r="U24" i="3" s="1"/>
  <c r="V24" i="3" s="1"/>
  <c r="Q13" i="3"/>
  <c r="Q14" i="3"/>
  <c r="Q15" i="3"/>
  <c r="Q16" i="3"/>
  <c r="T16" i="3" s="1"/>
  <c r="Q17" i="3"/>
  <c r="T17" i="3" s="1"/>
  <c r="Q12" i="3"/>
  <c r="P13" i="3"/>
  <c r="P14" i="3"/>
  <c r="P15" i="3"/>
  <c r="P16" i="3"/>
  <c r="P17" i="3"/>
  <c r="P12" i="3"/>
  <c r="N19" i="3"/>
  <c r="N18" i="3"/>
  <c r="N17" i="3"/>
  <c r="N16" i="3"/>
  <c r="N15" i="3"/>
  <c r="N14" i="3"/>
  <c r="N13" i="3"/>
  <c r="N12" i="3"/>
  <c r="T15" i="3"/>
  <c r="T12" i="3"/>
  <c r="H12" i="4"/>
  <c r="G12" i="4"/>
  <c r="F12" i="4"/>
  <c r="T13" i="3"/>
  <c r="T14" i="3"/>
  <c r="Q9" i="3"/>
  <c r="P8" i="3"/>
  <c r="Q5" i="3"/>
  <c r="J17" i="3"/>
  <c r="I19" i="3"/>
  <c r="I18" i="3"/>
  <c r="I17" i="3"/>
  <c r="I16" i="3"/>
  <c r="I15" i="3"/>
  <c r="I14" i="3"/>
  <c r="I13" i="3"/>
  <c r="I12" i="3"/>
  <c r="F20" i="3"/>
  <c r="E20" i="3"/>
  <c r="D20" i="3"/>
  <c r="J12" i="3"/>
  <c r="C12" i="3"/>
  <c r="K10" i="3"/>
  <c r="F4" i="3"/>
  <c r="F12" i="1"/>
  <c r="E4" i="1"/>
  <c r="Q11" i="2"/>
  <c r="Q4" i="2"/>
  <c r="Q5" i="2"/>
  <c r="Q6" i="2"/>
  <c r="Q7" i="2"/>
  <c r="Q8" i="2"/>
  <c r="Q9" i="2"/>
  <c r="Q10" i="2"/>
  <c r="Q3" i="2"/>
  <c r="P11" i="2"/>
  <c r="P10" i="2"/>
  <c r="P9" i="2"/>
  <c r="P8" i="2"/>
  <c r="P7" i="2"/>
  <c r="P6" i="2"/>
  <c r="P5" i="2"/>
  <c r="P4" i="2"/>
  <c r="P3" i="2"/>
  <c r="N11" i="2"/>
  <c r="O11" i="2"/>
  <c r="N10" i="2"/>
  <c r="N9" i="2"/>
  <c r="N8" i="2"/>
  <c r="N7" i="2"/>
  <c r="N6" i="2"/>
  <c r="N5" i="2"/>
  <c r="N4" i="2"/>
  <c r="N3" i="2"/>
  <c r="O3" i="2"/>
  <c r="M10" i="2"/>
  <c r="M9" i="2"/>
  <c r="M8" i="2"/>
  <c r="M7" i="2"/>
  <c r="M6" i="2"/>
  <c r="M5" i="2"/>
  <c r="M4" i="2"/>
  <c r="M3" i="2"/>
  <c r="L11" i="2"/>
  <c r="L10" i="2"/>
  <c r="L9" i="2"/>
  <c r="L8" i="2"/>
  <c r="L7" i="2"/>
  <c r="L6" i="2"/>
  <c r="L5" i="2"/>
  <c r="L4" i="2"/>
  <c r="L3" i="2"/>
  <c r="K11" i="2"/>
  <c r="K4" i="2"/>
  <c r="K5" i="2"/>
  <c r="K6" i="2"/>
  <c r="K7" i="2"/>
  <c r="K8" i="2"/>
  <c r="K9" i="2"/>
  <c r="K10" i="2"/>
  <c r="K3" i="2"/>
  <c r="J11" i="2"/>
  <c r="J10" i="2"/>
  <c r="J9" i="2"/>
  <c r="J8" i="2"/>
  <c r="J7" i="2"/>
  <c r="J6" i="2"/>
  <c r="J5" i="2"/>
  <c r="J4" i="2"/>
  <c r="J3" i="2"/>
  <c r="I11" i="2"/>
  <c r="I4" i="2"/>
  <c r="I5" i="2"/>
  <c r="I6" i="2"/>
  <c r="I7" i="2"/>
  <c r="I8" i="2"/>
  <c r="I9" i="2"/>
  <c r="I10" i="2"/>
  <c r="I3" i="2"/>
  <c r="H11" i="2"/>
  <c r="H10" i="2"/>
  <c r="H9" i="2"/>
  <c r="H8" i="2"/>
  <c r="H7" i="2"/>
  <c r="H6" i="2"/>
  <c r="H5" i="2"/>
  <c r="H4" i="2"/>
  <c r="H3" i="2"/>
  <c r="G11" i="2"/>
  <c r="C6" i="2"/>
  <c r="E6" i="2" s="1"/>
  <c r="E8" i="2"/>
  <c r="E9" i="2"/>
  <c r="E10" i="2"/>
  <c r="E3" i="2"/>
  <c r="C5" i="2"/>
  <c r="E5" i="2" s="1"/>
  <c r="E14" i="1"/>
  <c r="E13" i="1"/>
  <c r="E12" i="1"/>
  <c r="B12" i="1" s="1"/>
  <c r="E19" i="1"/>
  <c r="G10" i="1"/>
  <c r="C10" i="2"/>
  <c r="C8" i="2"/>
  <c r="C7" i="2"/>
  <c r="E7" i="2" s="1"/>
  <c r="C4" i="2"/>
  <c r="E4" i="2" s="1"/>
  <c r="T28" i="3" l="1"/>
  <c r="T31" i="3"/>
  <c r="U31" i="3" s="1"/>
  <c r="V31" i="3" s="1"/>
  <c r="T30" i="3"/>
  <c r="I20" i="3"/>
  <c r="O5" i="2"/>
  <c r="O4" i="2"/>
  <c r="M11" i="2"/>
  <c r="E16" i="1"/>
  <c r="E15" i="1"/>
  <c r="E17" i="1"/>
  <c r="E18" i="1"/>
  <c r="O6" i="2" l="1"/>
  <c r="O7" i="2" l="1"/>
  <c r="O8" i="2" l="1"/>
  <c r="O10" i="2" l="1"/>
  <c r="O9" i="2"/>
</calcChain>
</file>

<file path=xl/sharedStrings.xml><?xml version="1.0" encoding="utf-8"?>
<sst xmlns="http://schemas.openxmlformats.org/spreadsheetml/2006/main" count="140" uniqueCount="97">
  <si>
    <t>No of users = Iterations per second*(RT+TT+PT)</t>
  </si>
  <si>
    <t>Launch URL</t>
  </si>
  <si>
    <t xml:space="preserve">Create Account - My Annuity
</t>
  </si>
  <si>
    <t xml:space="preserve">Create Account - Absence Management
</t>
  </si>
  <si>
    <t xml:space="preserve">Create Account - My Insurance Benefits Through Work
</t>
  </si>
  <si>
    <t xml:space="preserve">Contact-US
</t>
  </si>
  <si>
    <t>Scenario</t>
  </si>
  <si>
    <t>Think time
 in Code</t>
  </si>
  <si>
    <t>Pacing Time</t>
  </si>
  <si>
    <t>No of 
Transaction</t>
  </si>
  <si>
    <t>1750=6(RT+TT+PT)</t>
  </si>
  <si>
    <t>Transactions per Hour</t>
  </si>
  <si>
    <t>Users Per Hour</t>
  </si>
  <si>
    <t>Transactions per second</t>
  </si>
  <si>
    <t>1750=6*RT+TT+PT</t>
  </si>
  <si>
    <t>1750/6 = RT+TT+PT</t>
  </si>
  <si>
    <t>292 = RT+TT+PT</t>
  </si>
  <si>
    <t>292= 6 +TT+PT</t>
  </si>
  <si>
    <t>292-6 = TT+PT</t>
  </si>
  <si>
    <t>286 =TT+PT</t>
  </si>
  <si>
    <t>Scenario 1</t>
  </si>
  <si>
    <t>TT</t>
  </si>
  <si>
    <t>PT</t>
  </si>
  <si>
    <t>Iterations Per Second</t>
  </si>
  <si>
    <t>RT</t>
  </si>
  <si>
    <t>Ramp Up</t>
  </si>
  <si>
    <t>900 S</t>
  </si>
  <si>
    <t>360 S</t>
  </si>
  <si>
    <t>Ramp Down</t>
  </si>
  <si>
    <t>l=Lambda*W</t>
  </si>
  <si>
    <t>Lambda= 1750</t>
  </si>
  <si>
    <t>W=286</t>
  </si>
  <si>
    <t>Response
Time Sec</t>
  </si>
  <si>
    <t xml:space="preserve">Create Account - My Requirement Plan
(some issues immitated with relevant one)
</t>
  </si>
  <si>
    <t>TT+PT</t>
  </si>
  <si>
    <t xml:space="preserve">Create Account - My Personal Insurance Coverage(Not taking TT/PT)
</t>
  </si>
  <si>
    <t>Workplace Benefits -Retirements
(Not taking TT/PT)</t>
  </si>
  <si>
    <t>% of each scenarios</t>
  </si>
  <si>
    <t>Average  Hits- 500U</t>
  </si>
  <si>
    <t>Average
Hits-100U</t>
  </si>
  <si>
    <t>Average Hits
-1500U</t>
  </si>
  <si>
    <t>Average  Hits- 1000U</t>
  </si>
  <si>
    <t>Average Hits
-1700U</t>
  </si>
  <si>
    <t>Create_Acct_RetirementPlan</t>
  </si>
  <si>
    <t>Create_Acct_MyAnnuity</t>
  </si>
  <si>
    <t>Create_Acct_AbsenceManagement</t>
  </si>
  <si>
    <t>Create_Acct_MyInsuranceBenefits</t>
  </si>
  <si>
    <t>ContactUS</t>
  </si>
  <si>
    <t>WorkplaceBenefits-Retirements</t>
  </si>
  <si>
    <t>No of
 transactions</t>
  </si>
  <si>
    <t xml:space="preserve">Scenario </t>
  </si>
  <si>
    <t>S.no</t>
  </si>
  <si>
    <t>Create_Acct_MyPersonal_Insurance</t>
  </si>
  <si>
    <t>1750=0.7*RT+TT+PT</t>
  </si>
  <si>
    <t>1750/0.7 = RT+TT+PT</t>
  </si>
  <si>
    <t>SET</t>
  </si>
  <si>
    <t>Splitup</t>
  </si>
  <si>
    <t>New</t>
  </si>
  <si>
    <t>250=10/3600*(RT+TT+PT)</t>
  </si>
  <si>
    <t>250=0.002*RT+TT+PT</t>
  </si>
  <si>
    <t>125000 = 10+5+PT</t>
  </si>
  <si>
    <t>125000-15= 10 +5+PT</t>
  </si>
  <si>
    <t>125000-15 = PT</t>
  </si>
  <si>
    <t>250=10*RT+TT+PT</t>
  </si>
  <si>
    <t>250=H*(360)</t>
  </si>
  <si>
    <t>5+10+345</t>
  </si>
  <si>
    <t>Users</t>
  </si>
  <si>
    <t>Duration for 1 user</t>
  </si>
  <si>
    <t>360 seconds</t>
  </si>
  <si>
    <t>0.7*(15+P)</t>
  </si>
  <si>
    <t>15+P</t>
  </si>
  <si>
    <t>P</t>
  </si>
  <si>
    <t>RP</t>
  </si>
  <si>
    <t>P=USERS/Throuput-(TT+RP)</t>
  </si>
  <si>
    <t>Pacing
=(Users*Throughput)-(Response time + ThinkTime)</t>
  </si>
  <si>
    <t>User</t>
  </si>
  <si>
    <t>2500/1750</t>
  </si>
  <si>
    <t>700/3600</t>
  </si>
  <si>
    <t>500*1.4</t>
  </si>
  <si>
    <t>Throughput
= ( 700 hits/ hour)</t>
  </si>
  <si>
    <t>Users (500)</t>
  </si>
  <si>
    <t>Script</t>
  </si>
  <si>
    <t>Throughput
= ( 2500 hits/ sec)</t>
  </si>
  <si>
    <t>1 Users will iterate for 1 hour
Total Iterations/Hour/user</t>
  </si>
  <si>
    <t>Think Time</t>
  </si>
  <si>
    <t>Response Time</t>
  </si>
  <si>
    <t>Script #</t>
  </si>
  <si>
    <t>Throughput</t>
  </si>
  <si>
    <t>*</t>
  </si>
  <si>
    <t xml:space="preserve">Number of Users = </t>
  </si>
  <si>
    <t>(RP + TT + P )</t>
  </si>
  <si>
    <t>Little's Law -&gt;</t>
  </si>
  <si>
    <t>Pacing
=(Users/Throughput)-(Response time + ThinkTime)</t>
  </si>
  <si>
    <t>1 Hr / ( RT + TT + P )</t>
  </si>
  <si>
    <t xml:space="preserve">T </t>
  </si>
  <si>
    <t>inversely proportional</t>
  </si>
  <si>
    <t>( TT + P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</si>
</sst>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4" borderId="1" xfId="0" applyFill="1" applyBorder="1"/>
    <xf numFmtId="1" fontId="0" fillId="0" borderId="1" xfId="0" applyNumberFormat="1" applyBorder="1"/>
    <xf numFmtId="1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  <xf numFmtId="0" fontId="0" fillId="8" borderId="2" xfId="0" applyFill="1" applyBorder="1"/>
    <xf numFmtId="0" fontId="0" fillId="10" borderId="3" xfId="0" applyFill="1" applyBorder="1" applyAlignment="1">
      <alignment horizontal="center"/>
    </xf>
    <xf numFmtId="0" fontId="0" fillId="9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7885B-EED4-4E87-AB0E-7D975B1AA0E9}">
  <dimension ref="A1:I19"/>
  <sheetViews>
    <sheetView workbookViewId="0">
      <selection activeCell="F11" sqref="F11:F12"/>
    </sheetView>
  </sheetViews>
  <sheetFormatPr defaultRowHeight="14.5" x14ac:dyDescent="0.35"/>
  <cols>
    <col min="2" max="2" width="12.08984375" customWidth="1"/>
    <col min="3" max="3" width="15.7265625" customWidth="1"/>
    <col min="4" max="4" width="12.7265625" customWidth="1"/>
    <col min="5" max="5" width="13.90625" style="1" customWidth="1"/>
    <col min="6" max="6" width="15.1796875" style="1" customWidth="1"/>
    <col min="7" max="7" width="41.08984375" bestFit="1" customWidth="1"/>
    <col min="8" max="8" width="29.1796875" customWidth="1"/>
    <col min="9" max="9" width="13" bestFit="1" customWidth="1"/>
  </cols>
  <sheetData>
    <row r="1" spans="1:9" ht="29" x14ac:dyDescent="0.35">
      <c r="A1" t="s">
        <v>25</v>
      </c>
      <c r="C1" t="s">
        <v>28</v>
      </c>
      <c r="D1" s="2" t="s">
        <v>12</v>
      </c>
      <c r="E1" s="3" t="s">
        <v>11</v>
      </c>
      <c r="F1" s="3" t="s">
        <v>13</v>
      </c>
      <c r="G1" s="2" t="s">
        <v>0</v>
      </c>
    </row>
    <row r="2" spans="1:9" x14ac:dyDescent="0.35">
      <c r="A2" t="s">
        <v>26</v>
      </c>
      <c r="C2" t="s">
        <v>27</v>
      </c>
      <c r="D2" s="4">
        <v>1750</v>
      </c>
      <c r="E2" s="17">
        <v>20000</v>
      </c>
      <c r="F2" s="15">
        <v>0.7</v>
      </c>
      <c r="G2" s="2" t="s">
        <v>10</v>
      </c>
      <c r="H2" s="2" t="s">
        <v>10</v>
      </c>
      <c r="I2" s="2"/>
    </row>
    <row r="3" spans="1:9" x14ac:dyDescent="0.35">
      <c r="E3" s="1">
        <v>2500</v>
      </c>
      <c r="G3" t="s">
        <v>14</v>
      </c>
      <c r="H3" t="s">
        <v>14</v>
      </c>
    </row>
    <row r="4" spans="1:9" x14ac:dyDescent="0.35">
      <c r="E4" s="18">
        <f>E3/3600</f>
        <v>0.69444444444444442</v>
      </c>
      <c r="G4" t="s">
        <v>15</v>
      </c>
      <c r="H4" t="s">
        <v>15</v>
      </c>
    </row>
    <row r="5" spans="1:9" x14ac:dyDescent="0.35">
      <c r="G5" t="s">
        <v>16</v>
      </c>
      <c r="H5" t="s">
        <v>16</v>
      </c>
    </row>
    <row r="6" spans="1:9" x14ac:dyDescent="0.35">
      <c r="G6" t="s">
        <v>17</v>
      </c>
      <c r="H6" t="s">
        <v>17</v>
      </c>
    </row>
    <row r="7" spans="1:9" x14ac:dyDescent="0.35">
      <c r="G7" t="s">
        <v>18</v>
      </c>
      <c r="H7" t="s">
        <v>18</v>
      </c>
    </row>
    <row r="8" spans="1:9" x14ac:dyDescent="0.35">
      <c r="G8" t="s">
        <v>19</v>
      </c>
      <c r="H8" t="s">
        <v>19</v>
      </c>
    </row>
    <row r="10" spans="1:9" ht="29" x14ac:dyDescent="0.35">
      <c r="F10" s="1" t="s">
        <v>23</v>
      </c>
      <c r="G10">
        <f>286+60</f>
        <v>346</v>
      </c>
      <c r="I10" t="s">
        <v>29</v>
      </c>
    </row>
    <row r="11" spans="1:9" x14ac:dyDescent="0.35">
      <c r="A11" s="2" t="s">
        <v>20</v>
      </c>
      <c r="B11" s="2"/>
      <c r="C11" s="2" t="s">
        <v>24</v>
      </c>
      <c r="D11" s="5" t="s">
        <v>21</v>
      </c>
      <c r="E11" s="16" t="s">
        <v>22</v>
      </c>
      <c r="F11" s="16">
        <v>286</v>
      </c>
      <c r="I11" t="s">
        <v>30</v>
      </c>
    </row>
    <row r="12" spans="1:9" x14ac:dyDescent="0.35">
      <c r="B12">
        <f>(1750*6)+D12+E12</f>
        <v>10786</v>
      </c>
      <c r="C12">
        <v>5</v>
      </c>
      <c r="D12" s="4">
        <v>60</v>
      </c>
      <c r="E12" s="17">
        <f>F11-D12</f>
        <v>226</v>
      </c>
      <c r="F12" s="17">
        <f>F11-D12</f>
        <v>226</v>
      </c>
      <c r="I12" t="s">
        <v>31</v>
      </c>
    </row>
    <row r="13" spans="1:9" x14ac:dyDescent="0.35">
      <c r="D13" s="4">
        <v>50</v>
      </c>
      <c r="E13" s="17">
        <f t="shared" ref="E13" si="0">F12-D13</f>
        <v>176</v>
      </c>
    </row>
    <row r="14" spans="1:9" x14ac:dyDescent="0.35">
      <c r="D14" s="4">
        <v>50</v>
      </c>
      <c r="E14" s="17">
        <f>F12-D14</f>
        <v>176</v>
      </c>
    </row>
    <row r="15" spans="1:9" x14ac:dyDescent="0.35">
      <c r="D15" s="4">
        <v>50</v>
      </c>
      <c r="E15" s="17">
        <f>F12-D15</f>
        <v>176</v>
      </c>
    </row>
    <row r="16" spans="1:9" x14ac:dyDescent="0.35">
      <c r="D16" s="4">
        <v>50</v>
      </c>
      <c r="E16" s="17">
        <f>F12-D16</f>
        <v>176</v>
      </c>
    </row>
    <row r="17" spans="4:5" x14ac:dyDescent="0.35">
      <c r="D17" s="4">
        <v>50</v>
      </c>
      <c r="E17" s="17">
        <f>F12-D17</f>
        <v>176</v>
      </c>
    </row>
    <row r="18" spans="4:5" x14ac:dyDescent="0.35">
      <c r="D18" s="4">
        <v>25</v>
      </c>
      <c r="E18" s="17">
        <f>F12-D18</f>
        <v>201</v>
      </c>
    </row>
    <row r="19" spans="4:5" x14ac:dyDescent="0.35">
      <c r="D19" s="4">
        <v>75</v>
      </c>
      <c r="E19" s="17">
        <f>F12-D19</f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470E-B6C9-47C3-A078-DAA06050308B}">
  <dimension ref="A2:Q12"/>
  <sheetViews>
    <sheetView zoomScale="80" zoomScaleNormal="80" workbookViewId="0">
      <selection activeCell="D15" sqref="D14:D15"/>
    </sheetView>
  </sheetViews>
  <sheetFormatPr defaultRowHeight="14.5" x14ac:dyDescent="0.35"/>
  <cols>
    <col min="1" max="1" width="35.81640625" customWidth="1"/>
    <col min="2" max="2" width="11.08984375" customWidth="1"/>
    <col min="3" max="3" width="11.26953125" customWidth="1"/>
    <col min="4" max="5" width="11.6328125" customWidth="1"/>
    <col min="6" max="6" width="10.7265625" customWidth="1"/>
    <col min="7" max="7" width="9" bestFit="1" customWidth="1"/>
    <col min="8" max="8" width="10.36328125" customWidth="1"/>
    <col min="11" max="11" width="9.90625" customWidth="1"/>
    <col min="15" max="15" width="9.453125" customWidth="1"/>
  </cols>
  <sheetData>
    <row r="2" spans="1:17" ht="43.5" x14ac:dyDescent="0.35">
      <c r="A2" s="11" t="s">
        <v>6</v>
      </c>
      <c r="B2" s="12" t="s">
        <v>9</v>
      </c>
      <c r="C2" s="12" t="s">
        <v>7</v>
      </c>
      <c r="D2" s="11" t="s">
        <v>8</v>
      </c>
      <c r="E2" s="11" t="s">
        <v>34</v>
      </c>
      <c r="F2" s="12" t="s">
        <v>32</v>
      </c>
      <c r="G2" s="12" t="s">
        <v>37</v>
      </c>
      <c r="H2" s="11">
        <v>100</v>
      </c>
      <c r="I2" s="12" t="s">
        <v>39</v>
      </c>
      <c r="J2" s="11">
        <v>500</v>
      </c>
      <c r="K2" s="12" t="s">
        <v>38</v>
      </c>
      <c r="L2" s="11">
        <v>1000</v>
      </c>
      <c r="M2" s="12" t="s">
        <v>41</v>
      </c>
      <c r="N2" s="11">
        <v>1500</v>
      </c>
      <c r="O2" s="12" t="s">
        <v>40</v>
      </c>
      <c r="P2" s="11">
        <v>1750</v>
      </c>
      <c r="Q2" s="12" t="s">
        <v>42</v>
      </c>
    </row>
    <row r="3" spans="1:17" x14ac:dyDescent="0.35">
      <c r="A3" s="7" t="s">
        <v>1</v>
      </c>
      <c r="B3" s="7">
        <v>1</v>
      </c>
      <c r="C3" s="7">
        <v>0</v>
      </c>
      <c r="D3" s="7">
        <v>30</v>
      </c>
      <c r="E3" s="7">
        <f>SUM(C3:D3)</f>
        <v>30</v>
      </c>
      <c r="F3" s="7">
        <v>108</v>
      </c>
      <c r="G3" s="7">
        <v>20</v>
      </c>
      <c r="H3" s="7">
        <f>($H2*G3)/100</f>
        <v>20</v>
      </c>
      <c r="I3" s="7">
        <f>H3*68</f>
        <v>1360</v>
      </c>
      <c r="J3" s="7">
        <f>(J2*G3)/100</f>
        <v>100</v>
      </c>
      <c r="K3" s="7">
        <f>J3*68</f>
        <v>6800</v>
      </c>
      <c r="L3" s="7">
        <f>(L2*G3)/100</f>
        <v>200</v>
      </c>
      <c r="M3" s="7">
        <f>L3*68</f>
        <v>13600</v>
      </c>
      <c r="N3" s="7">
        <f>(N2*G3)/100</f>
        <v>300</v>
      </c>
      <c r="O3" s="7">
        <f>N3*68</f>
        <v>20400</v>
      </c>
      <c r="P3" s="7">
        <f>(P2*G3)/100</f>
        <v>350</v>
      </c>
      <c r="Q3" s="7">
        <f>P3*68</f>
        <v>23800</v>
      </c>
    </row>
    <row r="4" spans="1:17" ht="19.5" customHeight="1" x14ac:dyDescent="0.35">
      <c r="A4" s="8" t="s">
        <v>33</v>
      </c>
      <c r="B4" s="7">
        <v>3</v>
      </c>
      <c r="C4" s="7">
        <f>25+25</f>
        <v>50</v>
      </c>
      <c r="D4" s="7">
        <v>30</v>
      </c>
      <c r="E4" s="7">
        <f t="shared" ref="E4:E10" si="0">SUM(C4:D4)</f>
        <v>80</v>
      </c>
      <c r="F4" s="7">
        <v>80</v>
      </c>
      <c r="G4" s="7">
        <v>15</v>
      </c>
      <c r="H4" s="7">
        <f>($H2*G4)/100</f>
        <v>15</v>
      </c>
      <c r="I4" s="7">
        <f t="shared" ref="I4:I10" si="1">H4*68</f>
        <v>1020</v>
      </c>
      <c r="J4" s="7">
        <f>(J2*G4)/100</f>
        <v>75</v>
      </c>
      <c r="K4" s="7">
        <f t="shared" ref="K4:K10" si="2">J4*68</f>
        <v>5100</v>
      </c>
      <c r="L4" s="7">
        <f>(L2*G4)/100</f>
        <v>150</v>
      </c>
      <c r="M4" s="7">
        <f>L3*68</f>
        <v>13600</v>
      </c>
      <c r="N4" s="7">
        <f>(N2*G4)/100</f>
        <v>225</v>
      </c>
      <c r="O4" s="7">
        <f t="shared" ref="O4:O10" si="3">N4*68</f>
        <v>15300</v>
      </c>
      <c r="P4" s="14">
        <f>(P2*G4)/100</f>
        <v>262.5</v>
      </c>
      <c r="Q4" s="7">
        <f t="shared" ref="Q4:Q10" si="4">P4*68</f>
        <v>17850</v>
      </c>
    </row>
    <row r="5" spans="1:17" ht="17.5" customHeight="1" x14ac:dyDescent="0.35">
      <c r="A5" s="8" t="s">
        <v>2</v>
      </c>
      <c r="B5" s="7">
        <v>3</v>
      </c>
      <c r="C5" s="7">
        <f>25+25+25</f>
        <v>75</v>
      </c>
      <c r="D5" s="7">
        <v>30</v>
      </c>
      <c r="E5" s="7">
        <f t="shared" si="0"/>
        <v>105</v>
      </c>
      <c r="F5" s="7">
        <v>138</v>
      </c>
      <c r="G5" s="7">
        <v>15</v>
      </c>
      <c r="H5" s="7">
        <f>($H2*G5)/100</f>
        <v>15</v>
      </c>
      <c r="I5" s="7">
        <f t="shared" si="1"/>
        <v>1020</v>
      </c>
      <c r="J5" s="7">
        <f>(J2*G5)/100</f>
        <v>75</v>
      </c>
      <c r="K5" s="7">
        <f t="shared" si="2"/>
        <v>5100</v>
      </c>
      <c r="L5" s="7">
        <f>(L2*G5)/100</f>
        <v>150</v>
      </c>
      <c r="M5" s="7">
        <f>L3*68</f>
        <v>13600</v>
      </c>
      <c r="N5" s="7">
        <f>(N2*G5)/100</f>
        <v>225</v>
      </c>
      <c r="O5" s="7">
        <f t="shared" si="3"/>
        <v>15300</v>
      </c>
      <c r="P5" s="14">
        <f>(P2*G5)/100</f>
        <v>262.5</v>
      </c>
      <c r="Q5" s="7">
        <f t="shared" si="4"/>
        <v>17850</v>
      </c>
    </row>
    <row r="6" spans="1:17" ht="23" customHeight="1" x14ac:dyDescent="0.35">
      <c r="A6" s="8" t="s">
        <v>3</v>
      </c>
      <c r="B6" s="7">
        <v>3</v>
      </c>
      <c r="C6" s="7">
        <f>25+25+25</f>
        <v>75</v>
      </c>
      <c r="D6" s="7">
        <v>30</v>
      </c>
      <c r="E6" s="7">
        <f t="shared" si="0"/>
        <v>105</v>
      </c>
      <c r="F6" s="7">
        <v>91</v>
      </c>
      <c r="G6" s="7">
        <v>15</v>
      </c>
      <c r="H6" s="7">
        <f>($H2*G6)/100</f>
        <v>15</v>
      </c>
      <c r="I6" s="7">
        <f t="shared" si="1"/>
        <v>1020</v>
      </c>
      <c r="J6" s="7">
        <f>(J2*G6)/100</f>
        <v>75</v>
      </c>
      <c r="K6" s="7">
        <f t="shared" si="2"/>
        <v>5100</v>
      </c>
      <c r="L6" s="7">
        <f>(L2*G6)/100</f>
        <v>150</v>
      </c>
      <c r="M6" s="7">
        <f>L3*68</f>
        <v>13600</v>
      </c>
      <c r="N6" s="7">
        <f>(N2*G6)/100</f>
        <v>225</v>
      </c>
      <c r="O6" s="7">
        <f t="shared" si="3"/>
        <v>15300</v>
      </c>
      <c r="P6" s="14">
        <f>(P2*G6)/100</f>
        <v>262.5</v>
      </c>
      <c r="Q6" s="7">
        <f t="shared" si="4"/>
        <v>17850</v>
      </c>
    </row>
    <row r="7" spans="1:17" ht="35" customHeight="1" x14ac:dyDescent="0.35">
      <c r="A7" s="8" t="s">
        <v>4</v>
      </c>
      <c r="B7" s="7">
        <v>3</v>
      </c>
      <c r="C7" s="7">
        <f t="shared" ref="C7:C8" si="5">25+25</f>
        <v>50</v>
      </c>
      <c r="D7" s="7">
        <v>30</v>
      </c>
      <c r="E7" s="7">
        <f t="shared" si="0"/>
        <v>80</v>
      </c>
      <c r="F7" s="7">
        <v>80</v>
      </c>
      <c r="G7" s="7">
        <v>10</v>
      </c>
      <c r="H7" s="7">
        <f>($H2*G7)/100</f>
        <v>10</v>
      </c>
      <c r="I7" s="7">
        <f t="shared" si="1"/>
        <v>680</v>
      </c>
      <c r="J7" s="7">
        <f>(J2*G7)/100</f>
        <v>50</v>
      </c>
      <c r="K7" s="7">
        <f t="shared" si="2"/>
        <v>3400</v>
      </c>
      <c r="L7" s="7">
        <f>(L2*G7)/100</f>
        <v>100</v>
      </c>
      <c r="M7" s="7">
        <f>L3*68</f>
        <v>13600</v>
      </c>
      <c r="N7" s="7">
        <f>(N2*G7)/100</f>
        <v>150</v>
      </c>
      <c r="O7" s="7">
        <f t="shared" si="3"/>
        <v>10200</v>
      </c>
      <c r="P7" s="7">
        <f>(P2*G7)/100</f>
        <v>175</v>
      </c>
      <c r="Q7" s="7">
        <f t="shared" si="4"/>
        <v>11900</v>
      </c>
    </row>
    <row r="8" spans="1:17" ht="43.5" x14ac:dyDescent="0.35">
      <c r="A8" s="9" t="s">
        <v>35</v>
      </c>
      <c r="B8" s="13">
        <v>3</v>
      </c>
      <c r="C8" s="13">
        <f t="shared" si="5"/>
        <v>50</v>
      </c>
      <c r="D8" s="13">
        <v>30</v>
      </c>
      <c r="E8" s="13">
        <f t="shared" si="0"/>
        <v>80</v>
      </c>
      <c r="F8" s="13">
        <v>5</v>
      </c>
      <c r="G8" s="13">
        <v>5</v>
      </c>
      <c r="H8" s="7">
        <f>($H2*G8)/100</f>
        <v>5</v>
      </c>
      <c r="I8" s="7">
        <f t="shared" si="1"/>
        <v>340</v>
      </c>
      <c r="J8" s="7">
        <f>(J2*G8)/100</f>
        <v>25</v>
      </c>
      <c r="K8" s="7">
        <f t="shared" si="2"/>
        <v>1700</v>
      </c>
      <c r="L8" s="7">
        <f>(L2*G8)/100</f>
        <v>50</v>
      </c>
      <c r="M8" s="7">
        <f>L3*68</f>
        <v>13600</v>
      </c>
      <c r="N8" s="7">
        <f>(N2*G8)/100</f>
        <v>75</v>
      </c>
      <c r="O8" s="7">
        <f t="shared" si="3"/>
        <v>5100</v>
      </c>
      <c r="P8" s="14">
        <f>(P2*G8)/100</f>
        <v>87.5</v>
      </c>
      <c r="Q8" s="7">
        <f t="shared" si="4"/>
        <v>5950</v>
      </c>
    </row>
    <row r="9" spans="1:17" ht="24.5" customHeight="1" x14ac:dyDescent="0.35">
      <c r="A9" s="8" t="s">
        <v>5</v>
      </c>
      <c r="B9" s="7">
        <v>2</v>
      </c>
      <c r="C9" s="7">
        <v>25</v>
      </c>
      <c r="D9" s="7">
        <v>30</v>
      </c>
      <c r="E9" s="7">
        <f t="shared" si="0"/>
        <v>55</v>
      </c>
      <c r="F9" s="7">
        <v>69</v>
      </c>
      <c r="G9" s="7">
        <v>10</v>
      </c>
      <c r="H9" s="7">
        <f>($H2*G9)/100</f>
        <v>10</v>
      </c>
      <c r="I9" s="7">
        <f t="shared" si="1"/>
        <v>680</v>
      </c>
      <c r="J9" s="7">
        <f>(J2*G9)/100</f>
        <v>50</v>
      </c>
      <c r="K9" s="7">
        <f t="shared" si="2"/>
        <v>3400</v>
      </c>
      <c r="L9" s="7">
        <f>(L2*G9)/100</f>
        <v>100</v>
      </c>
      <c r="M9" s="7">
        <f>L3*68</f>
        <v>13600</v>
      </c>
      <c r="N9" s="7">
        <f>(N2*G9)/100</f>
        <v>150</v>
      </c>
      <c r="O9" s="7">
        <f t="shared" si="3"/>
        <v>10200</v>
      </c>
      <c r="P9" s="7">
        <f>(P2*G9)/100</f>
        <v>175</v>
      </c>
      <c r="Q9" s="7">
        <f t="shared" si="4"/>
        <v>11900</v>
      </c>
    </row>
    <row r="10" spans="1:17" ht="29" x14ac:dyDescent="0.35">
      <c r="A10" s="9" t="s">
        <v>36</v>
      </c>
      <c r="B10" s="13">
        <v>4</v>
      </c>
      <c r="C10" s="13">
        <f>25+25+25</f>
        <v>75</v>
      </c>
      <c r="D10" s="13">
        <v>30</v>
      </c>
      <c r="E10" s="13">
        <f t="shared" si="0"/>
        <v>105</v>
      </c>
      <c r="F10" s="13">
        <v>17</v>
      </c>
      <c r="G10" s="13">
        <v>10</v>
      </c>
      <c r="H10" s="7">
        <f>($H2*G10)/100</f>
        <v>10</v>
      </c>
      <c r="I10" s="7">
        <f t="shared" si="1"/>
        <v>680</v>
      </c>
      <c r="J10" s="7">
        <f>(J2*G10)/100</f>
        <v>50</v>
      </c>
      <c r="K10" s="7">
        <f t="shared" si="2"/>
        <v>3400</v>
      </c>
      <c r="L10" s="7">
        <f>(L2*G10)/100</f>
        <v>100</v>
      </c>
      <c r="M10" s="7">
        <f>L3*68</f>
        <v>13600</v>
      </c>
      <c r="N10" s="7">
        <f>(N2*G10)/100</f>
        <v>150</v>
      </c>
      <c r="O10" s="7">
        <f t="shared" si="3"/>
        <v>10200</v>
      </c>
      <c r="P10" s="7">
        <f>(P2*G10)/100</f>
        <v>175</v>
      </c>
      <c r="Q10" s="7">
        <f t="shared" si="4"/>
        <v>11900</v>
      </c>
    </row>
    <row r="11" spans="1:17" x14ac:dyDescent="0.35">
      <c r="A11" s="10"/>
      <c r="B11" s="7"/>
      <c r="C11" s="7"/>
      <c r="D11" s="7"/>
      <c r="E11" s="7"/>
      <c r="F11" s="7"/>
      <c r="G11" s="6">
        <f t="shared" ref="G11:M11" si="6">SUM(G3:G10)</f>
        <v>100</v>
      </c>
      <c r="H11" s="6">
        <f t="shared" si="6"/>
        <v>100</v>
      </c>
      <c r="I11" s="6">
        <f t="shared" si="6"/>
        <v>6800</v>
      </c>
      <c r="J11" s="6">
        <f t="shared" si="6"/>
        <v>500</v>
      </c>
      <c r="K11" s="6">
        <f t="shared" si="6"/>
        <v>34000</v>
      </c>
      <c r="L11" s="6">
        <f t="shared" si="6"/>
        <v>1000</v>
      </c>
      <c r="M11" s="6">
        <f t="shared" si="6"/>
        <v>108800</v>
      </c>
      <c r="N11" s="6">
        <f t="shared" ref="N11:Q11" si="7">SUM(N3:N10)</f>
        <v>1500</v>
      </c>
      <c r="O11" s="6">
        <f t="shared" si="7"/>
        <v>102000</v>
      </c>
      <c r="P11" s="6">
        <f t="shared" si="7"/>
        <v>1750</v>
      </c>
      <c r="Q11" s="6">
        <f t="shared" si="7"/>
        <v>119000</v>
      </c>
    </row>
    <row r="12" spans="1:17" x14ac:dyDescent="0.35">
      <c r="A1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0D75-D4E4-4ED7-ADE4-9A4665B1632A}">
  <dimension ref="A1:V31"/>
  <sheetViews>
    <sheetView showGridLines="0" tabSelected="1" topLeftCell="O19" zoomScale="200" zoomScaleNormal="200" workbookViewId="0">
      <selection activeCell="N24" sqref="N24:N25"/>
    </sheetView>
  </sheetViews>
  <sheetFormatPr defaultRowHeight="14.5" x14ac:dyDescent="0.35"/>
  <cols>
    <col min="2" max="2" width="22.453125" style="1" customWidth="1"/>
    <col min="3" max="3" width="12.08984375" customWidth="1"/>
    <col min="4" max="4" width="17.6328125" customWidth="1"/>
    <col min="5" max="5" width="15" customWidth="1"/>
    <col min="6" max="9" width="12.81640625" style="1" customWidth="1"/>
    <col min="10" max="10" width="15.1796875" style="1" customWidth="1"/>
    <col min="11" max="11" width="41.08984375" bestFit="1" customWidth="1"/>
    <col min="12" max="12" width="29.1796875" customWidth="1"/>
    <col min="13" max="14" width="22.7265625" bestFit="1" customWidth="1"/>
    <col min="15" max="15" width="11.453125" bestFit="1" customWidth="1"/>
    <col min="16" max="16" width="16.7265625" bestFit="1" customWidth="1"/>
    <col min="17" max="17" width="19.08984375" customWidth="1"/>
    <col min="18" max="18" width="10.6328125" bestFit="1" customWidth="1"/>
    <col min="19" max="19" width="13.08984375" customWidth="1"/>
    <col min="20" max="20" width="29.453125" customWidth="1"/>
    <col min="21" max="21" width="18.6328125" bestFit="1" customWidth="1"/>
  </cols>
  <sheetData>
    <row r="1" spans="1:22" ht="29" x14ac:dyDescent="0.35">
      <c r="B1" s="1" t="s">
        <v>25</v>
      </c>
      <c r="D1" t="s">
        <v>28</v>
      </c>
      <c r="E1" s="2" t="s">
        <v>12</v>
      </c>
      <c r="F1" s="3" t="s">
        <v>11</v>
      </c>
      <c r="G1" s="3"/>
      <c r="H1" s="3"/>
      <c r="I1" s="3"/>
      <c r="J1" s="3" t="s">
        <v>13</v>
      </c>
      <c r="K1" s="2" t="s">
        <v>0</v>
      </c>
    </row>
    <row r="2" spans="1:22" x14ac:dyDescent="0.35">
      <c r="B2" s="1" t="s">
        <v>26</v>
      </c>
      <c r="D2" t="s">
        <v>27</v>
      </c>
      <c r="E2" s="4">
        <v>1750</v>
      </c>
      <c r="F2" s="17">
        <v>20000</v>
      </c>
      <c r="G2" s="17"/>
      <c r="H2" s="17"/>
      <c r="I2" s="17"/>
      <c r="J2" s="15">
        <v>0.7</v>
      </c>
      <c r="K2" s="2" t="s">
        <v>10</v>
      </c>
      <c r="L2" s="2" t="s">
        <v>10</v>
      </c>
      <c r="M2" s="2" t="s">
        <v>58</v>
      </c>
      <c r="N2" s="2" t="s">
        <v>58</v>
      </c>
      <c r="O2" s="2" t="s">
        <v>64</v>
      </c>
      <c r="P2" s="2" t="s">
        <v>65</v>
      </c>
      <c r="Q2">
        <v>360</v>
      </c>
    </row>
    <row r="3" spans="1:22" x14ac:dyDescent="0.35">
      <c r="F3" s="1">
        <v>2500</v>
      </c>
      <c r="K3" t="s">
        <v>53</v>
      </c>
      <c r="L3" t="s">
        <v>14</v>
      </c>
      <c r="M3" t="s">
        <v>59</v>
      </c>
      <c r="N3" t="s">
        <v>63</v>
      </c>
      <c r="O3">
        <v>0.7</v>
      </c>
      <c r="P3" t="s">
        <v>66</v>
      </c>
      <c r="Q3">
        <v>250</v>
      </c>
    </row>
    <row r="4" spans="1:22" x14ac:dyDescent="0.35">
      <c r="F4" s="18">
        <f>F3/3600</f>
        <v>0.69444444444444442</v>
      </c>
      <c r="G4" s="18"/>
      <c r="H4" s="18"/>
      <c r="I4" s="18"/>
      <c r="K4" t="s">
        <v>54</v>
      </c>
      <c r="L4" t="s">
        <v>15</v>
      </c>
      <c r="M4" t="s">
        <v>54</v>
      </c>
      <c r="N4" t="s">
        <v>54</v>
      </c>
      <c r="P4" t="s">
        <v>67</v>
      </c>
      <c r="Q4" t="s">
        <v>68</v>
      </c>
    </row>
    <row r="5" spans="1:22" x14ac:dyDescent="0.35">
      <c r="K5" t="s">
        <v>16</v>
      </c>
      <c r="L5" t="s">
        <v>16</v>
      </c>
      <c r="M5" t="s">
        <v>60</v>
      </c>
      <c r="N5" t="s">
        <v>60</v>
      </c>
      <c r="Q5">
        <f>250/360</f>
        <v>0.69444444444444442</v>
      </c>
    </row>
    <row r="6" spans="1:22" x14ac:dyDescent="0.35">
      <c r="K6" t="s">
        <v>17</v>
      </c>
      <c r="L6" t="s">
        <v>17</v>
      </c>
      <c r="M6" t="s">
        <v>61</v>
      </c>
      <c r="N6" t="s">
        <v>61</v>
      </c>
    </row>
    <row r="7" spans="1:22" x14ac:dyDescent="0.35">
      <c r="K7" t="s">
        <v>18</v>
      </c>
      <c r="L7" t="s">
        <v>18</v>
      </c>
      <c r="M7" t="s">
        <v>62</v>
      </c>
      <c r="N7" t="s">
        <v>62</v>
      </c>
      <c r="P7">
        <v>250</v>
      </c>
      <c r="Q7" t="s">
        <v>69</v>
      </c>
      <c r="S7" t="s">
        <v>73</v>
      </c>
    </row>
    <row r="8" spans="1:22" x14ac:dyDescent="0.35">
      <c r="K8" t="s">
        <v>19</v>
      </c>
      <c r="L8" t="s">
        <v>19</v>
      </c>
      <c r="M8" t="s">
        <v>19</v>
      </c>
      <c r="N8" t="s">
        <v>19</v>
      </c>
      <c r="P8">
        <f>250/0.7</f>
        <v>357.14285714285717</v>
      </c>
      <c r="Q8" t="s">
        <v>70</v>
      </c>
    </row>
    <row r="9" spans="1:22" x14ac:dyDescent="0.35">
      <c r="P9" t="s">
        <v>71</v>
      </c>
      <c r="Q9">
        <f>357-15</f>
        <v>342</v>
      </c>
    </row>
    <row r="10" spans="1:22" ht="29" x14ac:dyDescent="0.35">
      <c r="J10" s="1" t="s">
        <v>23</v>
      </c>
      <c r="K10">
        <f>286+60</f>
        <v>346</v>
      </c>
      <c r="M10" t="s">
        <v>29</v>
      </c>
    </row>
    <row r="11" spans="1:22" ht="58" x14ac:dyDescent="0.35">
      <c r="A11" s="2" t="s">
        <v>51</v>
      </c>
      <c r="B11" s="3" t="s">
        <v>50</v>
      </c>
      <c r="C11" s="2"/>
      <c r="D11" s="3" t="s">
        <v>49</v>
      </c>
      <c r="E11" s="5" t="s">
        <v>21</v>
      </c>
      <c r="F11" s="16" t="s">
        <v>55</v>
      </c>
      <c r="G11" s="16" t="s">
        <v>57</v>
      </c>
      <c r="H11" s="16"/>
      <c r="I11" s="16" t="s">
        <v>56</v>
      </c>
      <c r="J11" s="16">
        <v>286</v>
      </c>
      <c r="M11" t="s">
        <v>30</v>
      </c>
      <c r="O11" t="s">
        <v>81</v>
      </c>
      <c r="P11" t="s">
        <v>66</v>
      </c>
      <c r="Q11" s="1" t="s">
        <v>82</v>
      </c>
      <c r="R11" t="s">
        <v>21</v>
      </c>
      <c r="S11" t="s">
        <v>72</v>
      </c>
      <c r="T11" s="1" t="s">
        <v>74</v>
      </c>
      <c r="U11" s="1" t="s">
        <v>83</v>
      </c>
      <c r="V11">
        <v>218</v>
      </c>
    </row>
    <row r="12" spans="1:22" x14ac:dyDescent="0.35">
      <c r="A12" s="2">
        <v>1</v>
      </c>
      <c r="B12" s="3" t="s">
        <v>1</v>
      </c>
      <c r="C12" s="2">
        <f>(1750*6)+E12+F12</f>
        <v>10517</v>
      </c>
      <c r="D12" s="2">
        <v>1</v>
      </c>
      <c r="E12" s="5">
        <v>5</v>
      </c>
      <c r="F12" s="16">
        <v>12</v>
      </c>
      <c r="G12" s="16">
        <v>12</v>
      </c>
      <c r="H12" s="16"/>
      <c r="I12" s="16">
        <f>7.5+2.1</f>
        <v>9.6</v>
      </c>
      <c r="J12" s="17">
        <f>J11-E12</f>
        <v>281</v>
      </c>
      <c r="M12" t="s">
        <v>31</v>
      </c>
      <c r="N12">
        <f t="shared" ref="N12:N19" si="0">20000/8</f>
        <v>2500</v>
      </c>
      <c r="O12">
        <v>1</v>
      </c>
      <c r="P12">
        <f>1750/8</f>
        <v>218.75</v>
      </c>
      <c r="Q12">
        <f>2500/3600</f>
        <v>0.69444444444444442</v>
      </c>
      <c r="R12">
        <v>5</v>
      </c>
      <c r="S12">
        <v>11</v>
      </c>
      <c r="T12">
        <f>(P12/Q12)-(R12+S12)</f>
        <v>299</v>
      </c>
      <c r="U12">
        <f>3600/(R12+S12+T12)</f>
        <v>11.428571428571429</v>
      </c>
      <c r="V12">
        <f>V11*U12</f>
        <v>2491.4285714285716</v>
      </c>
    </row>
    <row r="13" spans="1:22" ht="29" x14ac:dyDescent="0.35">
      <c r="A13" s="2">
        <v>2</v>
      </c>
      <c r="B13" s="3" t="s">
        <v>43</v>
      </c>
      <c r="C13" s="2"/>
      <c r="D13" s="2">
        <v>3</v>
      </c>
      <c r="E13" s="5">
        <v>10</v>
      </c>
      <c r="F13" s="16">
        <v>30</v>
      </c>
      <c r="G13" s="16">
        <v>21</v>
      </c>
      <c r="H13" s="16"/>
      <c r="I13" s="16">
        <f>3.57+0.48+0.09+2.11</f>
        <v>6.25</v>
      </c>
      <c r="N13">
        <f t="shared" si="0"/>
        <v>2500</v>
      </c>
      <c r="O13">
        <v>2</v>
      </c>
      <c r="P13">
        <f t="shared" ref="P13:P19" si="1">1750/8</f>
        <v>218.75</v>
      </c>
      <c r="Q13">
        <f t="shared" ref="Q13:Q19" si="2">2500/3600</f>
        <v>0.69444444444444442</v>
      </c>
      <c r="R13">
        <v>15</v>
      </c>
      <c r="S13">
        <v>13</v>
      </c>
      <c r="T13">
        <f t="shared" ref="T13:T19" si="3">(P13/Q13)-(R13+S13)</f>
        <v>287</v>
      </c>
      <c r="U13">
        <f t="shared" ref="U13:U19" si="4">3600/(R13+S13+T13)</f>
        <v>11.428571428571429</v>
      </c>
      <c r="V13">
        <f>V11*U13</f>
        <v>2491.4285714285716</v>
      </c>
    </row>
    <row r="14" spans="1:22" x14ac:dyDescent="0.35">
      <c r="A14" s="2">
        <v>3</v>
      </c>
      <c r="B14" s="3" t="s">
        <v>44</v>
      </c>
      <c r="C14" s="2"/>
      <c r="D14" s="2">
        <v>3</v>
      </c>
      <c r="E14" s="5">
        <v>15</v>
      </c>
      <c r="F14" s="16">
        <v>29</v>
      </c>
      <c r="G14" s="16">
        <v>21</v>
      </c>
      <c r="H14" s="16"/>
      <c r="I14" s="16">
        <f>2.1+0.47+0.1+1.7</f>
        <v>4.37</v>
      </c>
      <c r="N14">
        <f t="shared" si="0"/>
        <v>2500</v>
      </c>
      <c r="O14">
        <v>3</v>
      </c>
      <c r="P14">
        <f t="shared" si="1"/>
        <v>218.75</v>
      </c>
      <c r="Q14">
        <f t="shared" si="2"/>
        <v>0.69444444444444442</v>
      </c>
      <c r="R14">
        <v>15</v>
      </c>
      <c r="S14">
        <v>13</v>
      </c>
      <c r="T14">
        <f t="shared" si="3"/>
        <v>287</v>
      </c>
      <c r="U14">
        <f t="shared" si="4"/>
        <v>11.428571428571429</v>
      </c>
      <c r="V14">
        <f>V11*U14</f>
        <v>2491.4285714285716</v>
      </c>
    </row>
    <row r="15" spans="1:22" ht="27.5" customHeight="1" x14ac:dyDescent="0.35">
      <c r="A15" s="2">
        <v>4</v>
      </c>
      <c r="B15" s="3" t="s">
        <v>45</v>
      </c>
      <c r="C15" s="2"/>
      <c r="D15" s="2">
        <v>3</v>
      </c>
      <c r="E15" s="5">
        <v>15</v>
      </c>
      <c r="F15" s="16">
        <v>33</v>
      </c>
      <c r="G15" s="16">
        <v>21</v>
      </c>
      <c r="H15" s="16"/>
      <c r="I15" s="16">
        <f>2.3+0.5+0.15+2.33</f>
        <v>5.2799999999999994</v>
      </c>
      <c r="N15">
        <f t="shared" si="0"/>
        <v>2500</v>
      </c>
      <c r="O15">
        <v>4</v>
      </c>
      <c r="P15">
        <f t="shared" si="1"/>
        <v>218.75</v>
      </c>
      <c r="Q15">
        <f t="shared" si="2"/>
        <v>0.69444444444444442</v>
      </c>
      <c r="R15">
        <v>15</v>
      </c>
      <c r="S15">
        <v>13</v>
      </c>
      <c r="T15">
        <f t="shared" si="3"/>
        <v>287</v>
      </c>
      <c r="U15">
        <f t="shared" si="4"/>
        <v>11.428571428571429</v>
      </c>
      <c r="V15">
        <f>V11*U15</f>
        <v>2491.4285714285716</v>
      </c>
    </row>
    <row r="16" spans="1:22" ht="25" customHeight="1" x14ac:dyDescent="0.35">
      <c r="A16" s="2">
        <v>5</v>
      </c>
      <c r="B16" s="3" t="s">
        <v>46</v>
      </c>
      <c r="C16" s="2"/>
      <c r="D16" s="2">
        <v>4</v>
      </c>
      <c r="E16" s="5">
        <v>15</v>
      </c>
      <c r="F16" s="16">
        <v>30</v>
      </c>
      <c r="G16" s="16">
        <v>21</v>
      </c>
      <c r="H16" s="16">
        <v>30</v>
      </c>
      <c r="I16" s="16">
        <f>1.94+0.14+0.1+1.61</f>
        <v>3.79</v>
      </c>
      <c r="N16">
        <f t="shared" si="0"/>
        <v>2500</v>
      </c>
      <c r="O16">
        <v>5</v>
      </c>
      <c r="P16">
        <f t="shared" si="1"/>
        <v>218.75</v>
      </c>
      <c r="Q16">
        <f t="shared" si="2"/>
        <v>0.69444444444444442</v>
      </c>
      <c r="R16">
        <v>15</v>
      </c>
      <c r="S16">
        <v>13</v>
      </c>
      <c r="T16">
        <f t="shared" si="3"/>
        <v>287</v>
      </c>
      <c r="U16">
        <f t="shared" si="4"/>
        <v>11.428571428571429</v>
      </c>
      <c r="V16">
        <f>V11*U16</f>
        <v>2491.4285714285716</v>
      </c>
    </row>
    <row r="17" spans="1:22" ht="29" x14ac:dyDescent="0.35">
      <c r="A17" s="2">
        <v>6</v>
      </c>
      <c r="B17" s="3" t="s">
        <v>52</v>
      </c>
      <c r="C17" s="2"/>
      <c r="D17" s="2"/>
      <c r="E17" s="5">
        <v>15</v>
      </c>
      <c r="F17" s="16">
        <v>26</v>
      </c>
      <c r="G17" s="16">
        <v>16</v>
      </c>
      <c r="H17" s="16"/>
      <c r="I17" s="16">
        <f>2.41+0.96</f>
        <v>3.37</v>
      </c>
      <c r="J17" s="1">
        <f>0.17+0.031</f>
        <v>0.20100000000000001</v>
      </c>
      <c r="N17">
        <f t="shared" si="0"/>
        <v>2500</v>
      </c>
      <c r="O17">
        <v>6</v>
      </c>
      <c r="P17">
        <f t="shared" si="1"/>
        <v>218.75</v>
      </c>
      <c r="Q17">
        <f t="shared" si="2"/>
        <v>0.69444444444444442</v>
      </c>
      <c r="R17">
        <v>10</v>
      </c>
      <c r="S17">
        <v>13</v>
      </c>
      <c r="T17">
        <f t="shared" si="3"/>
        <v>292</v>
      </c>
      <c r="U17">
        <f>3600/(R17+S17+T17)</f>
        <v>11.428571428571429</v>
      </c>
      <c r="V17">
        <f>V11*U17</f>
        <v>2491.4285714285716</v>
      </c>
    </row>
    <row r="18" spans="1:22" x14ac:dyDescent="0.35">
      <c r="A18" s="2">
        <v>7</v>
      </c>
      <c r="B18" s="3" t="s">
        <v>47</v>
      </c>
      <c r="C18" s="2"/>
      <c r="D18" s="2">
        <v>2</v>
      </c>
      <c r="E18" s="5">
        <v>10</v>
      </c>
      <c r="F18" s="16">
        <v>16</v>
      </c>
      <c r="G18" s="16">
        <v>16</v>
      </c>
      <c r="H18" s="16"/>
      <c r="I18" s="16">
        <f>1.92+0.58</f>
        <v>2.5</v>
      </c>
      <c r="N18">
        <f t="shared" si="0"/>
        <v>2500</v>
      </c>
    </row>
    <row r="19" spans="1:22" ht="29" x14ac:dyDescent="0.35">
      <c r="A19" s="2">
        <v>8</v>
      </c>
      <c r="B19" s="3" t="s">
        <v>48</v>
      </c>
      <c r="C19" s="2"/>
      <c r="D19" s="2">
        <v>2</v>
      </c>
      <c r="E19" s="5">
        <v>10</v>
      </c>
      <c r="F19" s="16">
        <v>19</v>
      </c>
      <c r="G19" s="16">
        <v>19</v>
      </c>
      <c r="H19" s="16"/>
      <c r="I19" s="16">
        <f>1.9+0.53</f>
        <v>2.4299999999999997</v>
      </c>
      <c r="N19">
        <f t="shared" si="0"/>
        <v>2500</v>
      </c>
    </row>
    <row r="20" spans="1:22" x14ac:dyDescent="0.35">
      <c r="A20" s="2"/>
      <c r="B20" s="3"/>
      <c r="C20" s="2"/>
      <c r="D20" s="2">
        <f>SUM(D12:D19)</f>
        <v>18</v>
      </c>
      <c r="E20" s="5">
        <f>SUM(E12:E19)</f>
        <v>95</v>
      </c>
      <c r="F20" s="5">
        <f>SUM(F12:F19)</f>
        <v>195</v>
      </c>
      <c r="G20" s="5"/>
      <c r="H20" s="5"/>
      <c r="I20" s="5">
        <f>SUM(I12:I19)</f>
        <v>37.589999999999996</v>
      </c>
      <c r="P20" t="s">
        <v>91</v>
      </c>
      <c r="Q20" s="22" t="s">
        <v>89</v>
      </c>
      <c r="R20" s="23" t="s">
        <v>87</v>
      </c>
      <c r="S20" s="24" t="s">
        <v>88</v>
      </c>
      <c r="T20" s="25" t="s">
        <v>90</v>
      </c>
    </row>
    <row r="21" spans="1:22" x14ac:dyDescent="0.35">
      <c r="R21" t="s">
        <v>94</v>
      </c>
      <c r="S21" t="s">
        <v>95</v>
      </c>
      <c r="T21" t="s">
        <v>96</v>
      </c>
    </row>
    <row r="23" spans="1:22" ht="43.5" x14ac:dyDescent="0.35">
      <c r="O23" s="19" t="s">
        <v>86</v>
      </c>
      <c r="P23" s="19" t="s">
        <v>80</v>
      </c>
      <c r="Q23" s="20" t="s">
        <v>79</v>
      </c>
      <c r="R23" s="19" t="s">
        <v>84</v>
      </c>
      <c r="S23" s="19" t="s">
        <v>85</v>
      </c>
      <c r="T23" s="20" t="s">
        <v>92</v>
      </c>
      <c r="U23" s="19" t="s">
        <v>93</v>
      </c>
      <c r="V23" s="19">
        <v>62.5</v>
      </c>
    </row>
    <row r="24" spans="1:22" x14ac:dyDescent="0.35">
      <c r="N24">
        <v>700</v>
      </c>
      <c r="O24" s="7">
        <v>1</v>
      </c>
      <c r="P24" s="7">
        <f>500/8</f>
        <v>62.5</v>
      </c>
      <c r="Q24" s="7">
        <f>700/3600</f>
        <v>0.19444444444444445</v>
      </c>
      <c r="R24" s="7">
        <v>5</v>
      </c>
      <c r="S24" s="7">
        <v>11</v>
      </c>
      <c r="T24" s="7">
        <f>(P24/Q24)-(R24+S24)</f>
        <v>305.42857142857144</v>
      </c>
      <c r="U24" s="7">
        <f>3600/(R24+S24+T24)</f>
        <v>11.2</v>
      </c>
      <c r="V24" s="7">
        <f>V23*U24</f>
        <v>700</v>
      </c>
    </row>
    <row r="25" spans="1:22" x14ac:dyDescent="0.35">
      <c r="N25">
        <v>700</v>
      </c>
      <c r="O25" s="21">
        <v>2</v>
      </c>
      <c r="P25" s="21">
        <f t="shared" ref="P25:P31" si="5">500/8</f>
        <v>62.5</v>
      </c>
      <c r="Q25" s="21">
        <f t="shared" ref="Q25:Q31" si="6">700/3600</f>
        <v>0.19444444444444445</v>
      </c>
      <c r="R25" s="21">
        <v>15</v>
      </c>
      <c r="S25" s="21">
        <v>13</v>
      </c>
      <c r="T25" s="21">
        <f t="shared" ref="T25:T31" si="7">(P25/Q25)-(R25+S25)</f>
        <v>293.42857142857144</v>
      </c>
      <c r="U25" s="21">
        <f t="shared" ref="U25:U31" si="8">3600/(R25+S25+T25)</f>
        <v>11.2</v>
      </c>
      <c r="V25" s="21">
        <f>V23*U25</f>
        <v>700</v>
      </c>
    </row>
    <row r="26" spans="1:22" x14ac:dyDescent="0.35">
      <c r="N26">
        <v>700</v>
      </c>
      <c r="O26" s="7">
        <v>3</v>
      </c>
      <c r="P26" s="7">
        <f t="shared" si="5"/>
        <v>62.5</v>
      </c>
      <c r="Q26" s="7">
        <f t="shared" si="6"/>
        <v>0.19444444444444445</v>
      </c>
      <c r="R26" s="7">
        <v>15</v>
      </c>
      <c r="S26" s="7">
        <v>13</v>
      </c>
      <c r="T26" s="7">
        <f t="shared" si="7"/>
        <v>293.42857142857144</v>
      </c>
      <c r="U26" s="7">
        <f t="shared" si="8"/>
        <v>11.2</v>
      </c>
      <c r="V26" s="7">
        <f>V23*U26</f>
        <v>700</v>
      </c>
    </row>
    <row r="27" spans="1:22" x14ac:dyDescent="0.35">
      <c r="N27">
        <v>700</v>
      </c>
      <c r="O27" s="21">
        <v>4</v>
      </c>
      <c r="P27" s="21">
        <f t="shared" si="5"/>
        <v>62.5</v>
      </c>
      <c r="Q27" s="21">
        <f t="shared" si="6"/>
        <v>0.19444444444444445</v>
      </c>
      <c r="R27" s="21">
        <v>15</v>
      </c>
      <c r="S27" s="21">
        <v>13</v>
      </c>
      <c r="T27" s="21">
        <f t="shared" si="7"/>
        <v>293.42857142857144</v>
      </c>
      <c r="U27" s="21">
        <f t="shared" si="8"/>
        <v>11.2</v>
      </c>
      <c r="V27" s="21">
        <f>V23*U27</f>
        <v>700</v>
      </c>
    </row>
    <row r="28" spans="1:22" x14ac:dyDescent="0.35">
      <c r="N28">
        <v>700</v>
      </c>
      <c r="O28" s="7">
        <v>5</v>
      </c>
      <c r="P28" s="7">
        <f t="shared" si="5"/>
        <v>62.5</v>
      </c>
      <c r="Q28" s="7">
        <f t="shared" si="6"/>
        <v>0.19444444444444445</v>
      </c>
      <c r="R28" s="7">
        <v>15</v>
      </c>
      <c r="S28" s="7">
        <v>13</v>
      </c>
      <c r="T28" s="7">
        <f t="shared" si="7"/>
        <v>293.42857142857144</v>
      </c>
      <c r="U28" s="7">
        <f t="shared" si="8"/>
        <v>11.2</v>
      </c>
      <c r="V28" s="7">
        <f>V23*U28</f>
        <v>700</v>
      </c>
    </row>
    <row r="29" spans="1:22" x14ac:dyDescent="0.35">
      <c r="N29">
        <v>700</v>
      </c>
      <c r="O29" s="21">
        <v>6</v>
      </c>
      <c r="P29" s="21">
        <f t="shared" si="5"/>
        <v>62.5</v>
      </c>
      <c r="Q29" s="21">
        <f t="shared" si="6"/>
        <v>0.19444444444444445</v>
      </c>
      <c r="R29" s="21">
        <v>10</v>
      </c>
      <c r="S29" s="21">
        <v>13</v>
      </c>
      <c r="T29" s="21">
        <f t="shared" si="7"/>
        <v>298.42857142857144</v>
      </c>
      <c r="U29" s="21">
        <f t="shared" si="8"/>
        <v>11.2</v>
      </c>
      <c r="V29" s="21">
        <f>V23*U29</f>
        <v>700</v>
      </c>
    </row>
    <row r="30" spans="1:22" x14ac:dyDescent="0.35">
      <c r="N30">
        <v>700</v>
      </c>
      <c r="O30" s="7">
        <v>7</v>
      </c>
      <c r="P30" s="7">
        <f t="shared" si="5"/>
        <v>62.5</v>
      </c>
      <c r="Q30" s="7">
        <f t="shared" si="6"/>
        <v>0.19444444444444445</v>
      </c>
      <c r="R30" s="7">
        <v>10</v>
      </c>
      <c r="S30" s="7">
        <v>11</v>
      </c>
      <c r="T30" s="7">
        <f t="shared" si="7"/>
        <v>300.42857142857144</v>
      </c>
      <c r="U30" s="7">
        <f t="shared" si="8"/>
        <v>11.2</v>
      </c>
      <c r="V30" s="7">
        <f>V23*U30</f>
        <v>700</v>
      </c>
    </row>
    <row r="31" spans="1:22" x14ac:dyDescent="0.35">
      <c r="N31">
        <v>700</v>
      </c>
      <c r="O31" s="21">
        <v>8</v>
      </c>
      <c r="P31" s="21">
        <f t="shared" si="5"/>
        <v>62.5</v>
      </c>
      <c r="Q31" s="21">
        <f t="shared" si="6"/>
        <v>0.19444444444444445</v>
      </c>
      <c r="R31" s="21">
        <v>10</v>
      </c>
      <c r="S31" s="21">
        <v>13</v>
      </c>
      <c r="T31" s="21">
        <f t="shared" si="7"/>
        <v>298.42857142857144</v>
      </c>
      <c r="U31" s="21">
        <f t="shared" si="8"/>
        <v>11.2</v>
      </c>
      <c r="V31" s="21">
        <f>V23*U31</f>
        <v>700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E804B-34E7-4768-A233-28B97CF32BFC}">
  <dimension ref="E11:H15"/>
  <sheetViews>
    <sheetView zoomScale="220" zoomScaleNormal="220" workbookViewId="0">
      <selection activeCell="G16" sqref="G16"/>
    </sheetView>
  </sheetViews>
  <sheetFormatPr defaultRowHeight="14.5" x14ac:dyDescent="0.35"/>
  <sheetData>
    <row r="11" spans="5:8" x14ac:dyDescent="0.35">
      <c r="E11" t="s">
        <v>75</v>
      </c>
      <c r="F11" t="s">
        <v>76</v>
      </c>
      <c r="G11" t="s">
        <v>78</v>
      </c>
      <c r="H11" t="s">
        <v>77</v>
      </c>
    </row>
    <row r="12" spans="5:8" x14ac:dyDescent="0.35">
      <c r="E12">
        <v>1</v>
      </c>
      <c r="F12">
        <f>2500/1750</f>
        <v>1.4285714285714286</v>
      </c>
      <c r="G12">
        <f>500*1.4</f>
        <v>700</v>
      </c>
      <c r="H12">
        <f>700/3600</f>
        <v>0.19444444444444445</v>
      </c>
    </row>
    <row r="14" spans="5:8" x14ac:dyDescent="0.35">
      <c r="F14">
        <v>1750</v>
      </c>
      <c r="G14">
        <v>2500</v>
      </c>
    </row>
    <row r="15" spans="5:8" x14ac:dyDescent="0.35">
      <c r="F15">
        <v>500</v>
      </c>
      <c r="G15"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SplitUp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Jeyaprabha Arumugam</dc:creator>
  <cp:lastModifiedBy>VASANTH MURUGAN SHANMUGAM</cp:lastModifiedBy>
  <dcterms:created xsi:type="dcterms:W3CDTF">2023-06-28T20:31:10Z</dcterms:created>
  <dcterms:modified xsi:type="dcterms:W3CDTF">2023-07-26T22:40:33Z</dcterms:modified>
</cp:coreProperties>
</file>