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63" i="1"/>
  <c r="D62" i="1"/>
  <c r="D61" i="1"/>
  <c r="D60" i="1"/>
  <c r="D59" i="1"/>
  <c r="D58" i="1"/>
  <c r="H8" i="1"/>
  <c r="F8" i="1"/>
  <c r="D8" i="1"/>
  <c r="M5" i="1"/>
  <c r="H7" i="1"/>
  <c r="F7" i="1"/>
  <c r="D7" i="1"/>
  <c r="G5" i="1"/>
  <c r="C5" i="1"/>
  <c r="C64" i="1"/>
  <c r="C63" i="1"/>
  <c r="C62" i="1"/>
  <c r="C61" i="1"/>
  <c r="C60" i="1"/>
  <c r="C59" i="1"/>
  <c r="C58" i="1"/>
  <c r="B15" i="1"/>
  <c r="A15" i="1"/>
  <c r="E5" i="1"/>
  <c r="W2" i="1" l="1"/>
  <c r="S2" i="1"/>
  <c r="BA6" i="1"/>
  <c r="AK6" i="1"/>
  <c r="AG6" i="1"/>
  <c r="Y6" i="1"/>
  <c r="O6" i="1"/>
  <c r="S76" i="1" l="1"/>
  <c r="S75" i="1"/>
  <c r="S74" i="1"/>
  <c r="S77" i="1"/>
  <c r="S72" i="1"/>
  <c r="S73" i="1"/>
  <c r="S71" i="1"/>
  <c r="E20" i="1"/>
  <c r="S18" i="1"/>
  <c r="C65" i="1" s="1"/>
  <c r="Q18" i="1"/>
  <c r="O18" i="1"/>
  <c r="M18" i="1"/>
  <c r="K18" i="1"/>
  <c r="A4" i="1"/>
  <c r="I18" i="1"/>
  <c r="G20" i="1"/>
  <c r="J15" i="1"/>
  <c r="J17" i="1" s="1"/>
  <c r="H15" i="1"/>
  <c r="H17" i="1" s="1"/>
  <c r="F15" i="1"/>
  <c r="F17" i="1" s="1"/>
  <c r="D15" i="1"/>
  <c r="D17" i="1" s="1"/>
  <c r="C66" i="1" l="1"/>
  <c r="D65" i="1"/>
  <c r="D66" i="1" s="1"/>
  <c r="P56" i="1" a="1"/>
  <c r="S78" i="1"/>
  <c r="W4" i="1"/>
  <c r="S4" i="1"/>
  <c r="AY2" i="1"/>
  <c r="AY4" i="1" s="1"/>
  <c r="AU2" i="1"/>
  <c r="AU4" i="1" s="1"/>
  <c r="AQ2" i="1"/>
  <c r="AQ4" i="1" s="1"/>
  <c r="AM2" i="1"/>
  <c r="AM4" i="1" s="1"/>
  <c r="AI2" i="1"/>
  <c r="AI4" i="1" s="1"/>
  <c r="AE2" i="1"/>
  <c r="AE4" i="1" s="1"/>
  <c r="AA2" i="1"/>
  <c r="AA4" i="1" s="1"/>
  <c r="K2" i="1"/>
  <c r="K4" i="1" s="1"/>
  <c r="BA5" i="1"/>
  <c r="AW5" i="1"/>
  <c r="AW6" i="1" s="1"/>
  <c r="AS5" i="1"/>
  <c r="AS6" i="1" s="1"/>
  <c r="AO5" i="1"/>
  <c r="AO6" i="1" s="1"/>
  <c r="AK5" i="1"/>
  <c r="AG5" i="1"/>
  <c r="AC5" i="1"/>
  <c r="AC6" i="1" s="1"/>
  <c r="Q57" i="1" l="1"/>
  <c r="Q56" i="1"/>
  <c r="P57" i="1"/>
  <c r="P56" i="1"/>
  <c r="Y5" i="1"/>
  <c r="U5" i="1"/>
  <c r="U6" i="1" s="1"/>
  <c r="O5" i="1"/>
  <c r="N5" i="1"/>
  <c r="P15" i="1" l="1"/>
  <c r="N15" i="1"/>
  <c r="N17" i="1" l="1"/>
  <c r="P17" i="1"/>
  <c r="R15" i="1"/>
  <c r="L15" i="1"/>
  <c r="L17" i="1" l="1"/>
  <c r="R17" i="1"/>
</calcChain>
</file>

<file path=xl/sharedStrings.xml><?xml version="1.0" encoding="utf-8"?>
<sst xmlns="http://schemas.openxmlformats.org/spreadsheetml/2006/main" count="81" uniqueCount="25">
  <si>
    <t>S2</t>
  </si>
  <si>
    <t>m1</t>
  </si>
  <si>
    <t>t</t>
  </si>
  <si>
    <t>m2</t>
  </si>
  <si>
    <t>m3</t>
  </si>
  <si>
    <t>S1</t>
  </si>
  <si>
    <t>m4</t>
  </si>
  <si>
    <t>m5</t>
  </si>
  <si>
    <t>m6</t>
  </si>
  <si>
    <t>m7</t>
  </si>
  <si>
    <t>m9</t>
  </si>
  <si>
    <t>s2</t>
  </si>
  <si>
    <t>2*S2</t>
  </si>
  <si>
    <t>m</t>
  </si>
  <si>
    <t>1/m1</t>
  </si>
  <si>
    <t>1/m2</t>
  </si>
  <si>
    <t>1/m3</t>
  </si>
  <si>
    <t>1/m4</t>
  </si>
  <si>
    <t>1/m5</t>
  </si>
  <si>
    <t>1/m6</t>
  </si>
  <si>
    <t>1/m7</t>
  </si>
  <si>
    <t>1/m9</t>
  </si>
  <si>
    <t>g</t>
  </si>
  <si>
    <t>1/m</t>
  </si>
  <si>
    <t>делта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</si>
</sst>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0000000000"/>
    <numFmt numFmtId="166" formatCode="0.0000000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name val="Segoe UI Historic"/>
      <family val="2"/>
    </font>
    <font>
      <sz val="11"/>
      <color rgb="FFFFC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0" fontId="0" fillId="0" borderId="8" xfId="0" applyBorder="1"/>
    <xf numFmtId="164" fontId="1" fillId="0" borderId="8" xfId="0" applyNumberFormat="1" applyFont="1" applyBorder="1"/>
    <xf numFmtId="164" fontId="0" fillId="0" borderId="5" xfId="0" applyNumberFormat="1" applyBorder="1"/>
    <xf numFmtId="165" fontId="1" fillId="0" borderId="8" xfId="0" applyNumberFormat="1" applyFont="1" applyBorder="1"/>
    <xf numFmtId="0" fontId="0" fillId="0" borderId="9" xfId="0" applyBorder="1"/>
    <xf numFmtId="0" fontId="1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0" fillId="0" borderId="11" xfId="0" applyBorder="1"/>
    <xf numFmtId="164" fontId="1" fillId="0" borderId="10" xfId="0" applyNumberFormat="1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7" xfId="0" applyFont="1" applyBorder="1"/>
    <xf numFmtId="167" fontId="1" fillId="0" borderId="0" xfId="0" applyNumberFormat="1" applyFont="1" applyBorder="1"/>
    <xf numFmtId="166" fontId="1" fillId="0" borderId="0" xfId="0" applyNumberFormat="1" applyFont="1" applyBorder="1"/>
    <xf numFmtId="164" fontId="7" fillId="0" borderId="0" xfId="0" applyNumberFormat="1" applyFont="1" applyBorder="1"/>
    <xf numFmtId="0" fontId="0" fillId="0" borderId="0" xfId="0" applyFill="1" applyBorder="1"/>
    <xf numFmtId="0" fontId="7" fillId="0" borderId="0" xfId="0" applyFont="1" applyFill="1" applyBorder="1"/>
    <xf numFmtId="0" fontId="4" fillId="0" borderId="10" xfId="0" applyFont="1" applyBorder="1"/>
    <xf numFmtId="164" fontId="2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786158506229E-2"/>
          <c:y val="0.13375308902465147"/>
          <c:w val="0.89519939643778479"/>
          <c:h val="0.723194363101306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5564192136468052E-2"/>
                  <c:y val="-0.366305141609364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Sheet1!$D$58:$D$65</c:f>
                <c:numCache>
                  <c:formatCode>General</c:formatCode>
                  <c:ptCount val="8"/>
                  <c:pt idx="0">
                    <c:v>0.21801566862981464</c:v>
                  </c:pt>
                  <c:pt idx="1">
                    <c:v>0.25331734871896872</c:v>
                  </c:pt>
                  <c:pt idx="2">
                    <c:v>0.26014588793574511</c:v>
                  </c:pt>
                  <c:pt idx="3">
                    <c:v>0.27882235333477512</c:v>
                  </c:pt>
                  <c:pt idx="4">
                    <c:v>0.33583986581277381</c:v>
                  </c:pt>
                  <c:pt idx="5">
                    <c:v>0.34546088658051688</c:v>
                  </c:pt>
                  <c:pt idx="6">
                    <c:v>0.36535664562926085</c:v>
                  </c:pt>
                  <c:pt idx="7">
                    <c:v>0.40116139793011818</c:v>
                  </c:pt>
                </c:numCache>
              </c:numRef>
            </c:plus>
            <c:minus>
              <c:numRef>
                <c:f>Sheet1!$D$58:$D$65</c:f>
                <c:numCache>
                  <c:formatCode>General</c:formatCode>
                  <c:ptCount val="8"/>
                  <c:pt idx="0">
                    <c:v>0.21801566862981464</c:v>
                  </c:pt>
                  <c:pt idx="1">
                    <c:v>0.25331734871896872</c:v>
                  </c:pt>
                  <c:pt idx="2">
                    <c:v>0.26014588793574511</c:v>
                  </c:pt>
                  <c:pt idx="3">
                    <c:v>0.27882235333477512</c:v>
                  </c:pt>
                  <c:pt idx="4">
                    <c:v>0.33583986581277381</c:v>
                  </c:pt>
                  <c:pt idx="5">
                    <c:v>0.34546088658051688</c:v>
                  </c:pt>
                  <c:pt idx="6">
                    <c:v>0.36535664562926085</c:v>
                  </c:pt>
                  <c:pt idx="7">
                    <c:v>0.40116139793011818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Sheet1!$B$58:$B$65</c:f>
              <c:numCache>
                <c:formatCode>General</c:formatCode>
                <c:ptCount val="8"/>
                <c:pt idx="0">
                  <c:v>128.20500000000001</c:v>
                </c:pt>
                <c:pt idx="1">
                  <c:v>95.238</c:v>
                </c:pt>
                <c:pt idx="2">
                  <c:v>83.332999999999998</c:v>
                </c:pt>
                <c:pt idx="3">
                  <c:v>67.567999999999998</c:v>
                </c:pt>
                <c:pt idx="4">
                  <c:v>54.645000000000003</c:v>
                </c:pt>
                <c:pt idx="5">
                  <c:v>50.505000000000003</c:v>
                </c:pt>
                <c:pt idx="6">
                  <c:v>44.247999999999998</c:v>
                </c:pt>
                <c:pt idx="7">
                  <c:v>39.526000000000003</c:v>
                </c:pt>
              </c:numCache>
            </c:numRef>
          </c:xVal>
          <c:yVal>
            <c:numRef>
              <c:f>Sheet1!$C$58:$C$65</c:f>
              <c:numCache>
                <c:formatCode>General</c:formatCode>
                <c:ptCount val="8"/>
                <c:pt idx="0">
                  <c:v>9.0621527396900952</c:v>
                </c:pt>
                <c:pt idx="1">
                  <c:v>9.402512569387822</c:v>
                </c:pt>
                <c:pt idx="2">
                  <c:v>9.1276808239776326</c:v>
                </c:pt>
                <c:pt idx="3">
                  <c:v>8.8757918992488207</c:v>
                </c:pt>
                <c:pt idx="4">
                  <c:v>9.5610990297758445</c:v>
                </c:pt>
                <c:pt idx="5">
                  <c:v>9.4203900785341617</c:v>
                </c:pt>
                <c:pt idx="6">
                  <c:v>9.2365908262842211</c:v>
                </c:pt>
                <c:pt idx="7">
                  <c:v>9.46795793343769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2-47D0-B9BA-CC3625A62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1087"/>
        <c:axId val="179616527"/>
      </c:scatterChart>
      <c:valAx>
        <c:axId val="179631087"/>
        <c:scaling>
          <c:orientation val="minMax"/>
          <c:max val="135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1/m</a:t>
                </a:r>
                <a:r>
                  <a:rPr lang="en-US" baseline="-25000"/>
                  <a:t>j</a:t>
                </a:r>
                <a:r>
                  <a:rPr lang="en-US"/>
                  <a:t> [1/kg]</a:t>
                </a:r>
              </a:p>
            </c:rich>
          </c:tx>
          <c:layout>
            <c:manualLayout>
              <c:xMode val="edge"/>
              <c:yMode val="edge"/>
              <c:x val="0.84868541753250881"/>
              <c:y val="0.92700023337521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6527"/>
        <c:crosses val="autoZero"/>
        <c:crossBetween val="midCat"/>
      </c:valAx>
      <c:valAx>
        <c:axId val="1796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</a:t>
                </a:r>
                <a:r>
                  <a:rPr lang="en-US" baseline="0"/>
                  <a:t> [m/s</a:t>
                </a:r>
                <a:r>
                  <a:rPr lang="en-US" baseline="30000"/>
                  <a:t>2</a:t>
                </a:r>
                <a:r>
                  <a:rPr lang="en-US" baseline="0"/>
                  <a:t>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102234902520212E-3"/>
              <c:y val="4.62939696484346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52</xdr:row>
      <xdr:rowOff>171450</xdr:rowOff>
    </xdr:from>
    <xdr:to>
      <xdr:col>14</xdr:col>
      <xdr:colOff>60960</xdr:colOff>
      <xdr:row>69</xdr:row>
      <xdr:rowOff>167640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"/>
  <sheetViews>
    <sheetView tabSelected="1" zoomScaleNormal="100" workbookViewId="0">
      <selection activeCell="S12" sqref="S12"/>
    </sheetView>
  </sheetViews>
  <sheetFormatPr defaultRowHeight="14.4" x14ac:dyDescent="0.3"/>
  <cols>
    <col min="6" max="6" width="12" bestFit="1" customWidth="1"/>
    <col min="8" max="8" width="10.5546875" bestFit="1" customWidth="1"/>
    <col min="9" max="9" width="9.88671875" customWidth="1"/>
    <col min="10" max="10" width="17.44140625" customWidth="1"/>
    <col min="13" max="13" width="10.33203125" customWidth="1"/>
    <col min="15" max="15" width="8.88671875" customWidth="1"/>
    <col min="33" max="33" width="17.77734375" bestFit="1" customWidth="1"/>
    <col min="37" max="37" width="17.77734375" bestFit="1" customWidth="1"/>
    <col min="53" max="53" width="8.33203125" customWidth="1"/>
  </cols>
  <sheetData>
    <row r="1" spans="1:53" x14ac:dyDescent="0.3">
      <c r="B1" s="7" t="s">
        <v>0</v>
      </c>
      <c r="C1" s="8" t="s">
        <v>1</v>
      </c>
      <c r="D1" s="8" t="s">
        <v>2</v>
      </c>
      <c r="E1" s="8" t="s">
        <v>3</v>
      </c>
      <c r="F1" s="8" t="s">
        <v>2</v>
      </c>
      <c r="G1" s="8" t="s">
        <v>4</v>
      </c>
      <c r="H1" s="9" t="s">
        <v>2</v>
      </c>
      <c r="I1" s="38"/>
      <c r="J1" s="39"/>
      <c r="K1" s="7" t="s">
        <v>0</v>
      </c>
      <c r="L1" s="8" t="s">
        <v>1</v>
      </c>
      <c r="M1" s="8" t="s">
        <v>2</v>
      </c>
      <c r="N1" s="8" t="s">
        <v>3</v>
      </c>
      <c r="O1" s="8" t="s">
        <v>2</v>
      </c>
      <c r="P1" s="8" t="s">
        <v>4</v>
      </c>
      <c r="Q1" s="9" t="s">
        <v>2</v>
      </c>
      <c r="S1" s="7" t="s">
        <v>11</v>
      </c>
      <c r="T1" s="8" t="s">
        <v>3</v>
      </c>
      <c r="U1" s="9" t="s">
        <v>2</v>
      </c>
      <c r="W1" s="7" t="s">
        <v>11</v>
      </c>
      <c r="X1" s="8" t="s">
        <v>3</v>
      </c>
      <c r="Y1" s="9" t="s">
        <v>2</v>
      </c>
      <c r="AA1" s="7" t="s">
        <v>11</v>
      </c>
      <c r="AB1" s="8" t="s">
        <v>3</v>
      </c>
      <c r="AC1" s="9" t="s">
        <v>2</v>
      </c>
      <c r="AE1" s="7" t="s">
        <v>11</v>
      </c>
      <c r="AF1" s="8" t="s">
        <v>3</v>
      </c>
      <c r="AG1" s="9" t="s">
        <v>2</v>
      </c>
      <c r="AI1" s="7" t="s">
        <v>11</v>
      </c>
      <c r="AJ1" s="8" t="s">
        <v>3</v>
      </c>
      <c r="AK1" s="9" t="s">
        <v>2</v>
      </c>
      <c r="AM1" s="7" t="s">
        <v>11</v>
      </c>
      <c r="AN1" s="8" t="s">
        <v>3</v>
      </c>
      <c r="AO1" s="9" t="s">
        <v>2</v>
      </c>
      <c r="AQ1" s="7" t="s">
        <v>11</v>
      </c>
      <c r="AR1" s="8" t="s">
        <v>3</v>
      </c>
      <c r="AS1" s="9" t="s">
        <v>2</v>
      </c>
      <c r="AU1" s="7" t="s">
        <v>11</v>
      </c>
      <c r="AV1" s="8" t="s">
        <v>3</v>
      </c>
      <c r="AW1" s="9" t="s">
        <v>2</v>
      </c>
      <c r="AY1" s="7" t="s">
        <v>11</v>
      </c>
      <c r="AZ1" s="8" t="s">
        <v>3</v>
      </c>
      <c r="BA1" s="9" t="s">
        <v>2</v>
      </c>
    </row>
    <row r="2" spans="1:53" ht="15" thickBot="1" x14ac:dyDescent="0.35">
      <c r="B2" s="10">
        <v>20</v>
      </c>
      <c r="C2" s="11">
        <v>5.1539999999999999</v>
      </c>
      <c r="D2" s="11">
        <v>0.81699999999999995</v>
      </c>
      <c r="E2" s="11">
        <v>5.9039999999999999</v>
      </c>
      <c r="F2" s="11">
        <v>0.752</v>
      </c>
      <c r="G2" s="11">
        <v>11.667</v>
      </c>
      <c r="H2" s="12">
        <v>0.54700000000000004</v>
      </c>
      <c r="I2" s="14"/>
      <c r="J2" s="37"/>
      <c r="K2" s="10">
        <f>34/100</f>
        <v>0.34</v>
      </c>
      <c r="L2" s="11">
        <v>5.1539999999999999</v>
      </c>
      <c r="M2" s="11">
        <v>1.1559999999999999</v>
      </c>
      <c r="N2" s="11">
        <v>5.9039999999999999</v>
      </c>
      <c r="O2" s="11">
        <v>1.0760000000000001</v>
      </c>
      <c r="P2" s="11">
        <v>11.667</v>
      </c>
      <c r="Q2" s="12">
        <v>0.76800000000000002</v>
      </c>
      <c r="S2" s="10">
        <f>32/100</f>
        <v>0.32</v>
      </c>
      <c r="T2" s="11">
        <v>5.9039999999999999</v>
      </c>
      <c r="U2" s="12">
        <v>0.996</v>
      </c>
      <c r="W2" s="10">
        <f>30/100</f>
        <v>0.3</v>
      </c>
      <c r="X2" s="11">
        <v>5.9039999999999999</v>
      </c>
      <c r="Y2" s="12">
        <v>0.97599999999999998</v>
      </c>
      <c r="AA2" s="10">
        <f>28/100</f>
        <v>0.28000000000000003</v>
      </c>
      <c r="AB2" s="11">
        <v>5.9039999999999999</v>
      </c>
      <c r="AC2" s="12">
        <v>0.96</v>
      </c>
      <c r="AE2" s="10">
        <f>26/100</f>
        <v>0.26</v>
      </c>
      <c r="AF2" s="11">
        <v>5.9039999999999999</v>
      </c>
      <c r="AG2" s="12">
        <v>0.89800000000000002</v>
      </c>
      <c r="AI2" s="10">
        <f>24/100</f>
        <v>0.24</v>
      </c>
      <c r="AJ2" s="11">
        <v>5.9039999999999999</v>
      </c>
      <c r="AK2" s="12">
        <v>0.86</v>
      </c>
      <c r="AM2" s="10">
        <f>22/100</f>
        <v>0.22</v>
      </c>
      <c r="AN2" s="11">
        <v>5.9039999999999999</v>
      </c>
      <c r="AO2" s="12">
        <v>0.78700000000000003</v>
      </c>
      <c r="AQ2" s="10">
        <f>20/100</f>
        <v>0.2</v>
      </c>
      <c r="AR2" s="11">
        <v>5.9039999999999999</v>
      </c>
      <c r="AS2" s="12">
        <v>0.755</v>
      </c>
      <c r="AU2" s="10">
        <f>17/100</f>
        <v>0.17</v>
      </c>
      <c r="AV2" s="11">
        <v>5.9039999999999999</v>
      </c>
      <c r="AW2" s="12">
        <v>0.68700000000000006</v>
      </c>
      <c r="AY2" s="10">
        <f>15/100</f>
        <v>0.15</v>
      </c>
      <c r="AZ2" s="11">
        <v>5.9039999999999999</v>
      </c>
      <c r="BA2" s="12">
        <v>0.63300000000000001</v>
      </c>
    </row>
    <row r="3" spans="1:53" x14ac:dyDescent="0.3">
      <c r="A3" s="26" t="s">
        <v>13</v>
      </c>
      <c r="B3" s="10"/>
      <c r="C3" s="11">
        <v>5.1520000000000001</v>
      </c>
      <c r="D3" s="11">
        <v>0.80500000000000005</v>
      </c>
      <c r="E3" s="11">
        <v>5.9050000000000002</v>
      </c>
      <c r="F3" s="11">
        <v>0.77400000000000002</v>
      </c>
      <c r="G3" s="11">
        <v>11.667</v>
      </c>
      <c r="H3" s="12">
        <v>0.56699999999999995</v>
      </c>
      <c r="I3" s="14"/>
      <c r="J3" s="37"/>
      <c r="K3" s="10" t="s">
        <v>12</v>
      </c>
      <c r="L3" s="11">
        <v>5.1520000000000001</v>
      </c>
      <c r="M3" s="11">
        <v>1.173</v>
      </c>
      <c r="N3" s="11">
        <v>5.9050000000000002</v>
      </c>
      <c r="O3" s="11">
        <v>1.0780000000000001</v>
      </c>
      <c r="P3" s="11">
        <v>11.667</v>
      </c>
      <c r="Q3" s="12">
        <v>0.746</v>
      </c>
      <c r="S3" s="10" t="s">
        <v>12</v>
      </c>
      <c r="T3" s="11">
        <v>5.9050000000000002</v>
      </c>
      <c r="U3" s="12">
        <v>1.0069999999999999</v>
      </c>
      <c r="W3" s="10" t="s">
        <v>12</v>
      </c>
      <c r="X3" s="11">
        <v>5.9050000000000002</v>
      </c>
      <c r="Y3" s="12">
        <v>0.97799999999999998</v>
      </c>
      <c r="AA3" s="10" t="s">
        <v>12</v>
      </c>
      <c r="AB3" s="11">
        <v>5.9050000000000002</v>
      </c>
      <c r="AC3" s="12">
        <v>0.95799999999999996</v>
      </c>
      <c r="AE3" s="10" t="s">
        <v>12</v>
      </c>
      <c r="AF3" s="11">
        <v>5.9050000000000002</v>
      </c>
      <c r="AG3" s="12">
        <v>0.90800000000000003</v>
      </c>
      <c r="AI3" s="10" t="s">
        <v>12</v>
      </c>
      <c r="AJ3" s="11">
        <v>5.9050000000000002</v>
      </c>
      <c r="AK3" s="12">
        <v>0.86899999999999999</v>
      </c>
      <c r="AM3" s="10" t="s">
        <v>12</v>
      </c>
      <c r="AN3" s="11">
        <v>5.9050000000000002</v>
      </c>
      <c r="AO3" s="12">
        <v>0.81899999999999995</v>
      </c>
      <c r="AQ3" s="10" t="s">
        <v>12</v>
      </c>
      <c r="AR3" s="11">
        <v>5.9050000000000002</v>
      </c>
      <c r="AS3" s="12">
        <v>0.75900000000000001</v>
      </c>
      <c r="AU3" s="10" t="s">
        <v>12</v>
      </c>
      <c r="AV3" s="11">
        <v>5.9050000000000002</v>
      </c>
      <c r="AW3" s="12">
        <v>0.69299999999999995</v>
      </c>
      <c r="AY3" s="10" t="s">
        <v>12</v>
      </c>
      <c r="AZ3" s="11">
        <v>5.9050000000000002</v>
      </c>
      <c r="BA3" s="12">
        <v>0.64300000000000002</v>
      </c>
    </row>
    <row r="4" spans="1:53" ht="15" thickBot="1" x14ac:dyDescent="0.35">
      <c r="A4" s="40">
        <f>118.875/1000</f>
        <v>0.11887499999999999</v>
      </c>
      <c r="B4" s="10"/>
      <c r="C4" s="11">
        <v>5.1529999999999996</v>
      </c>
      <c r="D4" s="11">
        <v>0.80700000000000005</v>
      </c>
      <c r="E4" s="11">
        <v>5.9059999999999997</v>
      </c>
      <c r="F4" s="11">
        <v>0.78</v>
      </c>
      <c r="G4" s="11">
        <v>11.667999999999999</v>
      </c>
      <c r="H4" s="12">
        <v>0.56899999999999995</v>
      </c>
      <c r="I4" s="14"/>
      <c r="J4" s="37"/>
      <c r="K4" s="13">
        <f>2*K2</f>
        <v>0.68</v>
      </c>
      <c r="L4" s="11">
        <v>5.1529999999999996</v>
      </c>
      <c r="M4" s="11">
        <v>1.1379999999999999</v>
      </c>
      <c r="N4" s="11">
        <v>5.9059999999999997</v>
      </c>
      <c r="O4" s="11">
        <v>1.0760000000000001</v>
      </c>
      <c r="P4" s="11">
        <v>11.667999999999999</v>
      </c>
      <c r="Q4" s="12">
        <v>0.76300000000000001</v>
      </c>
      <c r="S4" s="13">
        <f>2*S2</f>
        <v>0.64</v>
      </c>
      <c r="T4" s="11">
        <v>5.9059999999999997</v>
      </c>
      <c r="U4" s="12">
        <v>0.99099999999999999</v>
      </c>
      <c r="W4" s="13">
        <f>2*W2</f>
        <v>0.6</v>
      </c>
      <c r="X4" s="11">
        <v>5.9059999999999997</v>
      </c>
      <c r="Y4" s="12">
        <v>0.98599999999999999</v>
      </c>
      <c r="AA4" s="13">
        <f>2*AA2</f>
        <v>0.56000000000000005</v>
      </c>
      <c r="AB4" s="11">
        <v>5.9059999999999997</v>
      </c>
      <c r="AC4" s="12">
        <v>0.95099999999999996</v>
      </c>
      <c r="AE4" s="13">
        <f>2*AE2</f>
        <v>0.52</v>
      </c>
      <c r="AF4" s="11">
        <v>5.9059999999999997</v>
      </c>
      <c r="AG4" s="12">
        <v>0.90200000000000002</v>
      </c>
      <c r="AI4" s="13">
        <f>2*AI2</f>
        <v>0.48</v>
      </c>
      <c r="AJ4" s="11">
        <v>5.9059999999999997</v>
      </c>
      <c r="AK4" s="12">
        <v>0.85899999999999999</v>
      </c>
      <c r="AM4" s="13">
        <f>2*AM2</f>
        <v>0.44</v>
      </c>
      <c r="AN4" s="11">
        <v>5.9059999999999997</v>
      </c>
      <c r="AO4" s="12">
        <v>0.78300000000000003</v>
      </c>
      <c r="AQ4" s="13">
        <f>2*AQ2</f>
        <v>0.4</v>
      </c>
      <c r="AR4" s="11">
        <v>5.9059999999999997</v>
      </c>
      <c r="AS4" s="12">
        <v>0.76</v>
      </c>
      <c r="AU4" s="13">
        <f>2*AU2</f>
        <v>0.34</v>
      </c>
      <c r="AV4" s="11">
        <v>5.9059999999999997</v>
      </c>
      <c r="AW4" s="12">
        <v>0.69099999999999995</v>
      </c>
      <c r="AY4" s="13">
        <f>2*AY2</f>
        <v>0.3</v>
      </c>
      <c r="AZ4" s="11">
        <v>5.9059999999999997</v>
      </c>
      <c r="BA4" s="12">
        <v>0.64</v>
      </c>
    </row>
    <row r="5" spans="1:53" x14ac:dyDescent="0.3">
      <c r="B5" s="10"/>
      <c r="C5" s="35">
        <f>AVERAGE(C2:C4)/1000</f>
        <v>5.1529999999999996E-3</v>
      </c>
      <c r="D5" s="11">
        <v>0.81399999999999995</v>
      </c>
      <c r="E5" s="35">
        <f>AVERAGE(E2:E4)/1000</f>
        <v>5.9050000000000005E-3</v>
      </c>
      <c r="F5" s="11">
        <v>0.749</v>
      </c>
      <c r="G5" s="35">
        <f>AVERAGE(G2:G4)/1000</f>
        <v>1.1667333333333332E-2</v>
      </c>
      <c r="H5" s="12">
        <v>0.55400000000000005</v>
      </c>
      <c r="I5" s="11"/>
      <c r="J5" s="11"/>
      <c r="K5" s="10"/>
      <c r="L5" s="11"/>
      <c r="M5" s="11">
        <f>AVERAGE(M2:M4)</f>
        <v>1.1556666666666666</v>
      </c>
      <c r="N5" s="11">
        <f>AVERAGE(N2:N4)</f>
        <v>5.9050000000000002</v>
      </c>
      <c r="O5" s="14">
        <f>AVERAGE(O2:O4)</f>
        <v>1.0766666666666667</v>
      </c>
      <c r="P5" s="11"/>
      <c r="Q5" s="12"/>
      <c r="S5" s="10"/>
      <c r="T5" s="11"/>
      <c r="U5" s="12">
        <f>AVERAGE(U2:U4)</f>
        <v>0.99800000000000011</v>
      </c>
      <c r="W5" s="10"/>
      <c r="X5" s="11"/>
      <c r="Y5" s="12">
        <f>AVERAGE(Y2:Y4)</f>
        <v>0.98</v>
      </c>
      <c r="AA5" s="10"/>
      <c r="AB5" s="11"/>
      <c r="AC5" s="20">
        <f>AVERAGE(AC2:AC4)</f>
        <v>0.95633333333333326</v>
      </c>
      <c r="AE5" s="10"/>
      <c r="AF5" s="11"/>
      <c r="AG5" s="20">
        <f>AVERAGE(AG2:AG4)</f>
        <v>0.90266666666666673</v>
      </c>
      <c r="AI5" s="10"/>
      <c r="AJ5" s="11"/>
      <c r="AK5" s="20">
        <f>AVERAGE(AK2:AK4)</f>
        <v>0.86266666666666669</v>
      </c>
      <c r="AM5" s="10"/>
      <c r="AN5" s="11"/>
      <c r="AO5" s="20">
        <f>AVERAGE(AO2:AO4)</f>
        <v>0.79633333333333323</v>
      </c>
      <c r="AQ5" s="10"/>
      <c r="AR5" s="11"/>
      <c r="AS5" s="12">
        <f>AVERAGE(AS2:AS4)</f>
        <v>0.75800000000000001</v>
      </c>
      <c r="AU5" s="10"/>
      <c r="AV5" s="11"/>
      <c r="AW5" s="20">
        <f>AVERAGE(AW2:AW4)</f>
        <v>0.69033333333333324</v>
      </c>
      <c r="AY5" s="10"/>
      <c r="AZ5" s="11"/>
      <c r="BA5" s="20">
        <f>AVERAGE(BA2:BA4)</f>
        <v>0.6386666666666666</v>
      </c>
    </row>
    <row r="6" spans="1:53" ht="15" thickBot="1" x14ac:dyDescent="0.35">
      <c r="B6" s="10"/>
      <c r="C6" s="11"/>
      <c r="D6" s="11">
        <v>0.82199999999999995</v>
      </c>
      <c r="E6" s="11"/>
      <c r="F6" s="33">
        <v>0.77500000000000002</v>
      </c>
      <c r="G6" s="11"/>
      <c r="H6" s="12">
        <v>0.55900000000000005</v>
      </c>
      <c r="I6" s="11"/>
      <c r="J6" s="11"/>
      <c r="K6" s="15"/>
      <c r="L6" s="16"/>
      <c r="M6" s="16"/>
      <c r="N6" s="16"/>
      <c r="O6" s="17">
        <f>O5^2</f>
        <v>1.1592111111111112</v>
      </c>
      <c r="P6" s="16"/>
      <c r="Q6" s="18"/>
      <c r="S6" s="15"/>
      <c r="T6" s="16"/>
      <c r="U6" s="19">
        <f>U5^2</f>
        <v>0.99600400000000022</v>
      </c>
      <c r="W6" s="15"/>
      <c r="X6" s="16"/>
      <c r="Y6" s="19">
        <f>Y5^2</f>
        <v>0.96039999999999992</v>
      </c>
      <c r="AA6" s="15"/>
      <c r="AB6" s="16"/>
      <c r="AC6" s="19">
        <f>AC5^2</f>
        <v>0.91457344444444433</v>
      </c>
      <c r="AE6" s="15"/>
      <c r="AF6" s="16"/>
      <c r="AG6" s="21">
        <f>AG5^2</f>
        <v>0.81480711111111126</v>
      </c>
      <c r="AI6" s="15"/>
      <c r="AJ6" s="16"/>
      <c r="AK6" s="21">
        <f>AK5^2</f>
        <v>0.74419377777777784</v>
      </c>
      <c r="AM6" s="15"/>
      <c r="AN6" s="16"/>
      <c r="AO6" s="19">
        <f>AO5^2</f>
        <v>0.63414677777777761</v>
      </c>
      <c r="AQ6" s="15"/>
      <c r="AR6" s="16"/>
      <c r="AS6" s="19">
        <f>AS5^2</f>
        <v>0.57456399999999996</v>
      </c>
      <c r="AU6" s="15"/>
      <c r="AV6" s="16"/>
      <c r="AW6" s="19">
        <f>AW5^2</f>
        <v>0.47656011111111096</v>
      </c>
      <c r="AY6" s="15"/>
      <c r="AZ6" s="16"/>
      <c r="BA6" s="19">
        <f>BA5^2</f>
        <v>0.40789511111111104</v>
      </c>
    </row>
    <row r="7" spans="1:53" ht="15" thickBot="1" x14ac:dyDescent="0.35">
      <c r="B7" s="15"/>
      <c r="C7" s="16"/>
      <c r="D7" s="34">
        <f>AVERAGE(D2:D6)</f>
        <v>0.81299999999999994</v>
      </c>
      <c r="E7" s="16"/>
      <c r="F7" s="34">
        <f>AVERAGE(F2:F6)</f>
        <v>0.76600000000000001</v>
      </c>
      <c r="G7" s="16"/>
      <c r="H7" s="19">
        <f>AVERAGE(H2:H6)</f>
        <v>0.55920000000000003</v>
      </c>
      <c r="I7" s="11"/>
      <c r="J7" s="11"/>
    </row>
    <row r="8" spans="1:53" x14ac:dyDescent="0.3">
      <c r="B8" s="11"/>
      <c r="C8" s="11"/>
      <c r="D8" s="32">
        <f>D7^2</f>
        <v>0.66096899999999992</v>
      </c>
      <c r="E8" s="11"/>
      <c r="F8" s="32">
        <f>F7^2</f>
        <v>0.58675600000000006</v>
      </c>
      <c r="G8" s="11"/>
      <c r="H8" s="36">
        <f>H7^2</f>
        <v>0.31270464000000003</v>
      </c>
      <c r="I8" s="11"/>
      <c r="J8" s="11"/>
    </row>
    <row r="9" spans="1:53" x14ac:dyDescent="0.3">
      <c r="B9" s="11"/>
      <c r="C9" s="11"/>
      <c r="D9" s="32"/>
      <c r="E9" s="11"/>
      <c r="F9" s="32"/>
      <c r="G9" s="11"/>
      <c r="H9" s="32"/>
      <c r="I9" s="11"/>
      <c r="J9" s="14"/>
    </row>
    <row r="10" spans="1:53" x14ac:dyDescent="0.3">
      <c r="B10" s="11"/>
      <c r="C10" s="11"/>
      <c r="D10" s="32"/>
      <c r="E10" s="11"/>
      <c r="F10" s="32"/>
      <c r="G10" s="11"/>
      <c r="H10" s="32"/>
      <c r="I10" s="11"/>
      <c r="J10" s="14"/>
    </row>
    <row r="11" spans="1:53" x14ac:dyDescent="0.3">
      <c r="B11" s="11"/>
      <c r="C11" s="11"/>
      <c r="D11" s="32"/>
      <c r="E11" s="11"/>
      <c r="F11" s="32"/>
      <c r="G11" s="11"/>
      <c r="H11" s="32"/>
      <c r="I11" s="11"/>
      <c r="J11" s="14"/>
    </row>
    <row r="12" spans="1:53" x14ac:dyDescent="0.3">
      <c r="I12" s="11"/>
      <c r="J12" s="11"/>
    </row>
    <row r="13" spans="1:53" ht="15" thickBot="1" x14ac:dyDescent="0.35"/>
    <row r="14" spans="1:53" x14ac:dyDescent="0.3">
      <c r="A14" s="7" t="s">
        <v>5</v>
      </c>
      <c r="B14" s="9" t="s">
        <v>0</v>
      </c>
      <c r="D14" s="28" t="s">
        <v>1</v>
      </c>
      <c r="E14" s="25" t="s">
        <v>2</v>
      </c>
      <c r="F14" s="30" t="s">
        <v>3</v>
      </c>
      <c r="G14" s="25" t="s">
        <v>2</v>
      </c>
      <c r="H14" s="30" t="s">
        <v>4</v>
      </c>
      <c r="I14" s="25" t="s">
        <v>2</v>
      </c>
      <c r="J14" s="8" t="s">
        <v>6</v>
      </c>
      <c r="K14" s="26" t="s">
        <v>2</v>
      </c>
      <c r="L14" s="8" t="s">
        <v>7</v>
      </c>
      <c r="M14" s="26" t="s">
        <v>2</v>
      </c>
      <c r="N14" s="8" t="s">
        <v>8</v>
      </c>
      <c r="O14" s="26" t="s">
        <v>2</v>
      </c>
      <c r="P14" s="8" t="s">
        <v>9</v>
      </c>
      <c r="Q14" s="26" t="s">
        <v>2</v>
      </c>
      <c r="R14" s="7" t="s">
        <v>10</v>
      </c>
      <c r="S14" s="26" t="s">
        <v>2</v>
      </c>
      <c r="V14" s="5"/>
      <c r="W14" s="5"/>
    </row>
    <row r="15" spans="1:53" ht="15" thickBot="1" x14ac:dyDescent="0.35">
      <c r="A15" s="15">
        <f>20/100</f>
        <v>0.2</v>
      </c>
      <c r="B15" s="18">
        <f>20/100</f>
        <v>0.2</v>
      </c>
      <c r="D15" s="29">
        <f>7.8/1000</f>
        <v>7.7999999999999996E-3</v>
      </c>
      <c r="E15" s="24">
        <v>0.42499999999999999</v>
      </c>
      <c r="F15" s="31">
        <f>10.5/1000</f>
        <v>1.0500000000000001E-2</v>
      </c>
      <c r="G15" s="24">
        <v>0.36399999999999999</v>
      </c>
      <c r="H15" s="31">
        <f>12/1000</f>
        <v>1.2E-2</v>
      </c>
      <c r="I15" s="24">
        <v>0.34399999999999997</v>
      </c>
      <c r="J15" s="16">
        <f>14.8/1000</f>
        <v>1.4800000000000001E-2</v>
      </c>
      <c r="K15" s="22">
        <v>0.32</v>
      </c>
      <c r="L15" s="16">
        <f>D15+F15</f>
        <v>1.83E-2</v>
      </c>
      <c r="M15" s="22">
        <v>0.28000000000000003</v>
      </c>
      <c r="N15" s="16">
        <f>D15+H15</f>
        <v>1.9799999999999998E-2</v>
      </c>
      <c r="O15" s="22">
        <v>0.27300000000000002</v>
      </c>
      <c r="P15" s="16">
        <f>J15+D15</f>
        <v>2.2600000000000002E-2</v>
      </c>
      <c r="Q15" s="22">
        <v>0.26200000000000001</v>
      </c>
      <c r="R15" s="15">
        <f>F15+J15</f>
        <v>2.5300000000000003E-2</v>
      </c>
      <c r="S15" s="22">
        <v>0.247</v>
      </c>
      <c r="V15" s="5"/>
      <c r="W15" s="5"/>
    </row>
    <row r="16" spans="1:53" x14ac:dyDescent="0.3">
      <c r="D16" s="28" t="s">
        <v>14</v>
      </c>
      <c r="E16" s="24">
        <v>0.42399999999999999</v>
      </c>
      <c r="F16" s="30" t="s">
        <v>15</v>
      </c>
      <c r="G16" s="24">
        <v>0.36</v>
      </c>
      <c r="H16" s="30" t="s">
        <v>16</v>
      </c>
      <c r="I16" s="24">
        <v>0.34599999999999997</v>
      </c>
      <c r="J16" s="8" t="s">
        <v>17</v>
      </c>
      <c r="K16" s="22">
        <v>0.32</v>
      </c>
      <c r="L16" s="8" t="s">
        <v>18</v>
      </c>
      <c r="M16" s="22">
        <v>0.28000000000000003</v>
      </c>
      <c r="N16" s="8" t="s">
        <v>19</v>
      </c>
      <c r="O16" s="22">
        <v>0.27500000000000002</v>
      </c>
      <c r="P16" s="8" t="s">
        <v>20</v>
      </c>
      <c r="Q16" s="22">
        <v>0.25900000000000001</v>
      </c>
      <c r="R16" s="7" t="s">
        <v>21</v>
      </c>
      <c r="S16" s="22">
        <v>0.246</v>
      </c>
      <c r="V16" s="5"/>
      <c r="W16" s="5"/>
    </row>
    <row r="17" spans="4:23" ht="15" thickBot="1" x14ac:dyDescent="0.35">
      <c r="D17" s="29">
        <f>1/D15</f>
        <v>128.2051282051282</v>
      </c>
      <c r="E17" s="24">
        <v>0.42399999999999999</v>
      </c>
      <c r="F17" s="31">
        <f>1/F15</f>
        <v>95.238095238095227</v>
      </c>
      <c r="G17" s="24">
        <v>0.36099999999999999</v>
      </c>
      <c r="H17" s="31">
        <f>1/H15</f>
        <v>83.333333333333329</v>
      </c>
      <c r="I17" s="24">
        <v>0.34699999999999998</v>
      </c>
      <c r="J17" s="16">
        <f>1/J15</f>
        <v>67.567567567567565</v>
      </c>
      <c r="K17" s="22">
        <v>0.317</v>
      </c>
      <c r="L17" s="16">
        <f>1/L15</f>
        <v>54.644808743169399</v>
      </c>
      <c r="M17" s="22">
        <v>0.28000000000000003</v>
      </c>
      <c r="N17" s="16">
        <f>1/N15</f>
        <v>50.505050505050512</v>
      </c>
      <c r="O17" s="22">
        <v>0.27</v>
      </c>
      <c r="P17" s="16">
        <f>1/P15</f>
        <v>44.247787610619469</v>
      </c>
      <c r="Q17" s="22">
        <v>0.26</v>
      </c>
      <c r="R17" s="15">
        <f>1/R15</f>
        <v>39.525691699604735</v>
      </c>
      <c r="S17" s="22">
        <v>0.24299999999999999</v>
      </c>
      <c r="V17" s="5"/>
      <c r="W17" s="5"/>
    </row>
    <row r="18" spans="4:23" ht="15" thickBot="1" x14ac:dyDescent="0.35">
      <c r="D18" s="3"/>
      <c r="E18" s="24">
        <v>0.42099999999999999</v>
      </c>
      <c r="F18" s="3"/>
      <c r="G18" s="24">
        <v>0.36199999999999999</v>
      </c>
      <c r="H18" s="3"/>
      <c r="I18" s="27">
        <f>AVERAGE(I15:I17)</f>
        <v>0.34566666666666662</v>
      </c>
      <c r="K18" s="23">
        <f>AVERAGE(K15:K17)</f>
        <v>0.31900000000000001</v>
      </c>
      <c r="M18" s="23">
        <f>AVERAGE(M15:M17)</f>
        <v>0.28000000000000003</v>
      </c>
      <c r="O18" s="27">
        <f>AVERAGE(O15:O17)</f>
        <v>0.27266666666666667</v>
      </c>
      <c r="Q18" s="27">
        <f>AVERAGE(Q15:Q17)</f>
        <v>0.26033333333333336</v>
      </c>
      <c r="S18" s="27">
        <f>AVERAGE(S15:S17)</f>
        <v>0.24533333333333332</v>
      </c>
      <c r="V18" s="5"/>
      <c r="W18" s="6"/>
    </row>
    <row r="19" spans="4:23" x14ac:dyDescent="0.3">
      <c r="D19" s="3"/>
      <c r="E19" s="24">
        <v>0.42099999999999999</v>
      </c>
      <c r="F19" s="3"/>
      <c r="G19" s="24">
        <v>0.36099999999999999</v>
      </c>
      <c r="H19" s="3"/>
      <c r="I19" s="3"/>
    </row>
    <row r="20" spans="4:23" ht="15" thickBot="1" x14ac:dyDescent="0.35">
      <c r="D20" s="3"/>
      <c r="E20" s="27">
        <f>AVERAGE(E15,E16,E18)</f>
        <v>0.42333333333333334</v>
      </c>
      <c r="F20" s="3"/>
      <c r="G20" s="27">
        <f>AVERAGE(G15,G16,G18)</f>
        <v>0.36199999999999993</v>
      </c>
      <c r="H20" s="3"/>
      <c r="I20" s="3"/>
      <c r="J20" s="11"/>
      <c r="K20" s="11"/>
      <c r="L20" s="11"/>
      <c r="M20" s="11"/>
      <c r="N20" s="11"/>
      <c r="O20" s="11"/>
      <c r="P20" s="11"/>
      <c r="Q20" s="11"/>
    </row>
    <row r="21" spans="4:23" x14ac:dyDescent="0.3">
      <c r="J21" s="11"/>
      <c r="K21" s="11"/>
      <c r="L21" s="11"/>
      <c r="M21" s="11"/>
      <c r="N21" s="11"/>
      <c r="O21" s="11"/>
      <c r="P21" s="11"/>
      <c r="Q21" s="11"/>
    </row>
    <row r="22" spans="4:23" x14ac:dyDescent="0.3">
      <c r="J22" s="11"/>
      <c r="K22" s="11"/>
      <c r="L22" s="14"/>
      <c r="M22" s="11"/>
      <c r="N22" s="11"/>
      <c r="O22" s="11"/>
      <c r="P22" s="11"/>
      <c r="Q22" s="11"/>
    </row>
    <row r="23" spans="4:23" x14ac:dyDescent="0.3">
      <c r="J23" s="11"/>
      <c r="K23" s="41"/>
      <c r="L23" s="42"/>
      <c r="M23" s="11"/>
      <c r="N23" s="11"/>
      <c r="O23" s="11"/>
      <c r="P23" s="11"/>
      <c r="Q23" s="11"/>
    </row>
    <row r="24" spans="4:23" x14ac:dyDescent="0.3">
      <c r="J24" s="11"/>
      <c r="K24" s="41"/>
      <c r="L24" s="42"/>
      <c r="M24" s="11"/>
      <c r="N24" s="11"/>
      <c r="O24" s="11"/>
      <c r="P24" s="11"/>
      <c r="Q24" s="11"/>
    </row>
    <row r="25" spans="4:23" x14ac:dyDescent="0.3">
      <c r="J25" s="11"/>
      <c r="K25" s="41"/>
      <c r="L25" s="42"/>
      <c r="M25" s="11"/>
      <c r="N25" s="11"/>
      <c r="O25" s="11"/>
      <c r="P25" s="11"/>
      <c r="Q25" s="11"/>
    </row>
    <row r="26" spans="4:23" x14ac:dyDescent="0.3">
      <c r="J26" s="11"/>
      <c r="K26" s="41"/>
      <c r="L26" s="42"/>
      <c r="M26" s="11"/>
      <c r="N26" s="11"/>
      <c r="O26" s="11"/>
      <c r="P26" s="11"/>
      <c r="Q26" s="11"/>
    </row>
    <row r="27" spans="4:23" x14ac:dyDescent="0.3">
      <c r="J27" s="11"/>
      <c r="K27" s="41"/>
      <c r="L27" s="42"/>
      <c r="M27" s="11"/>
      <c r="N27" s="11"/>
      <c r="O27" s="11"/>
      <c r="P27" s="11"/>
      <c r="Q27" s="11"/>
      <c r="R27" s="2"/>
    </row>
    <row r="28" spans="4:23" x14ac:dyDescent="0.3">
      <c r="J28" s="11"/>
      <c r="K28" s="41"/>
      <c r="L28" s="42"/>
      <c r="M28" s="11"/>
      <c r="N28" s="11"/>
      <c r="O28" s="11"/>
      <c r="P28" s="11"/>
      <c r="Q28" s="11"/>
    </row>
    <row r="29" spans="4:23" x14ac:dyDescent="0.3">
      <c r="F29" s="11"/>
      <c r="G29" s="11"/>
      <c r="H29" s="11"/>
      <c r="J29" s="11"/>
      <c r="K29" s="41"/>
      <c r="L29" s="42"/>
      <c r="M29" s="11"/>
      <c r="N29" s="11"/>
      <c r="O29" s="11"/>
      <c r="P29" s="11"/>
      <c r="Q29" s="11"/>
    </row>
    <row r="30" spans="4:23" x14ac:dyDescent="0.3">
      <c r="F30" s="11"/>
      <c r="G30" s="11"/>
      <c r="H30" s="14"/>
      <c r="J30" s="11"/>
      <c r="K30" s="41"/>
      <c r="L30" s="42"/>
      <c r="M30" s="11"/>
      <c r="N30" s="11"/>
      <c r="O30" s="11"/>
      <c r="P30" s="11"/>
      <c r="Q30" s="11"/>
    </row>
    <row r="31" spans="4:23" x14ac:dyDescent="0.3">
      <c r="F31" s="11"/>
      <c r="G31" s="11"/>
      <c r="H31" s="11"/>
      <c r="J31" s="11"/>
      <c r="K31" s="41"/>
      <c r="L31" s="42"/>
      <c r="M31" s="11"/>
      <c r="N31" s="11"/>
      <c r="O31" s="11"/>
      <c r="P31" s="11"/>
      <c r="Q31" s="11"/>
    </row>
    <row r="32" spans="4:23" x14ac:dyDescent="0.3">
      <c r="F32" s="11"/>
      <c r="G32" s="11"/>
      <c r="H32" s="11"/>
      <c r="J32" s="11"/>
      <c r="K32" s="41"/>
      <c r="L32" s="42"/>
      <c r="M32" s="11"/>
      <c r="N32" s="11"/>
      <c r="O32" s="11"/>
      <c r="P32" s="11"/>
      <c r="Q32" s="11"/>
    </row>
    <row r="33" spans="6:17" x14ac:dyDescent="0.3">
      <c r="F33" s="11"/>
      <c r="G33" s="11"/>
      <c r="H33" s="11"/>
      <c r="J33" s="11"/>
      <c r="K33" s="11"/>
      <c r="L33" s="11"/>
      <c r="M33" s="11"/>
      <c r="N33" s="11"/>
      <c r="O33" s="11"/>
      <c r="P33" s="11"/>
      <c r="Q33" s="11"/>
    </row>
    <row r="34" spans="6:17" x14ac:dyDescent="0.3">
      <c r="J34" s="11"/>
      <c r="K34" s="11"/>
      <c r="L34" s="14"/>
      <c r="M34" s="11"/>
      <c r="N34" s="11"/>
      <c r="O34" s="11"/>
      <c r="P34" s="11"/>
      <c r="Q34" s="11"/>
    </row>
    <row r="35" spans="6:17" x14ac:dyDescent="0.3">
      <c r="J35" s="11"/>
      <c r="K35" s="11"/>
      <c r="L35" s="11"/>
      <c r="M35" s="11"/>
      <c r="N35" s="11"/>
      <c r="O35" s="11"/>
      <c r="P35" s="11"/>
      <c r="Q35" s="11"/>
    </row>
    <row r="36" spans="6:17" x14ac:dyDescent="0.3">
      <c r="J36" s="11"/>
      <c r="K36" s="11"/>
      <c r="L36" s="14"/>
      <c r="M36" s="11"/>
      <c r="N36" s="11"/>
      <c r="O36" s="11"/>
      <c r="P36" s="11"/>
      <c r="Q36" s="11"/>
    </row>
    <row r="37" spans="6:17" x14ac:dyDescent="0.3">
      <c r="J37" s="11"/>
      <c r="K37" s="11"/>
      <c r="L37" s="11"/>
      <c r="M37" s="11"/>
      <c r="N37" s="11"/>
      <c r="O37" s="11"/>
      <c r="P37" s="11"/>
      <c r="Q37" s="11"/>
    </row>
    <row r="55" spans="2:17" ht="15" thickBot="1" x14ac:dyDescent="0.35"/>
    <row r="56" spans="2:17" x14ac:dyDescent="0.3">
      <c r="P56" s="7">
        <f t="array" ref="P56:Q57">LINEST(C58:C65,B58:B65,1,1)</f>
        <v>-3.4706901595654214E-3</v>
      </c>
      <c r="Q56" s="9">
        <v>9.5136380756417971</v>
      </c>
    </row>
    <row r="57" spans="2:17" ht="15" thickBot="1" x14ac:dyDescent="0.35">
      <c r="B57" t="s">
        <v>23</v>
      </c>
      <c r="C57" t="s">
        <v>22</v>
      </c>
      <c r="D57" t="s">
        <v>24</v>
      </c>
      <c r="P57" s="15">
        <v>2.8233222224952554E-3</v>
      </c>
      <c r="Q57" s="18">
        <v>0.21426031120966799</v>
      </c>
    </row>
    <row r="58" spans="2:17" x14ac:dyDescent="0.3">
      <c r="B58" s="7">
        <v>128.20500000000001</v>
      </c>
      <c r="C58" s="9">
        <f>((A4+D15)*B15^2)/(D15*2*A15*E20^2)</f>
        <v>9.0621527396900952</v>
      </c>
      <c r="D58" s="1">
        <f>C58*(((0.0000005*2+0.0000005)/$A$4+D15)+(2*0.001/$B$15)+(0.001/$A$15)+(0.0000005/D15)+(0.0005/E20))</f>
        <v>0.21801566862981464</v>
      </c>
      <c r="G58" s="4"/>
    </row>
    <row r="59" spans="2:17" x14ac:dyDescent="0.3">
      <c r="B59" s="10">
        <v>95.238</v>
      </c>
      <c r="C59" s="12">
        <f>(($A$4+F15)*$B$15^2)/(F15*2*$A$15*G20^2)</f>
        <v>9.402512569387822</v>
      </c>
      <c r="D59" s="1">
        <f>C59*(((0.0000005*2+0.0000005)/$A$4+F15)+(2*0.001/$B$15)+(0.001/$A$15)+(0.0000005/F15)+(0.0005/G20))</f>
        <v>0.25331734871896872</v>
      </c>
      <c r="G59" s="4"/>
    </row>
    <row r="60" spans="2:17" x14ac:dyDescent="0.3">
      <c r="B60" s="10">
        <v>83.332999999999998</v>
      </c>
      <c r="C60" s="12">
        <f>(($A$4+H15)*$B$15^2)/(H15*2*$A$15*I18^2)</f>
        <v>9.1276808239776326</v>
      </c>
      <c r="D60" s="1">
        <f>C60*(((0.0000005*2+0.0000005)/$A$4+H15)+(2*0.001/$B$15)+(0.001/$A$15)+(0.0000005/H15)+(0.0005/I18))</f>
        <v>0.26014588793574511</v>
      </c>
      <c r="G60" s="4"/>
    </row>
    <row r="61" spans="2:17" x14ac:dyDescent="0.3">
      <c r="B61" s="10">
        <v>67.567999999999998</v>
      </c>
      <c r="C61" s="12">
        <f>(($A$4+J15)*$B$15^2)/(J15*2*$A$15*K18^2)</f>
        <v>8.8757918992488207</v>
      </c>
      <c r="D61" s="1">
        <f>C61*(((0.0000005*2+0.0000005)/$A$4+J15)+(2*0.001/$B$15)+(0.001/$A$15)+(0.0000005/J15)+(0.0005/K18))</f>
        <v>0.27882235333477512</v>
      </c>
      <c r="G61" s="4"/>
    </row>
    <row r="62" spans="2:17" x14ac:dyDescent="0.3">
      <c r="B62" s="10">
        <v>54.645000000000003</v>
      </c>
      <c r="C62" s="12">
        <f>(($A$4+L15)*$B$15^2)/(L15*2*$A$15*M18^2)</f>
        <v>9.5610990297758445</v>
      </c>
      <c r="D62" s="1">
        <f>C62*(((0.0000005*2+0.0000005)/$A$4+L15)+(2*0.001/$B$15)+(0.001/$A$15)+(0.0000005/L15)+(0.0005/M18))</f>
        <v>0.33583986581277381</v>
      </c>
      <c r="G62" s="4"/>
    </row>
    <row r="63" spans="2:17" x14ac:dyDescent="0.3">
      <c r="B63" s="10">
        <v>50.505000000000003</v>
      </c>
      <c r="C63" s="12">
        <f>(($A$4+N15)*$B$15^2)/(N15*2*$A$15*O18^2)</f>
        <v>9.4203900785341617</v>
      </c>
      <c r="D63" s="1">
        <f>C63*(((0.0000005*2+0.0000005)/$A$4+N15)+(2*0.001/$B$15)+(0.001/$A$15)+(0.0000005/N15)+(0.0005/O18))</f>
        <v>0.34546088658051688</v>
      </c>
      <c r="G63" s="4"/>
    </row>
    <row r="64" spans="2:17" x14ac:dyDescent="0.3">
      <c r="B64" s="10">
        <v>44.247999999999998</v>
      </c>
      <c r="C64" s="12">
        <f>(($A$4+P15)*$B$15^2)/(P15*2*$A$15*Q18^2)</f>
        <v>9.2365908262842211</v>
      </c>
      <c r="D64" s="1">
        <f>C64*(((0.0000005*2+0.0000005)/$A$4+P15)+(2*0.001/$B$15)+(0.001/$A$15)+(0.0000005/P15)+(0.0005/Q18))</f>
        <v>0.36535664562926085</v>
      </c>
    </row>
    <row r="65" spans="2:19" ht="15" thickBot="1" x14ac:dyDescent="0.35">
      <c r="B65" s="15">
        <v>39.526000000000003</v>
      </c>
      <c r="C65" s="18">
        <f>(($A$4+R15)*$B$15^2)/(R15*2*$A$15*S18^2)</f>
        <v>9.46795793343769</v>
      </c>
      <c r="D65" s="1">
        <f>C65*(((0.0000005*2+0.0000005)/$A$4+R15)+(2*0.001/$B$15)+(0.001/$A$15)+(0.0000005/R15)+(0.0005/S18))</f>
        <v>0.40116139793011818</v>
      </c>
    </row>
    <row r="66" spans="2:19" x14ac:dyDescent="0.3">
      <c r="C66">
        <f>AVERAGE(C58:C65)</f>
        <v>9.2692719875420355</v>
      </c>
      <c r="D66" s="1">
        <f>AVERAGE(D58:D65)</f>
        <v>0.30726500682149666</v>
      </c>
    </row>
    <row r="71" spans="2:19" x14ac:dyDescent="0.3">
      <c r="S71">
        <f>G58*(((2*F27+F27)/(A4/2+D15))+2*(F28/0.2)+(F28/0.2)+(F27/D15)+(F29/E20))</f>
        <v>0</v>
      </c>
    </row>
    <row r="72" spans="2:19" x14ac:dyDescent="0.3">
      <c r="S72">
        <f>G59*(((2*F27+F27)/(A4/2+F15))+2*(F28/0.2)+(F28/0.2)+(F27/F15)+(F29/G20))</f>
        <v>0</v>
      </c>
    </row>
    <row r="73" spans="2:19" x14ac:dyDescent="0.3">
      <c r="S73">
        <f>G60*(((2*F27+F27)/(A4/2+H15))+2*(F28/0.2)+(F28/0.2)+(F27/H15)+(F29/I18))</f>
        <v>0</v>
      </c>
    </row>
    <row r="74" spans="2:19" x14ac:dyDescent="0.3">
      <c r="S74">
        <f>G61*(((2*F27+F27)/(A4/2+J15))+2*(F28/0.2)+(F28/0.2)+(F27/J15)+(F29/K18))</f>
        <v>0</v>
      </c>
    </row>
    <row r="75" spans="2:19" x14ac:dyDescent="0.3">
      <c r="S75">
        <f>G62*(((2*F27+F27)/(A4/2+L15))+2*(F28/0.2)+(F28/0.2)+(F27/L15)+(F29/M18))</f>
        <v>0</v>
      </c>
    </row>
    <row r="76" spans="2:19" x14ac:dyDescent="0.3">
      <c r="S76">
        <f>G63*(((2*F27+F27)/(A4/2+N15))+2*(F28/0.2)+(F28/0.2)+(F27/N15)+(F29/O18))</f>
        <v>0</v>
      </c>
    </row>
    <row r="77" spans="2:19" x14ac:dyDescent="0.3">
      <c r="S77">
        <f>G64*(((2*F27+F27)/(A4/2+P15))+2*(F28/0.2)+(F28/0.2)+(F27/P15)+(F29/Q18))</f>
        <v>0</v>
      </c>
    </row>
    <row r="78" spans="2:19" x14ac:dyDescent="0.3">
      <c r="S78">
        <f>G65*(((2*F27+F27)/(A4/2+R15))+2*(F28/0.2)+(F28/0.2)+(F27/R15)+(F29/S18))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2022-01-09T10:09:05Z</dcterms:modified>
</cp:coreProperties>
</file>