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sud\OneDrive\Desktop\Classwork\Crowdfunding Analysis\"/>
    </mc:Choice>
  </mc:AlternateContent>
  <xr:revisionPtr revIDLastSave="0" documentId="13_ncr:1_{D1FD528A-FC12-4BF5-B820-FCCCD3363BBE}" xr6:coauthVersionLast="47" xr6:coauthVersionMax="47" xr10:uidLastSave="{00000000-0000-0000-0000-000000000000}"/>
  <bookViews>
    <workbookView xWindow="-110" yWindow="-110" windowWidth="19420" windowHeight="10300" firstSheet="5" activeTab="6" xr2:uid="{00000000-000D-0000-FFFF-FFFF00000000}"/>
  </bookViews>
  <sheets>
    <sheet name="Category Statistics" sheetId="2" r:id="rId1"/>
    <sheet name="Sub category Statistics" sheetId="3" r:id="rId2"/>
    <sheet name="Outcomes based on launch date" sheetId="5" r:id="rId3"/>
    <sheet name="Descriptive Statistics" sheetId="9" r:id="rId4"/>
    <sheet name="Edinburgh Research" sheetId="6" r:id="rId5"/>
    <sheet name="Kickstarter" sheetId="1" r:id="rId6"/>
    <sheet name="Theater Outcomes by Launch Date" sheetId="10" r:id="rId7"/>
    <sheet name="Outcomes based on goals" sheetId="11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F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B9" i="11"/>
  <c r="B8" i="11"/>
  <c r="C7" i="11"/>
  <c r="B7" i="11"/>
  <c r="C6" i="11"/>
  <c r="B6" i="11"/>
  <c r="C4" i="11"/>
  <c r="C5" i="11"/>
  <c r="B5" i="11"/>
  <c r="B4" i="11"/>
  <c r="C3" i="11"/>
  <c r="B3" i="11"/>
  <c r="C2" i="11"/>
  <c r="B2" i="11"/>
  <c r="B13" i="11"/>
  <c r="B12" i="11"/>
  <c r="B11" i="11"/>
  <c r="B10" i="11"/>
  <c r="C12" i="9"/>
  <c r="C11" i="9"/>
  <c r="C13" i="9" s="1"/>
  <c r="B12" i="9"/>
  <c r="B11" i="9"/>
  <c r="C9" i="9"/>
  <c r="B10" i="9"/>
  <c r="B9" i="9"/>
  <c r="C10" i="9"/>
  <c r="D2" i="6"/>
  <c r="C3" i="6"/>
  <c r="C4" i="6"/>
  <c r="C5" i="6"/>
  <c r="C6" i="6"/>
  <c r="C2" i="6"/>
  <c r="D3" i="6"/>
  <c r="D4" i="6"/>
  <c r="D5" i="6"/>
  <c r="D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1014" i="1"/>
  <c r="O1973" i="1"/>
  <c r="O2078" i="1"/>
  <c r="O1950" i="1"/>
  <c r="O2016" i="1"/>
  <c r="B13" i="9" l="1"/>
</calcChain>
</file>

<file path=xl/sharedStrings.xml><?xml version="1.0" encoding="utf-8"?>
<sst xmlns="http://schemas.openxmlformats.org/spreadsheetml/2006/main" count="33043" uniqueCount="8410">
  <si>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</si>
  <si>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</si>
  <si>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</si>
  <si>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</si>
  <si>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</si>
  <si>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</si>
  <si>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</si>
  <si>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</si>
  <si>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</si>
  <si>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</si>
  <si>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</si>
  <si>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</si>
  <si>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</si>
  <si>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</si>
  <si>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</si>
  <si>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</si>
  <si>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</si>
  <si>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</si>
  <si>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</si>
  <si>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</si>
  <si>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</si>
  <si>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</si>
  <si>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</si>
  <si>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</si>
  <si>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</si>
  <si>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</si>
  <si>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</si>
  <si>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</si>
  <si>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</si>
  <si>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</si>
  <si>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</si>
  <si>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</si>
  <si>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</si>
  <si>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</si>
  <si>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</si>
  <si>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</si>
  <si>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</si>
  <si>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</si>
  <si>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</si>
  <si>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</si>
  <si>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</si>
  <si>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</si>
  <si>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</si>
  <si>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</si>
  <si>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</si>
  <si>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</si>
  <si>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</si>
  <si>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</si>
  <si>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</si>
  <si>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</si>
  <si>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</si>
  <si>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</si>
  <si>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</si>
  <si>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</si>
  <si>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</si>
  <si>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</si>
  <si>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</si>
  <si>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</si>
  <si>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</si>
  <si>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</si>
  <si>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</si>
  <si>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</si>
  <si>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</si>
  <si>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</si>
  <si>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</si>
  <si>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</si>
  <si>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</si>
  <si>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</si>
  <si>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</si>
  <si>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</si>
  <si>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</si>
  <si>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</si>
  <si>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</si>
  <si>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</si>
  <si>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</si>
  <si>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</si>
  <si>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</si>
  <si>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</si>
  <si>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</si>
  <si>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</si>
  <si>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</si>
  <si>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</si>
  <si>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</si>
  <si>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</si>
  <si>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</si>
  <si>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</si>
  <si>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</si>
  <si>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</si>
  <si>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</si>
  <si>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</si>
  <si>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</si>
  <si>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</si>
  <si>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</si>
  <si>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</si>
  <si>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</si>
  <si>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</si>
  <si>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</si>
  <si>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</si>
  <si>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</si>
  <si>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</si>
  <si>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</si>
  <si>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</si>
  <si>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</si>
  <si>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</si>
  <si>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</si>
  <si>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</si>
  <si>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</si>
  <si>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</si>
  <si>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</si>
  <si>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</si>
  <si>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</si>
  <si>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</si>
  <si>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</si>
  <si>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</si>
  <si>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</si>
  <si>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</si>
  <si>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</si>
  <si>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</si>
  <si>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</si>
  <si>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</si>
  <si>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</si>
  <si>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</si>
  <si>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</si>
  <si>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</si>
  <si>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</si>
  <si>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</si>
  <si>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</si>
  <si>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</si>
  <si>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</si>
  <si>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</si>
  <si>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</si>
  <si>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</si>
  <si>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</si>
  <si>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</si>
  <si>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</si>
  <si>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</si>
  <si>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</si>
  <si>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</si>
  <si>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</si>
  <si>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</si>
  <si>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</si>
  <si>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</si>
  <si>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</si>
  <si>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</si>
  <si>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</si>
  <si>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</si>
  <si>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</si>
  <si>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</si>
  <si>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</si>
  <si>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</si>
  <si>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</si>
  <si>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</si>
  <si>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</si>
  <si>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</si>
  <si>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</si>
  <si>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</si>
  <si>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</si>
  <si>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</si>
  <si>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</si>
  <si>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</si>
  <si>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</si>
  <si>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</si>
  <si>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</si>
  <si>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</si>
  <si>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</si>
  <si>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</si>
  <si>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</si>
  <si>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</si>
  <si>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</si>
  <si>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</si>
  <si>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</si>
  <si>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</si>
  <si>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</si>
  <si>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</si>
  <si>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</si>
  <si>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</si>
  <si>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</si>
  <si>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</si>
  <si>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</si>
  <si>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</si>
  <si>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</si>
  <si>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</si>
  <si>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</si>
  <si>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</si>
  <si>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</si>
  <si>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</si>
  <si>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</si>
  <si>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</si>
  <si>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</si>
  <si>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</si>
  <si>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</si>
  <si>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</si>
  <si>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</si>
  <si>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</si>
  <si>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</si>
  <si>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</si>
  <si>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</si>
  <si>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</si>
  <si>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</si>
  <si>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</si>
  <si>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</si>
  <si>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</si>
  <si>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</si>
  <si>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</si>
  <si>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</si>
  <si>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</si>
  <si>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</si>
  <si>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</si>
  <si>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</si>
  <si>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</si>
  <si>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</si>
  <si>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</si>
  <si>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</si>
  <si>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</si>
  <si>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</si>
  <si>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</si>
  <si>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</si>
  <si>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</si>
  <si>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</si>
  <si>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</si>
  <si>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</si>
  <si>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</si>
  <si>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</si>
  <si>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</si>
  <si>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</si>
  <si>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</si>
  <si>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</si>
  <si>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</si>
  <si>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</si>
  <si>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</si>
  <si>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</si>
  <si>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</si>
  <si>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</si>
  <si>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</si>
  <si>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</si>
  <si>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</si>
  <si>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</si>
  <si>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</si>
  <si>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</si>
  <si>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</si>
  <si>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</si>
  <si>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</si>
  <si>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</si>
  <si>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</si>
  <si>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</si>
  <si>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</si>
  <si>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</si>
  <si>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</si>
  <si>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</si>
  <si>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</si>
  <si>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</si>
  <si>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</si>
  <si>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</si>
  <si>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</si>
  <si>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</si>
  <si>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</si>
  <si>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</si>
  <si>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</si>
  <si>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</si>
  <si>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</si>
  <si>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</si>
  <si>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</si>
  <si>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</si>
  <si>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</si>
  <si>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</si>
  <si>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</si>
  <si>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</si>
  <si>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</si>
  <si>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</si>
  <si>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</si>
  <si>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</si>
  <si>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</si>
  <si>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</si>
  <si>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</si>
  <si>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</si>
  <si>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</si>
  <si>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</si>
  <si>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</si>
  <si>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</si>
  <si>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</si>
  <si>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</si>
  <si>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</si>
  <si>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</si>
  <si>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</si>
  <si>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</si>
  <si>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</si>
  <si>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</si>
  <si>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</si>
  <si>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</si>
  <si>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</si>
  <si>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</si>
  <si>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</si>
  <si>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</si>
  <si>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</si>
  <si>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</si>
  <si>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</si>
  <si>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</si>
  <si>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</si>
  <si>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</si>
  <si>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</si>
  <si>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</si>
  <si>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</si>
  <si>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</si>
  <si>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</si>
  <si>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</si>
  <si>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</si>
  <si>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</si>
  <si>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</si>
  <si>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</si>
  <si>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</si>
  <si>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</si>
  <si>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</si>
  <si>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</si>
  <si>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</si>
  <si>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</si>
  <si>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</si>
  <si>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</si>
  <si>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</si>
  <si>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</si>
  <si>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</si>
  <si>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</si>
  <si>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</si>
  <si>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</si>
  <si>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</si>
  <si>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</si>
  <si>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</si>
  <si>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</si>
  <si>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</si>
  <si>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</si>
  <si>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</si>
  <si>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</si>
  <si>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</si>
  <si>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</si>
  <si>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</si>
  <si>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</si>
  <si>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</si>
  <si>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</si>
  <si>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</si>
  <si>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</si>
  <si>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</si>
  <si>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</si>
  <si>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</si>
  <si>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</si>
  <si>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</si>
  <si>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</si>
  <si>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</si>
  <si>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</si>
  <si>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</si>
  <si>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</si>
  <si>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</si>
  <si>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</si>
  <si>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</si>
  <si>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</si>
  <si>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</si>
  <si>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</si>
  <si>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</si>
  <si>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</si>
  <si>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</si>
  <si>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</si>
  <si>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</si>
  <si>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</si>
  <si>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</si>
  <si>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</si>
  <si>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</si>
  <si>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</si>
  <si>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</si>
  <si>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</si>
  <si>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</si>
  <si>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</si>
  <si>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</si>
  <si>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</si>
  <si>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</si>
  <si>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</si>
  <si>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</si>
  <si>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</si>
  <si>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</si>
  <si>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</si>
  <si>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</si>
  <si>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</si>
  <si>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</si>
  <si>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</si>
  <si>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</si>
  <si>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</si>
  <si>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</si>
  <si>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</si>
  <si>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</si>
  <si>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</si>
  <si>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</si>
  <si>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</si>
  <si>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</si>
  <si>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</si>
  <si>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</si>
  <si>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</si>
  <si>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</si>
  <si>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</si>
  <si>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</si>
  <si>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</si>
  <si>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</si>
  <si>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</si>
  <si>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</si>
  <si>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</si>
  <si>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</si>
  <si>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</si>
  <si>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</si>
  <si>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</si>
  <si>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</si>
  <si>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</si>
  <si>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</si>
  <si>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</si>
  <si>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</si>
  <si>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</si>
  <si>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</si>
  <si>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</si>
  <si>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</si>
  <si>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</si>
  <si>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</si>
  <si>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</si>
  <si>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</si>
  <si>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</si>
  <si>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</si>
  <si>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</si>
  <si>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</si>
  <si>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</si>
  <si>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</si>
  <si>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</si>
  <si>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</si>
  <si>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</si>
  <si>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</si>
  <si>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</si>
  <si>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</si>
  <si>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</si>
  <si>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</si>
  <si>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</si>
  <si>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</si>
  <si>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</si>
  <si>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</si>
  <si>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</si>
  <si>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</si>
  <si>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</si>
  <si>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</si>
  <si>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</si>
  <si>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</si>
  <si>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</si>
  <si>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</si>
  <si>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</si>
  <si>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</si>
  <si>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</si>
  <si>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</si>
  <si>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</si>
  <si>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</si>
  <si>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</si>
  <si>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</si>
  <si>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</si>
  <si>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</si>
  <si>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</si>
  <si>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</si>
  <si>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</si>
  <si>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</si>
  <si>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</si>
  <si>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</si>
  <si>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</si>
  <si>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</si>
  <si>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</si>
  <si>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</si>
  <si>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</si>
  <si>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</si>
  <si>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</si>
  <si>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</si>
  <si>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</si>
  <si>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</si>
  <si>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</si>
  <si>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</si>
  <si>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</si>
  <si>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</si>
  <si>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</si>
  <si>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</si>
  <si>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</si>
  <si>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</si>
  <si>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</si>
  <si>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</si>
  <si>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</si>
  <si>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</si>
  <si>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</si>
  <si>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</si>
  <si>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</si>
  <si>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</si>
  <si>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</si>
  <si>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</si>
  <si>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</si>
  <si>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</si>
  <si>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</si>
  <si>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</si>
  <si>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</si>
  <si>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</si>
  <si>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</si>
  <si>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</si>
  <si>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</si>
  <si>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</si>
  <si>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</si>
  <si>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</si>
  <si>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</si>
  <si>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</si>
  <si>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</si>
  <si>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</si>
  <si>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</si>
  <si>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</si>
  <si>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</si>
  <si>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</si>
  <si>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</si>
  <si>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</si>
  <si>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</si>
  <si>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</si>
  <si>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</si>
  <si>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</si>
  <si>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</si>
  <si>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</si>
  <si>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</si>
  <si>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</si>
  <si>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</si>
  <si>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</si>
  <si>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</si>
  <si>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</si>
  <si>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</si>
  <si>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</si>
  <si>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</si>
  <si>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</si>
  <si>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</si>
  <si>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</si>
  <si>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</si>
  <si>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</si>
  <si>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</si>
  <si>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</si>
  <si>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</si>
  <si>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</si>
  <si>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</si>
  <si>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</si>
  <si>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</si>
  <si>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</si>
  <si>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</si>
  <si>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</si>
  <si>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</si>
  <si>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</si>
  <si>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</si>
  <si>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</si>
  <si>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</si>
  <si>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</si>
  <si>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</si>
  <si>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</si>
  <si>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</si>
  <si>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</si>
  <si>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</si>
  <si>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</si>
  <si>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</si>
  <si>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</si>
  <si>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</si>
  <si>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</si>
  <si>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</si>
  <si>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</si>
  <si>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</si>
  <si>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</si>
  <si>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</si>
  <si>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</si>
  <si>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</si>
  <si>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</si>
  <si>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</si>
  <si>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</si>
  <si>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</si>
  <si>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</si>
  <si>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</si>
  <si>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</si>
  <si>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</si>
  <si>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</si>
  <si>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</si>
  <si>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</si>
  <si>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</si>
  <si>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</si>
  <si>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</si>
  <si>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</si>
  <si>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</si>
  <si>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</si>
  <si>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</si>
  <si>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</si>
  <si>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</si>
  <si>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</si>
  <si>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</si>
  <si>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</si>
  <si>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</si>
  <si>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</si>
  <si>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</si>
  <si>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</si>
  <si>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</si>
  <si>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</si>
  <si>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</si>
  <si>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</si>
  <si>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</si>
  <si>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</si>
  <si>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</si>
  <si>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</si>
  <si>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</si>
  <si>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</si>
  <si>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</si>
  <si>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</si>
  <si>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</si>
  <si>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</si>
  <si>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</si>
  <si>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</si>
  <si>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</si>
  <si>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</si>
  <si>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</si>
  <si>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</si>
  <si>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</si>
  <si>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</si>
  <si>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</si>
  <si>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</si>
  <si>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</si>
  <si>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</si>
  <si>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</si>
  <si>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</si>
  <si>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</si>
  <si>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</si>
  <si>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</si>
  <si>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</si>
  <si>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</si>
  <si>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</si>
  <si>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</si>
  <si>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</si>
  <si>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</si>
  <si>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</si>
  <si>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</si>
  <si>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</si>
  <si>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</si>
  <si>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</si>
  <si>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</si>
  <si>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</si>
  <si>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</si>
  <si>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</si>
  <si>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</si>
  <si>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</si>
  <si>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</si>
  <si>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</si>
  <si>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</si>
  <si>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</si>
  <si>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</si>
  <si>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</si>
  <si>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</si>
  <si>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</si>
  <si>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</si>
  <si>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</si>
  <si>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</si>
  <si>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</si>
  <si>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</si>
  <si>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</si>
  <si>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</si>
  <si>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</si>
  <si>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</si>
  <si>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</si>
  <si>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</si>
  <si>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</si>
  <si>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</si>
  <si>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</si>
  <si>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</si>
  <si>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</si>
  <si>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</si>
  <si>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</si>
  <si>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</si>
  <si>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</si>
  <si>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</si>
  <si>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</si>
  <si>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</si>
  <si>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</si>
  <si>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</si>
  <si>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</si>
  <si>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</si>
  <si>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</si>
  <si>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</si>
  <si>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</si>
  <si>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</si>
  <si>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</si>
  <si>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</si>
  <si>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</si>
  <si>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</si>
  <si>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</si>
  <si>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</si>
  <si>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</si>
  <si>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</si>
  <si>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</si>
  <si>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</si>
  <si>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</si>
  <si>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</si>
  <si>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</si>
  <si>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</si>
  <si>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</si>
  <si>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</si>
  <si>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</si>
  <si>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</si>
  <si>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</si>
  <si>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</si>
  <si>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</si>
  <si>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</si>
  <si>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</si>
  <si>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</si>
  <si>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</si>
  <si>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</si>
  <si>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</si>
  <si>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</si>
  <si>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</si>
  <si>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</si>
  <si>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</si>
  <si>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</si>
  <si>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</si>
  <si>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</si>
  <si>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</si>
  <si>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</si>
  <si>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</si>
  <si>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</si>
  <si>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</si>
  <si>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</si>
  <si>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</si>
  <si>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</si>
  <si>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</si>
  <si>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</si>
  <si>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</si>
  <si>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</si>
  <si>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</si>
  <si>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</si>
  <si>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</si>
  <si>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</si>
  <si>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</si>
  <si>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</si>
  <si>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</si>
  <si>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</si>
  <si>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</si>
  <si>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</si>
  <si>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</si>
  <si>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</si>
  <si>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</si>
  <si>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</si>
  <si>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</si>
  <si>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</si>
  <si>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</si>
  <si>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</si>
  <si>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</si>
  <si>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</si>
  <si>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</si>
  <si>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</si>
  <si>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</si>
  <si>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</si>
  <si>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</si>
  <si>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</si>
  <si>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</si>
  <si>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</si>
  <si>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</si>
  <si>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</si>
  <si>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</si>
  <si>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</si>
  <si>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</si>
  <si>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</si>
  <si>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</si>
  <si>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</si>
  <si>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</si>
  <si>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</si>
  <si>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</si>
  <si>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</si>
  <si>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</si>
  <si>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</si>
  <si>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</si>
  <si>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</si>
  <si>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</si>
  <si>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</si>
  <si>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</si>
  <si>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</si>
  <si>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</si>
  <si>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</si>
  <si>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</si>
  <si>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</si>
  <si>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</si>
  <si>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</si>
  <si>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</si>
  <si>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</si>
  <si>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</si>
  <si>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</si>
  <si>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</si>
  <si>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</si>
  <si>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</si>
  <si>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</si>
  <si>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</si>
  <si>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</si>
  <si>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</si>
  <si>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</si>
  <si>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</si>
  <si>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</si>
  <si>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</si>
  <si>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</si>
  <si>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</si>
  <si>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</si>
  <si>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</si>
  <si>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</si>
  <si>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</si>
  <si>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</si>
  <si>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</si>
  <si>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</si>
  <si>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</si>
  <si>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</si>
  <si>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</si>
  <si>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</si>
  <si>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</si>
  <si>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</si>
  <si>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</si>
  <si>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</si>
  <si>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</si>
  <si>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</si>
  <si>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</si>
  <si>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</si>
  <si>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</si>
  <si>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</si>
  <si>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</si>
  <si>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</si>
  <si>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</si>
  <si>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</si>
  <si>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</si>
  <si>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</si>
  <si>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</si>
  <si>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</si>
  <si>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</si>
  <si>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</si>
  <si>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</si>
  <si>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</si>
  <si>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</si>
  <si>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</si>
  <si>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</si>
  <si>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</si>
  <si>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</si>
  <si>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</si>
  <si>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</si>
  <si>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</si>
  <si>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</si>
  <si>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</si>
  <si>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</si>
  <si>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</si>
  <si>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</si>
  <si>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</si>
  <si>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</si>
  <si>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</si>
  <si>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</si>
  <si>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</si>
  <si>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</si>
  <si>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</si>
  <si>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</si>
  <si>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</si>
  <si>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</si>
  <si>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</si>
  <si>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</si>
  <si>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</si>
  <si>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</si>
  <si>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</si>
  <si>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</si>
  <si>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</si>
  <si>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</si>
  <si>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</si>
  <si>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</si>
  <si>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</si>
  <si>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</si>
  <si>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</si>
  <si>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</si>
  <si>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</si>
  <si>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</si>
  <si>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</si>
  <si>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</si>
  <si>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</si>
  <si>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</si>
  <si>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</si>
  <si>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</si>
  <si>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</si>
  <si>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</si>
  <si>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</si>
  <si>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</si>
  <si>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</si>
  <si>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</si>
  <si>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</si>
  <si>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</si>
  <si>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</si>
  <si>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</si>
  <si>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</si>
  <si>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</si>
  <si>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</si>
  <si>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</si>
  <si>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</si>
  <si>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</si>
  <si>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</si>
  <si>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</si>
  <si>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</si>
  <si>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</si>
  <si>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</si>
  <si>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</si>
  <si>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</si>
  <si>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</si>
  <si>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</si>
  <si>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</si>
  <si>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</si>
  <si>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</si>
  <si>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</si>
  <si>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</si>
  <si>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</si>
  <si>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</si>
  <si>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</si>
  <si>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</si>
  <si>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</si>
  <si>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</si>
  <si>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</si>
  <si>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</si>
  <si>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</si>
  <si>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</si>
  <si>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</si>
  <si>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</si>
  <si>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</si>
  <si>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</si>
  <si>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</si>
  <si>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</si>
  <si>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</si>
  <si>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</si>
  <si>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</si>
  <si>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</si>
  <si>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</si>
  <si>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</si>
  <si>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</si>
  <si>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</si>
  <si>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</si>
  <si>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</si>
  <si>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</si>
  <si>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</si>
  <si>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</si>
  <si>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</si>
  <si>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</si>
  <si>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</si>
  <si>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</si>
  <si>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</si>
  <si>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</si>
  <si>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</si>
  <si>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</si>
  <si>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</si>
  <si>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</si>
  <si>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</si>
  <si>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</si>
  <si>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</si>
  <si>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</si>
  <si>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</si>
  <si>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</si>
  <si>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</si>
  <si>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</si>
  <si>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</si>
  <si>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</si>
  <si>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</si>
  <si>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</si>
  <si>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</si>
  <si>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</si>
  <si>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</si>
  <si>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</si>
  <si>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</si>
  <si>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</si>
  <si>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</si>
  <si>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</si>
  <si>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</si>
  <si>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</si>
  <si>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</si>
  <si>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</si>
  <si>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</si>
  <si>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</si>
  <si>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</si>
  <si>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</si>
  <si>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</si>
  <si>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</si>
  <si>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</si>
  <si>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</si>
  <si>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</si>
  <si>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</si>
  <si>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</si>
  <si>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</si>
  <si>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</si>
  <si>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</si>
  <si>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</si>
  <si>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</si>
  <si>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</si>
  <si>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</si>
  <si>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</si>
  <si>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</si>
  <si>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</si>
  <si>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</si>
  <si>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</si>
  <si>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</si>
  <si>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</si>
  <si>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</si>
  <si>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</si>
  <si>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</si>
  <si>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</si>
  <si>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</si>
  <si>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</si>
  <si>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</si>
  <si>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</si>
  <si>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</si>
  <si>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</si>
  <si>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</si>
  <si>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</si>
  <si>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</si>
  <si>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</si>
  <si>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</si>
  <si>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</si>
  <si>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</si>
  <si>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</si>
  <si>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</si>
  <si>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</si>
  <si>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</si>
  <si>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</si>
  <si>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</si>
  <si>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</si>
  <si>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</si>
  <si>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</si>
  <si>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</si>
  <si>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</si>
  <si>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</si>
  <si>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</si>
  <si>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</si>
  <si>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</si>
  <si>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</si>
  <si>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</si>
  <si>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</si>
  <si>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</si>
  <si>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</si>
  <si>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</si>
  <si>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</si>
  <si>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</si>
  <si>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</si>
  <si>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</si>
  <si>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</si>
  <si>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</si>
  <si>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</si>
  <si>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</si>
  <si>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</si>
  <si>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</si>
  <si>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</si>
  <si>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</si>
  <si>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</si>
  <si>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</si>
  <si>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</si>
  <si>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</si>
  <si>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</si>
  <si>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</si>
  <si>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</si>
  <si>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</si>
  <si>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</si>
  <si>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</si>
  <si>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</si>
  <si>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</si>
  <si>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</si>
  <si>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</si>
  <si>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</si>
  <si>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</si>
  <si>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</si>
  <si>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</si>
  <si>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</si>
  <si>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</si>
  <si>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</si>
  <si>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</si>
  <si>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</si>
  <si>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</si>
  <si>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</si>
  <si>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</si>
  <si>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</si>
  <si>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</si>
  <si>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</si>
  <si>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</si>
  <si>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</si>
  <si>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</si>
  <si>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</si>
  <si>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</si>
  <si>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</si>
  <si>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</si>
  <si>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</si>
  <si>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</si>
  <si>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</si>
  <si>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</si>
  <si>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</si>
  <si>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</si>
  <si>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</si>
  <si>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</si>
  <si>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</si>
  <si>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</si>
  <si>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</si>
  <si>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</si>
  <si>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</si>
  <si>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</si>
  <si>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</si>
  <si>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</si>
  <si>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</si>
  <si>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</si>
  <si>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</si>
  <si>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</si>
  <si>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</si>
  <si>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</si>
  <si>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</si>
  <si>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</si>
  <si>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</si>
  <si>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</si>
  <si>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</si>
  <si>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</si>
  <si>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</si>
  <si>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</si>
  <si>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</si>
  <si>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</si>
  <si>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</si>
  <si>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</si>
  <si>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</si>
  <si>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</si>
  <si>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</si>
  <si>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</si>
  <si>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</si>
  <si>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</si>
  <si>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</si>
  <si>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</si>
  <si>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</si>
  <si>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</si>
  <si>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</si>
  <si>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</si>
  <si>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</si>
  <si>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</si>
  <si>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</si>
  <si>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</si>
  <si>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</si>
  <si>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</si>
  <si>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</si>
  <si>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</si>
  <si>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</si>
  <si>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</si>
  <si>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</si>
  <si>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</si>
  <si>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</si>
  <si>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</si>
  <si>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</si>
  <si>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</si>
  <si>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</si>
  <si>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</si>
  <si>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</si>
  <si>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</si>
  <si>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</si>
  <si>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</si>
  <si>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</si>
  <si>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</si>
  <si>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</si>
  <si>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</si>
  <si>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</si>
  <si>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</si>
  <si>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</si>
  <si>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</si>
  <si>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</si>
  <si>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</si>
  <si>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</si>
  <si>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</si>
  <si>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</si>
  <si>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</si>
  <si>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</si>
  <si>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</si>
  <si>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</si>
  <si>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</si>
  <si>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</si>
  <si>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</si>
  <si>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</si>
  <si>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</si>
  <si>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</si>
  <si>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</si>
  <si>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</si>
  <si>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</si>
  <si>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</si>
  <si>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</si>
  <si>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</si>
  <si>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</si>
  <si>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</si>
  <si>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</si>
  <si>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</si>
  <si>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</si>
  <si>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</si>
  <si>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</si>
  <si>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</si>
  <si>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</si>
  <si>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</si>
  <si>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</si>
  <si>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</si>
  <si>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</si>
  <si>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</si>
  <si>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</si>
  <si>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</si>
  <si>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</si>
  <si>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</si>
  <si>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</si>
  <si>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</si>
  <si>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</si>
  <si>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</si>
  <si>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</si>
  <si>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</si>
  <si>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</si>
  <si>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</si>
  <si>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</si>
  <si>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</si>
  <si>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</si>
  <si>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</si>
  <si>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</si>
  <si>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</si>
  <si>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</si>
  <si>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</si>
  <si>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</si>
  <si>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</si>
  <si>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</si>
  <si>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</si>
  <si>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</si>
  <si>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</si>
  <si>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</si>
  <si>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</si>
  <si>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</si>
  <si>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</si>
  <si>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</si>
  <si>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</si>
  <si>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</si>
  <si>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</si>
  <si>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</si>
  <si>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</si>
  <si>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</si>
  <si>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</si>
  <si>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</si>
  <si>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</si>
  <si>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</si>
  <si>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</si>
  <si>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</si>
  <si>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</si>
  <si>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</si>
  <si>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</si>
  <si>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</si>
  <si>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</si>
  <si>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</si>
  <si>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</si>
  <si>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</si>
  <si>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</si>
  <si>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</si>
  <si>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</si>
  <si>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</si>
  <si>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</si>
  <si>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</si>
  <si>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</si>
  <si>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</si>
  <si>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</si>
  <si>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</si>
  <si>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</si>
  <si>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</si>
  <si>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</si>
  <si>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</si>
  <si>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</si>
  <si>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</si>
  <si>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</si>
  <si>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</si>
  <si>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</si>
  <si>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</si>
  <si>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</si>
  <si>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</si>
  <si>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</si>
  <si>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</si>
  <si>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</si>
  <si>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</si>
  <si>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</si>
  <si>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</si>
  <si>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</si>
  <si>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</si>
  <si>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</si>
  <si>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</si>
  <si>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</si>
  <si>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</si>
  <si>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</si>
  <si>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</si>
  <si>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</si>
  <si>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</si>
  <si>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</si>
  <si>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</si>
  <si>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</si>
  <si>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</si>
  <si>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</si>
  <si>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</si>
  <si>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</si>
  <si>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</si>
  <si>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</si>
  <si>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</si>
  <si>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</si>
  <si>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</si>
  <si>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</si>
  <si>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</si>
  <si>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</si>
  <si>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</si>
  <si>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</si>
  <si>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</si>
  <si>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</si>
  <si>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</si>
  <si>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</si>
  <si>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</si>
  <si>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</si>
  <si>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</si>
  <si>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</si>
  <si>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</si>
  <si>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</si>
  <si>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</si>
  <si>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</si>
  <si>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</si>
  <si>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</si>
  <si>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</si>
  <si>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</si>
  <si>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</si>
  <si>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</si>
  <si>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</si>
  <si>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</si>
  <si>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</si>
  <si>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</si>
  <si>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</si>
  <si>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</si>
  <si>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</si>
  <si>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</si>
  <si>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</si>
  <si>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</si>
  <si>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</si>
  <si>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</si>
  <si>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</si>
  <si>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</si>
  <si>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</si>
  <si>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</si>
  <si>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</si>
  <si>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</si>
  <si>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</si>
  <si>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</si>
  <si>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</si>
  <si>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</si>
  <si>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</si>
  <si>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</si>
  <si>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</si>
  <si>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</si>
  <si>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</si>
  <si>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</si>
  <si>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</si>
  <si>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</si>
  <si>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</si>
  <si>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</si>
  <si>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</si>
  <si>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</si>
  <si>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</si>
  <si>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</si>
  <si>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</si>
  <si>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</si>
  <si>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</si>
  <si>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</si>
  <si>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</si>
  <si>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</si>
  <si>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</si>
  <si>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</si>
  <si>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</si>
  <si>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</si>
  <si>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</si>
  <si>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</si>
  <si>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</si>
  <si>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</si>
  <si>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</si>
  <si>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</si>
  <si>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</si>
  <si>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</si>
  <si>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</si>
  <si>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</si>
  <si>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</si>
  <si>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</si>
  <si>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</si>
  <si>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</si>
  <si>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</si>
  <si>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</si>
  <si>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</si>
  <si>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</si>
  <si>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</si>
  <si>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</si>
  <si>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</si>
  <si>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</si>
  <si>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</si>
  <si>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</si>
  <si>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</si>
  <si>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</si>
  <si>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</si>
  <si>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</si>
  <si>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</si>
  <si>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</si>
  <si>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</si>
  <si>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</si>
  <si>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</si>
  <si>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</si>
  <si>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</si>
  <si>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</si>
  <si>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</si>
  <si>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</si>
  <si>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</si>
  <si>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</si>
  <si>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</si>
  <si>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</si>
  <si>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</si>
  <si>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</si>
  <si>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</si>
  <si>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</si>
  <si>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</si>
  <si>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</si>
  <si>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</si>
  <si>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</si>
  <si>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</si>
  <si>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</si>
  <si>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</si>
  <si>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</si>
  <si>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</si>
  <si>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</si>
  <si>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</si>
  <si>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</si>
  <si>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</si>
  <si>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</si>
  <si>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</si>
  <si>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</si>
  <si>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</si>
  <si>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</si>
  <si>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</si>
  <si>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</si>
  <si>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</si>
  <si>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</si>
  <si>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</si>
  <si>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</si>
  <si>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</si>
  <si>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</si>
  <si>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</si>
  <si>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</si>
  <si>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</si>
  <si>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</si>
  <si>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</si>
  <si>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</si>
  <si>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</si>
  <si>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</si>
  <si>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</si>
  <si>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</si>
  <si>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</si>
  <si>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</si>
  <si>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</si>
  <si>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</si>
  <si>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</si>
  <si>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</si>
  <si>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</si>
  <si>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</si>
  <si>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</si>
  <si>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</si>
  <si>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</si>
  <si>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</si>
  <si>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</si>
  <si>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</si>
  <si>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</si>
  <si>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</si>
  <si>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</si>
  <si>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</si>
  <si>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</si>
  <si>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</si>
  <si>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</si>
  <si>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</si>
  <si>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</si>
  <si>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</si>
  <si>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</si>
  <si>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</si>
  <si>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</si>
  <si>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</si>
  <si>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</si>
  <si>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</si>
  <si>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</si>
  <si>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</si>
  <si>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</si>
  <si>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</si>
  <si>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</si>
  <si>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</si>
  <si>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</si>
  <si>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</si>
  <si>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</si>
  <si>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</si>
  <si>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</si>
  <si>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</si>
  <si>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</si>
  <si>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</si>
  <si>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</si>
  <si>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</si>
  <si>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</si>
  <si>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</si>
  <si>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</si>
  <si>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</si>
  <si>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</si>
  <si>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</si>
  <si>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</si>
  <si>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</si>
  <si>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</si>
  <si>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</si>
  <si>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</si>
  <si>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</si>
  <si>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</si>
  <si>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</si>
  <si>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</si>
  <si>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</si>
  <si>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</si>
  <si>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</si>
  <si>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</si>
  <si>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</si>
  <si>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</si>
  <si>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</si>
  <si>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</si>
  <si>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</si>
  <si>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</si>
  <si>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</si>
  <si>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</si>
  <si>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</si>
  <si>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</si>
  <si>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</si>
  <si>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</si>
  <si>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</si>
  <si>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</si>
  <si>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</si>
  <si>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</si>
  <si>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</si>
  <si>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</si>
  <si>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</si>
  <si>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</si>
  <si>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</si>
  <si>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</si>
  <si>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</si>
  <si>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</si>
  <si>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</si>
  <si>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</si>
  <si>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</si>
  <si>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</si>
  <si>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</si>
  <si>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</si>
  <si>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</si>
  <si>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</si>
  <si>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</si>
  <si>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</si>
  <si>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</si>
  <si>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</si>
  <si>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</si>
  <si>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</si>
  <si>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</si>
  <si>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</si>
  <si>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</si>
  <si>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</si>
  <si>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</si>
  <si>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</si>
  <si>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</si>
  <si>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</si>
  <si>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</si>
  <si>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</si>
  <si>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</si>
  <si>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</si>
  <si>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</si>
  <si>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</si>
  <si>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</si>
  <si>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</si>
  <si>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</si>
  <si>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</si>
  <si>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</si>
  <si>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</si>
  <si>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</si>
  <si>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</si>
  <si>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</si>
  <si>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</si>
  <si>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</si>
  <si>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</si>
  <si>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</si>
  <si>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</si>
  <si>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</si>
  <si>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</si>
  <si>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</si>
  <si>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</si>
  <si>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</si>
  <si>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</si>
  <si>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</si>
  <si>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</si>
  <si>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</si>
  <si>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</si>
  <si>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</si>
  <si>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</si>
  <si>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</si>
  <si>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</si>
  <si>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</si>
  <si>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</si>
  <si>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</si>
  <si>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</si>
  <si>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</si>
  <si>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</si>
  <si>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</si>
  <si>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</si>
  <si>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</si>
  <si>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</si>
  <si>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</si>
  <si>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</si>
  <si>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</si>
  <si>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</si>
  <si>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</si>
  <si>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</si>
  <si>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</si>
  <si>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</si>
  <si>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</si>
  <si>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</si>
  <si>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</si>
  <si>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</si>
  <si>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</si>
  <si>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</si>
  <si>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</si>
  <si>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</si>
  <si>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</si>
  <si>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</si>
  <si>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</si>
  <si>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</si>
  <si>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</si>
  <si>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</si>
  <si>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</si>
  <si>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</si>
  <si>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</si>
  <si>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</si>
  <si>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</si>
  <si>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</si>
  <si>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</si>
  <si>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</si>
  <si>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</si>
  <si>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</si>
  <si>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</si>
  <si>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</si>
  <si>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</si>
  <si>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</si>
  <si>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</si>
  <si>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</si>
  <si>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</si>
  <si>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</si>
  <si>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</si>
  <si>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</si>
  <si>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</si>
  <si>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</si>
  <si>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</si>
  <si>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</si>
  <si>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</si>
  <si>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</si>
  <si>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</si>
  <si>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</si>
  <si>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</si>
  <si>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</si>
  <si>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</si>
  <si>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</si>
  <si>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</si>
  <si>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</si>
  <si>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</si>
  <si>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</si>
  <si>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</si>
  <si>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</si>
  <si>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</si>
  <si>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</si>
  <si>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</si>
  <si>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</si>
  <si>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</si>
  <si>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</si>
  <si>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</si>
  <si>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</si>
  <si>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</si>
  <si>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</si>
  <si>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</si>
  <si>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</si>
  <si>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</si>
  <si>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</si>
  <si>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</si>
  <si>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</si>
  <si>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</si>
  <si>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</si>
  <si>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</si>
  <si>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</si>
  <si>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</si>
  <si>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</si>
  <si>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</si>
  <si>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</si>
  <si>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</si>
  <si>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</si>
  <si>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</si>
  <si>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</si>
  <si>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</si>
  <si>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</si>
  <si>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</si>
  <si>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</si>
  <si>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</si>
  <si>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</si>
  <si>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</si>
  <si>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</si>
  <si>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</si>
  <si>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</si>
  <si>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</si>
  <si>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</si>
  <si>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</si>
  <si>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</si>
  <si>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</si>
  <si>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</si>
  <si>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</si>
  <si>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</si>
  <si>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</si>
  <si>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</si>
  <si>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</si>
  <si>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</si>
  <si>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</si>
  <si>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</si>
  <si>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</si>
  <si>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</si>
  <si>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</si>
  <si>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</si>
  <si>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</si>
  <si>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</si>
  <si>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</si>
  <si>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</si>
  <si>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</si>
  <si>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</si>
  <si>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</si>
  <si>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</si>
  <si>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</si>
  <si>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</si>
  <si>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</si>
  <si>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</si>
  <si>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</si>
  <si>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</si>
  <si>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</si>
  <si>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</si>
  <si>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</si>
  <si>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</si>
  <si>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</si>
  <si>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</si>
  <si>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</si>
  <si>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</si>
  <si>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</si>
  <si>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</si>
  <si>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</si>
  <si>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</si>
  <si>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</si>
  <si>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</si>
  <si>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</si>
  <si>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</si>
  <si>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</si>
  <si>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</si>
  <si>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</si>
  <si>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</si>
  <si>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</si>
  <si>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</si>
  <si>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</si>
  <si>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</si>
  <si>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</si>
  <si>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</si>
  <si>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</si>
  <si>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</si>
  <si>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</si>
  <si>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</si>
  <si>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</si>
  <si>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</si>
  <si>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</si>
  <si>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</si>
  <si>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</si>
  <si>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</si>
  <si>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</si>
  <si>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</si>
  <si>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</si>
  <si>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</si>
  <si>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</si>
  <si>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</si>
  <si>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</si>
  <si>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</si>
  <si>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</si>
  <si>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</si>
  <si>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</si>
  <si>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</si>
  <si>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</si>
  <si>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</si>
  <si>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</si>
  <si>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</si>
  <si>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</si>
  <si>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</si>
  <si>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</si>
  <si>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</si>
  <si>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</si>
  <si>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</si>
  <si>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</si>
  <si>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</si>
  <si>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</si>
  <si>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</si>
  <si>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</si>
  <si>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</si>
  <si>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</si>
  <si>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</si>
  <si>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</si>
  <si>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</si>
  <si>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</si>
  <si>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</si>
  <si>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</si>
  <si>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</si>
  <si>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</si>
  <si>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</si>
  <si>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</si>
  <si>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</si>
  <si>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</si>
  <si>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</si>
  <si>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</si>
  <si>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</si>
  <si>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</si>
  <si>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</si>
  <si>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</si>
  <si>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</si>
  <si>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</si>
  <si>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</si>
  <si>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</si>
  <si>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</si>
  <si>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</si>
  <si>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</si>
  <si>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</si>
  <si>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</si>
  <si>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</si>
  <si>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</si>
  <si>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</si>
  <si>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</si>
  <si>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</si>
  <si>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</si>
  <si>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</si>
  <si>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</si>
  <si>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</si>
  <si>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</si>
  <si>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</si>
  <si>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</si>
  <si>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</si>
  <si>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</si>
  <si>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</si>
  <si>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</si>
  <si>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</si>
  <si>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</si>
  <si>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</si>
  <si>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</si>
  <si>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</si>
  <si>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</si>
  <si>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</si>
  <si>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</si>
  <si>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</si>
  <si>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</si>
  <si>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</si>
  <si>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</si>
  <si>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</si>
  <si>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</si>
  <si>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</si>
  <si>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</si>
  <si>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</si>
  <si>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</si>
  <si>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</si>
  <si>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</si>
  <si>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</si>
  <si>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</si>
  <si>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</si>
  <si>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</si>
  <si>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</si>
  <si>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</si>
  <si>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</si>
  <si>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</si>
  <si>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</si>
  <si>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</si>
  <si>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</si>
  <si>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</si>
  <si>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</si>
  <si>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</si>
  <si>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</si>
  <si>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</si>
  <si>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</si>
  <si>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</si>
  <si>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</si>
  <si>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</si>
  <si>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</si>
  <si>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</si>
  <si>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</si>
  <si>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</si>
  <si>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</si>
  <si>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</si>
  <si>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</si>
  <si>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</si>
  <si>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</si>
  <si>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</si>
  <si>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</si>
  <si>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</si>
  <si>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</si>
  <si>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</si>
  <si>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</si>
  <si>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</si>
  <si>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</si>
  <si>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</si>
  <si>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</si>
  <si>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</si>
  <si>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</si>
  <si>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</si>
  <si>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</si>
  <si>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</si>
  <si>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</si>
  <si>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</si>
  <si>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</si>
  <si>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</si>
  <si>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</si>
  <si>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</si>
  <si>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</si>
  <si>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</si>
  <si>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</si>
  <si>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</si>
  <si>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</si>
  <si>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</si>
  <si>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</si>
  <si>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</si>
  <si>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</si>
  <si>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</si>
  <si>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</si>
  <si>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</si>
  <si>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</si>
  <si>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</si>
  <si>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</si>
  <si>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</si>
  <si>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</si>
  <si>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</si>
  <si>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</si>
  <si>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</si>
  <si>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</si>
  <si>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</si>
  <si>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</si>
  <si>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</si>
  <si>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</si>
  <si>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</si>
  <si>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</si>
  <si>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</si>
  <si>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</si>
  <si>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</si>
  <si>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</si>
  <si>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</si>
  <si>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</si>
  <si>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</si>
  <si>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</si>
  <si>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</si>
  <si>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</si>
  <si>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</si>
  <si>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</si>
  <si>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</si>
  <si>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</si>
  <si>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</si>
  <si>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</si>
  <si>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</si>
  <si>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</si>
  <si>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</si>
  <si>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</si>
  <si>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</si>
  <si>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</si>
  <si>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</si>
  <si>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</si>
  <si>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</si>
  <si>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</si>
  <si>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</si>
  <si>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</si>
  <si>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</si>
  <si>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</si>
  <si>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</si>
  <si>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</si>
  <si>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</si>
  <si>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</si>
  <si>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</si>
  <si>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</si>
  <si>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</si>
  <si>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</si>
  <si>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</si>
  <si>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</si>
  <si>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</si>
  <si>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</si>
  <si>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</si>
  <si>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</si>
  <si>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</si>
  <si>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</si>
  <si>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</si>
  <si>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</si>
  <si>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</si>
  <si>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</si>
  <si>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</si>
  <si>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</si>
  <si>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</si>
  <si>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</si>
  <si>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</si>
  <si>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</si>
  <si>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</si>
  <si>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</si>
  <si>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</si>
  <si>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</si>
  <si>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</si>
  <si>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</si>
  <si>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</si>
  <si>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</si>
  <si>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</si>
  <si>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</si>
  <si>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</si>
  <si>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</si>
  <si>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</si>
  <si>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</si>
  <si>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</si>
  <si>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</si>
  <si>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</si>
  <si>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</si>
  <si>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</si>
  <si>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</si>
  <si>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</si>
  <si>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</si>
  <si>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</si>
  <si>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</si>
  <si>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</si>
  <si>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</si>
  <si>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</si>
  <si>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</si>
  <si>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</si>
  <si>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</si>
  <si>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</si>
  <si>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</si>
  <si>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</si>
  <si>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</si>
  <si>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</si>
  <si>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</si>
  <si>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</si>
  <si>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</si>
  <si>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</si>
  <si>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</si>
  <si>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</si>
  <si>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</si>
  <si>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</si>
  <si>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</si>
  <si>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</si>
  <si>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</si>
  <si>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</si>
  <si>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</si>
  <si>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</si>
  <si>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</si>
  <si>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</si>
  <si>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</si>
  <si>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</si>
  <si>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</si>
  <si>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</si>
  <si>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</si>
  <si>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</si>
  <si>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</si>
  <si>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</si>
  <si>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</si>
  <si>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</si>
  <si>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</si>
  <si>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</si>
  <si>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</si>
  <si>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</si>
  <si>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</si>
  <si>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</si>
  <si>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</si>
  <si>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</si>
  <si>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</si>
  <si>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</si>
  <si>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</si>
  <si>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</si>
  <si>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</si>
  <si>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</si>
  <si>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</si>
  <si>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</si>
  <si>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</si>
  <si>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</si>
  <si>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</si>
  <si>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</si>
  <si>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</si>
  <si>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</si>
  <si>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</si>
  <si>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</si>
  <si>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</si>
  <si>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</si>
  <si>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</si>
  <si>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</si>
  <si>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</si>
  <si>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</si>
  <si>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</si>
  <si>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</si>
  <si>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</si>
  <si>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</si>
  <si>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</si>
  <si>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</si>
  <si>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</si>
  <si>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</si>
  <si>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</si>
  <si>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</si>
  <si>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</si>
  <si>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</si>
  <si>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</si>
  <si>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</si>
  <si>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</si>
  <si>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</si>
  <si>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</si>
  <si>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</si>
  <si>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</si>
  <si>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</si>
  <si>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</si>
  <si>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</si>
  <si>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</si>
  <si>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</si>
  <si>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</si>
  <si>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</si>
  <si>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</si>
  <si>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</si>
  <si>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</si>
  <si>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</si>
  <si>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</si>
  <si>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</si>
  <si>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</si>
  <si>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</si>
  <si>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</si>
  <si>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</si>
  <si>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</si>
  <si>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</si>
  <si>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</si>
  <si>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</si>
  <si>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</si>
  <si>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</si>
  <si>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</si>
  <si>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</si>
  <si>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</si>
  <si>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</si>
  <si>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</si>
  <si>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</si>
  <si>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</si>
  <si>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</si>
  <si>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</si>
  <si>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</si>
  <si>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</si>
  <si>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</si>
  <si>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</si>
  <si>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</si>
  <si>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</si>
  <si>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</si>
  <si>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</si>
  <si>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</si>
  <si>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</si>
  <si>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</si>
  <si>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</si>
  <si>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</si>
  <si>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</si>
  <si>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</si>
  <si>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</si>
  <si>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</si>
  <si>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</si>
  <si>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</si>
  <si>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</si>
  <si>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</si>
  <si>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</si>
  <si>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</si>
  <si>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</si>
  <si>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</si>
  <si>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</si>
  <si>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</si>
  <si>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</si>
  <si>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</si>
  <si>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</si>
  <si>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</si>
  <si>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</si>
  <si>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</si>
  <si>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</si>
  <si>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</si>
  <si>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</si>
  <si>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</si>
  <si>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</si>
  <si>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</si>
  <si>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</si>
  <si>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</si>
  <si>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</si>
  <si>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</si>
  <si>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</si>
  <si>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</si>
  <si>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</si>
  <si>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</si>
  <si>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</si>
  <si>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</si>
  <si>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</si>
  <si>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</si>
  <si>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</si>
  <si>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</si>
  <si>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</si>
  <si>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</si>
  <si>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</si>
  <si>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</si>
  <si>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</si>
  <si>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</si>
  <si>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</si>
  <si>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</si>
  <si>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</si>
  <si>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</si>
  <si>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</si>
  <si>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</si>
  <si>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</si>
  <si>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</si>
  <si>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</si>
  <si>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</si>
  <si>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</si>
  <si>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</si>
  <si>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</si>
  <si>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</si>
  <si>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</si>
  <si>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</si>
  <si>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</si>
  <si>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</si>
  <si>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</si>
  <si>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</si>
  <si>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</si>
  <si>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</si>
  <si>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</si>
  <si>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</si>
  <si>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</si>
  <si>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</si>
  <si>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</si>
  <si>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</si>
  <si>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</si>
  <si>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</si>
  <si>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</si>
  <si>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</si>
  <si>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</si>
  <si>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</si>
  <si>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</si>
  <si>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</si>
  <si>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</si>
  <si>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</si>
  <si>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</si>
  <si>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</si>
  <si>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</si>
  <si>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</si>
  <si>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</si>
  <si>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</si>
  <si>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</si>
  <si>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</si>
  <si>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</si>
  <si>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</si>
  <si>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</si>
  <si>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</si>
  <si>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</si>
  <si>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</si>
  <si>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</si>
  <si>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</si>
  <si>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</si>
  <si>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</si>
  <si>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</si>
  <si>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</si>
  <si>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</si>
  <si>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</si>
  <si>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</si>
  <si>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</si>
  <si>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</si>
  <si>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</si>
  <si>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</si>
  <si>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</si>
  <si>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</si>
  <si>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</si>
  <si>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</si>
  <si>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</si>
  <si>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</si>
  <si>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</si>
  <si>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</si>
  <si>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</si>
  <si>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</si>
  <si>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</si>
  <si>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</si>
  <si>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</si>
  <si>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</si>
  <si>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</si>
  <si>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</si>
  <si>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</si>
  <si>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</si>
  <si>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</si>
  <si>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</si>
  <si>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</si>
  <si>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</si>
  <si>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</si>
  <si>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</si>
  <si>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</si>
  <si>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</si>
  <si>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</si>
  <si>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</si>
  <si>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</si>
  <si>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</si>
  <si>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</si>
  <si>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</si>
  <si>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</si>
  <si>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</si>
  <si>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</si>
  <si>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</si>
  <si>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</si>
  <si>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</si>
  <si>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</si>
  <si>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</si>
  <si>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</si>
  <si>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</si>
  <si>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</si>
  <si>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</si>
  <si>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</si>
  <si>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</si>
  <si>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</si>
  <si>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</si>
  <si>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</si>
  <si>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</si>
  <si>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</si>
  <si>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</si>
  <si>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</si>
  <si>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</si>
  <si>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</si>
  <si>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</si>
  <si>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</si>
  <si>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</si>
  <si>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</si>
  <si>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</si>
  <si>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</si>
  <si>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</si>
  <si>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</si>
  <si>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</si>
  <si>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</si>
  <si>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</si>
  <si>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</si>
  <si>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</si>
  <si>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</si>
  <si>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</si>
  <si>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</si>
  <si>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</si>
  <si>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</si>
  <si>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</si>
  <si>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</si>
  <si>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</si>
  <si>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</si>
  <si>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</si>
  <si>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</si>
  <si>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</si>
  <si>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</si>
  <si>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</si>
  <si>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</si>
  <si>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</si>
  <si>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</si>
  <si>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</si>
  <si>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</si>
  <si>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</si>
  <si>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</si>
  <si>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</si>
  <si>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</si>
  <si>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</si>
  <si>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</si>
  <si>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</si>
  <si>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</si>
  <si>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</si>
  <si>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</si>
  <si>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</si>
  <si>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</si>
  <si>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</si>
  <si>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</si>
  <si>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</si>
  <si>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</si>
  <si>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</si>
  <si>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</si>
  <si>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</si>
  <si>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</si>
  <si>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</si>
  <si>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</si>
  <si>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</si>
  <si>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</si>
  <si>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</si>
  <si>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</si>
  <si>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</si>
  <si>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</si>
  <si>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</si>
  <si>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</si>
  <si>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</si>
  <si>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</si>
  <si>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</si>
  <si>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</si>
  <si>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</si>
  <si>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</si>
  <si>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</si>
  <si>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</si>
  <si>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</si>
  <si>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</si>
  <si>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</si>
  <si>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</si>
  <si>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</si>
  <si>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</si>
  <si>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</si>
  <si>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</si>
  <si>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</si>
  <si>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</si>
  <si>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</si>
  <si>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</si>
  <si>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</si>
  <si>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</si>
  <si>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</si>
  <si>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</si>
  <si>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</si>
  <si>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</si>
  <si>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</si>
  <si>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</si>
  <si>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</si>
  <si>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</si>
  <si>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</si>
  <si>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</si>
  <si>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</si>
  <si>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</si>
  <si>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</si>
  <si>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</si>
  <si>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</si>
  <si>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</si>
  <si>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</si>
  <si>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</si>
  <si>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</si>
  <si>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</si>
  <si>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</si>
  <si>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</si>
  <si>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</si>
  <si>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</si>
  <si>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</si>
  <si>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</si>
  <si>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</si>
  <si>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</si>
  <si>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</si>
  <si>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</si>
  <si>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</si>
  <si>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</si>
  <si>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</si>
  <si>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</si>
  <si>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</si>
  <si>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</si>
  <si>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</si>
  <si>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</si>
  <si>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</si>
  <si>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</si>
  <si>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</si>
  <si>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</si>
  <si>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</si>
  <si>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</si>
  <si>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</si>
  <si>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</si>
  <si>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</si>
  <si>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</si>
  <si>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</si>
  <si>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</si>
  <si>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</si>
  <si>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</si>
  <si>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</si>
  <si>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</si>
  <si>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</si>
  <si>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</si>
  <si>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</si>
  <si>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</si>
  <si>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</si>
  <si>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</si>
  <si>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</si>
  <si>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</si>
  <si>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</si>
  <si>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</si>
  <si>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</si>
  <si>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</si>
  <si>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</si>
  <si>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</si>
  <si>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</si>
  <si>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</si>
  <si>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</si>
  <si>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</si>
  <si>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</si>
  <si>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</si>
  <si>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</si>
  <si>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</si>
  <si>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</si>
  <si>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</si>
  <si>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</si>
  <si>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</si>
  <si>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</si>
  <si>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</si>
  <si>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</si>
  <si>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</si>
  <si>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</si>
  <si>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</si>
  <si>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</si>
  <si>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</si>
  <si>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</si>
  <si>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</si>
  <si>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</si>
  <si>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</si>
  <si>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</si>
  <si>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</si>
  <si>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</si>
  <si>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</si>
  <si>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</si>
  <si>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</si>
  <si>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</si>
  <si>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</si>
  <si>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</si>
  <si>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</si>
  <si>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</si>
  <si>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</si>
  <si>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</si>
  <si>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</si>
  <si>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</si>
  <si>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</si>
  <si>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</si>
  <si>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</si>
  <si>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</si>
  <si>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</si>
  <si>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</si>
  <si>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</si>
  <si>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</si>
  <si>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</si>
  <si>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</si>
  <si>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</si>
  <si>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</si>
  <si>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</si>
  <si>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</si>
  <si>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</si>
  <si>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</si>
  <si>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</si>
  <si>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</si>
  <si>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</si>
  <si>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</si>
  <si>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</si>
  <si>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</si>
  <si>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</si>
  <si>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</si>
  <si>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</si>
  <si>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</si>
  <si>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</si>
  <si>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</si>
  <si>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</si>
  <si>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</si>
  <si>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</si>
  <si>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</si>
  <si>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</si>
  <si>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</si>
  <si>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</si>
  <si>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</si>
  <si>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</si>
  <si>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</si>
  <si>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</si>
  <si>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</si>
  <si>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</si>
  <si>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</si>
  <si>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</si>
  <si>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</si>
  <si>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</si>
  <si>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</si>
  <si>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</si>
  <si>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</si>
  <si>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</si>
  <si>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</si>
  <si>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</si>
  <si>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</si>
  <si>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</si>
  <si>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</si>
  <si>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</si>
  <si>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</si>
  <si>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</si>
  <si>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</si>
  <si>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</si>
  <si>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</si>
  <si>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</si>
  <si>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</si>
  <si>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</si>
  <si>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</si>
  <si>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</si>
  <si>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</si>
  <si>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</si>
  <si>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</si>
  <si>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</si>
  <si>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</si>
  <si>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</si>
  <si>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</si>
  <si>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</si>
  <si>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</si>
  <si>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</si>
  <si>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</si>
  <si>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</si>
  <si>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</si>
  <si>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</si>
  <si>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</si>
  <si>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</si>
  <si>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</si>
  <si>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</si>
  <si>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</si>
  <si>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</si>
  <si>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</si>
  <si>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</si>
  <si>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</si>
  <si>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</si>
  <si>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</si>
  <si>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</si>
  <si>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</si>
  <si>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</si>
  <si>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</si>
  <si>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</si>
  <si>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</si>
  <si>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</si>
  <si>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</si>
  <si>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</si>
  <si>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</si>
  <si>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</si>
  <si>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</si>
  <si>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</si>
  <si>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</si>
  <si>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</si>
  <si>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</si>
  <si>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</si>
  <si>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</si>
  <si>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</si>
  <si>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</si>
  <si>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</si>
  <si>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</si>
  <si>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</si>
  <si>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</si>
  <si>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</si>
  <si>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</si>
  <si>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</si>
  <si>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</si>
  <si>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</si>
  <si>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</si>
  <si>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</si>
  <si>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</si>
  <si>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</si>
  <si>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</si>
  <si>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</si>
  <si>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</si>
  <si>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</si>
  <si>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</si>
  <si>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</si>
  <si>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</si>
  <si>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</si>
  <si>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</si>
  <si>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</si>
  <si>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</si>
  <si>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</si>
  <si>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</si>
  <si>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</si>
  <si>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</si>
  <si>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</si>
  <si>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</si>
  <si>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</si>
  <si>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</si>
  <si>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</si>
  <si>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</si>
  <si>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</si>
  <si>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</si>
  <si>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</si>
  <si>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</si>
  <si>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</si>
  <si>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</si>
  <si>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</si>
  <si>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</si>
  <si>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</si>
  <si>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</si>
  <si>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</si>
  <si>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</si>
  <si>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</si>
  <si>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</si>
  <si>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</si>
  <si>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</si>
  <si>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</si>
  <si>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</si>
  <si>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</si>
  <si>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</si>
  <si>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</si>
  <si>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</si>
  <si>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</si>
  <si>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</si>
  <si>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</si>
  <si>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</si>
  <si>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</si>
  <si>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</si>
  <si>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</si>
  <si>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</si>
  <si>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</si>
  <si>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</si>
  <si>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</si>
  <si>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</si>
  <si>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</si>
  <si>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</si>
  <si>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</si>
  <si>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</si>
  <si>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</si>
  <si>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</si>
  <si>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</si>
  <si>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</si>
  <si>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</si>
  <si>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</si>
  <si>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</si>
  <si>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</si>
  <si>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</si>
  <si>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</si>
  <si>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</si>
  <si>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</si>
  <si>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</si>
  <si>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</si>
  <si>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</si>
  <si>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</si>
  <si>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</si>
  <si>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</si>
  <si>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</si>
  <si>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</si>
  <si>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</si>
  <si>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</si>
  <si>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</si>
  <si>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</si>
  <si>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</si>
  <si>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</si>
  <si>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</si>
  <si>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</si>
  <si>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</si>
  <si>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</si>
  <si>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</si>
  <si>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</si>
  <si>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</si>
  <si>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</si>
  <si>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</si>
  <si>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</si>
  <si>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</si>
  <si>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</si>
  <si>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</si>
  <si>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</si>
  <si>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</si>
  <si>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</si>
  <si>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</si>
  <si>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</si>
  <si>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</si>
  <si>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</si>
  <si>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</si>
  <si>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</si>
  <si>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</si>
  <si>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</si>
  <si>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</si>
  <si>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</si>
  <si>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</si>
  <si>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</si>
  <si>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</si>
  <si>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</si>
  <si>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</si>
  <si>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</si>
  <si>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</si>
  <si>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</si>
  <si>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</si>
  <si>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</si>
  <si>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</si>
  <si>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</si>
  <si>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</si>
  <si>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</si>
  <si>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</si>
  <si>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</si>
  <si>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</si>
  <si>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</si>
  <si>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</si>
  <si>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</si>
  <si>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</si>
  <si>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</si>
  <si>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</si>
  <si>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</si>
  <si>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</si>
  <si>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</si>
  <si>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</si>
  <si>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</si>
  <si>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</si>
  <si>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</si>
  <si>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</si>
  <si>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</si>
  <si>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</si>
  <si>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</si>
  <si>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</si>
  <si>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</si>
  <si>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</si>
  <si>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</si>
  <si>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</si>
  <si>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</si>
  <si>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</si>
  <si>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</si>
  <si>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</si>
  <si>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</si>
  <si>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</si>
  <si>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</si>
  <si>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</si>
  <si>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</si>
  <si>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</si>
  <si>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</si>
  <si>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</si>
  <si>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</si>
  <si>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</si>
  <si>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</si>
  <si>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</si>
  <si>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</si>
  <si>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</si>
  <si>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</si>
  <si>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</si>
  <si>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</si>
  <si>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</si>
  <si>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</si>
  <si>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</si>
  <si>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</si>
  <si>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</si>
  <si>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</si>
  <si>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</si>
  <si>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</si>
  <si>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</si>
  <si>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</si>
  <si>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</si>
  <si>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</si>
  <si>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</si>
  <si>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</si>
  <si>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</si>
  <si>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</si>
  <si>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</si>
  <si>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</si>
  <si>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</si>
  <si>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</si>
  <si>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</si>
  <si>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</si>
  <si>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</si>
  <si>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</si>
  <si>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</si>
  <si>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</si>
  <si>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</si>
  <si>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</si>
  <si>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</si>
  <si>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</si>
  <si>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</si>
  <si>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</si>
  <si>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</si>
  <si>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</si>
  <si>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</si>
  <si>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</si>
  <si>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</si>
  <si>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</si>
  <si>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</si>
  <si>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</si>
  <si>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</si>
  <si>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</si>
  <si>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</si>
  <si>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</si>
  <si>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</si>
  <si>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</si>
  <si>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</si>
  <si>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</si>
  <si>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</si>
  <si>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</si>
  <si>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</si>
  <si>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</si>
  <si>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</si>
  <si>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</si>
  <si>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</si>
  <si>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</si>
  <si>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</si>
  <si>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</si>
  <si>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</si>
  <si>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</si>
  <si>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</si>
  <si>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</si>
  <si>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</si>
  <si>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</si>
  <si>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</si>
  <si>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</si>
  <si>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</si>
  <si>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</si>
  <si>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</si>
  <si>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</si>
  <si>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</si>
  <si>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</si>
  <si>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</si>
  <si>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</si>
  <si>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</si>
  <si>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</si>
  <si>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</si>
  <si>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</si>
  <si>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</si>
  <si>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</si>
  <si>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</si>
  <si>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</si>
  <si>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</si>
  <si>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</si>
  <si>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</si>
  <si>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</si>
  <si>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</si>
  <si>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</si>
  <si>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</si>
  <si>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</si>
  <si>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</si>
  <si>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</si>
  <si>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</si>
  <si>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</si>
  <si>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</si>
  <si>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</si>
  <si>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</si>
  <si>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</si>
  <si>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</si>
  <si>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</si>
  <si>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</si>
  <si>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</si>
  <si>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</si>
  <si>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</si>
  <si>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</si>
  <si>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</si>
  <si>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</si>
  <si>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</si>
  <si>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</si>
  <si>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</si>
  <si>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</si>
  <si>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</si>
  <si>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</si>
  <si>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</si>
  <si>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</si>
  <si>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</si>
  <si>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</si>
  <si>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</si>
  <si>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</si>
  <si>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</si>
  <si>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</si>
  <si>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</si>
  <si>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</si>
  <si>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</si>
  <si>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</si>
  <si>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</si>
  <si>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</si>
  <si>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</si>
  <si>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</si>
  <si>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</si>
  <si>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</si>
  <si>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</si>
  <si>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</si>
  <si>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</si>
  <si>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</si>
  <si>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</si>
  <si>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</si>
  <si>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</si>
  <si>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</si>
  <si>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</si>
  <si>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</si>
  <si>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</si>
  <si>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</si>
  <si>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</si>
  <si>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</si>
  <si>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</si>
  <si>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</si>
  <si>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</si>
  <si>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</si>
  <si>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</si>
  <si>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</si>
  <si>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</si>
  <si>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</si>
  <si>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</si>
  <si>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</si>
  <si>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</si>
  <si>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</si>
  <si>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</si>
  <si>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</si>
  <si>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</si>
  <si>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</si>
  <si>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</si>
  <si>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</si>
  <si>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</si>
  <si>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</si>
  <si>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</si>
  <si>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</si>
  <si>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</si>
  <si>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</si>
  <si>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</si>
  <si>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</si>
  <si>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</si>
  <si>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</si>
  <si>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</si>
  <si>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</si>
  <si>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</si>
  <si>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</si>
  <si>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</si>
  <si>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</si>
  <si>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</si>
  <si>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</si>
  <si>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</si>
  <si>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</si>
  <si>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</si>
  <si>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</si>
  <si>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</si>
  <si>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</si>
  <si>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</si>
  <si>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</si>
  <si>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</si>
  <si>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</si>
  <si>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</si>
  <si>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</si>
  <si>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</si>
  <si>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</si>
  <si>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</si>
  <si>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</si>
  <si>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</si>
  <si>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</si>
  <si>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</si>
  <si>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</si>
  <si>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</si>
  <si>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</si>
  <si>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</si>
  <si>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</si>
  <si>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</si>
  <si>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</si>
  <si>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</si>
  <si>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</si>
  <si>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</si>
  <si>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</si>
  <si>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</si>
  <si>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</si>
  <si>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</si>
  <si>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</si>
  <si>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</si>
  <si>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</si>
  <si>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</si>
  <si>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</si>
  <si>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</si>
  <si>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</si>
  <si>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</si>
  <si>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</si>
  <si>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</si>
  <si>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</si>
  <si>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</si>
  <si>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</si>
  <si>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</si>
  <si>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</si>
  <si>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</si>
  <si>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</si>
  <si>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</si>
  <si>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</si>
  <si>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</si>
  <si>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</si>
  <si>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</si>
  <si>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</si>
  <si>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</si>
  <si>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</si>
  <si>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</si>
  <si>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</si>
  <si>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</si>
  <si>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</si>
  <si>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</si>
  <si>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</si>
  <si>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</si>
  <si>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</si>
  <si>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</si>
  <si>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</si>
  <si>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</si>
  <si>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</si>
  <si>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</si>
  <si>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</si>
  <si>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</si>
  <si>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</si>
  <si>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</si>
  <si>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</si>
  <si>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</si>
  <si>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</si>
  <si>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</si>
  <si>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</si>
  <si>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</si>
  <si>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</si>
  <si>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</si>
  <si>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</si>
  <si>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</si>
  <si>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</si>
  <si>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</si>
  <si>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</si>
  <si>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</si>
  <si>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</si>
  <si>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</si>
  <si>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</si>
  <si>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</si>
  <si>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</si>
  <si>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</si>
  <si>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</si>
  <si>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</si>
  <si>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</si>
  <si>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</si>
  <si>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</si>
  <si>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</si>
  <si>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</si>
  <si>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</si>
  <si>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</si>
  <si>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</si>
  <si>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</si>
  <si>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</si>
  <si>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</si>
  <si>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</si>
  <si>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</si>
  <si>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</si>
  <si>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</si>
  <si>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</si>
  <si>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</si>
  <si>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</si>
  <si>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</si>
  <si>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</si>
  <si>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</si>
  <si>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</si>
  <si>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</si>
  <si>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</si>
  <si>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</si>
  <si>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</si>
  <si>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</si>
  <si>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</si>
  <si>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</si>
  <si>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</si>
  <si>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</si>
  <si>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</si>
  <si>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</si>
  <si>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</si>
  <si>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</si>
  <si>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</si>
  <si>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</si>
  <si>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</si>
  <si>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</si>
  <si>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</si>
  <si>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</si>
  <si>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</si>
  <si>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</si>
  <si>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</si>
  <si>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</si>
  <si>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</si>
  <si>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</si>
  <si>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</si>
  <si>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</si>
  <si>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</si>
  <si>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</si>
  <si>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</si>
  <si>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</si>
  <si>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</si>
  <si>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</si>
  <si>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</si>
  <si>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</si>
  <si>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</si>
  <si>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</si>
  <si>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</si>
  <si>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</si>
  <si>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</si>
  <si>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</si>
  <si>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</si>
  <si>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</si>
  <si>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</si>
  <si>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</si>
  <si>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</si>
  <si>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</si>
  <si>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</si>
  <si>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</si>
  <si>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</si>
  <si>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</si>
  <si>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</si>
  <si>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</si>
  <si>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</si>
  <si>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</si>
  <si>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</si>
  <si>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</si>
  <si>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</si>
  <si>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</si>
  <si>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</si>
  <si>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</si>
  <si>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</si>
  <si>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</si>
  <si>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</si>
  <si>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</si>
  <si>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</si>
  <si>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</si>
  <si>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</si>
  <si>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</si>
  <si>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</si>
  <si>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</si>
  <si>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</si>
  <si>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</si>
  <si>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</si>
  <si>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</si>
  <si>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</si>
  <si>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</si>
  <si>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</si>
  <si>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</si>
  <si>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</si>
  <si>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</si>
  <si>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</si>
  <si>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</si>
  <si>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</si>
  <si>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</si>
  <si>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</si>
  <si>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</si>
  <si>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</si>
  <si>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</si>
  <si>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</si>
  <si>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</si>
  <si>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</si>
  <si>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</si>
  <si>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</si>
  <si>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</si>
  <si>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</si>
  <si>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</si>
  <si>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</si>
  <si>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</si>
  <si>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</si>
  <si>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</si>
  <si>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</si>
  <si>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</si>
  <si>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</si>
  <si>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</si>
  <si>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</si>
  <si>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</si>
  <si>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</si>
  <si>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</si>
  <si>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</si>
  <si>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</si>
  <si>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</si>
  <si>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</si>
  <si>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</si>
  <si>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</si>
  <si>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</si>
  <si>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</si>
  <si>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</si>
  <si>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</si>
  <si>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</si>
  <si>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</si>
  <si>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</si>
  <si>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</si>
  <si>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</si>
  <si>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</si>
  <si>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</si>
  <si>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</si>
  <si>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</si>
  <si>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</si>
  <si>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</si>
  <si>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</si>
  <si>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</si>
  <si>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</si>
  <si>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</si>
  <si>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</si>
  <si>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</si>
  <si>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</si>
  <si>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</si>
  <si>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</si>
  <si>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</si>
  <si>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</si>
  <si>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</si>
  <si>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</si>
  <si>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</si>
  <si>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</si>
  <si>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</si>
  <si>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</si>
  <si>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</si>
  <si>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</si>
  <si>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</si>
  <si>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</si>
  <si>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</si>
  <si>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</si>
  <si>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</si>
  <si>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</si>
  <si>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</si>
  <si>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</si>
  <si>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</si>
  <si>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</si>
  <si>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</si>
  <si>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</si>
  <si>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</si>
  <si>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</si>
  <si>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</si>
  <si>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</si>
  <si>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</si>
  <si>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</si>
  <si>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</si>
  <si>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</si>
  <si>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</si>
  <si>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</si>
  <si>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</si>
  <si>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</si>
  <si>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</si>
  <si>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</si>
  <si>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</si>
  <si>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</si>
  <si>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</si>
  <si>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</si>
  <si>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</si>
  <si>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</si>
  <si>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</si>
  <si>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</si>
  <si>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</si>
  <si>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</si>
  <si>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</si>
  <si>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</si>
  <si>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</si>
  <si>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</si>
  <si>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</si>
  <si>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</si>
  <si>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</si>
  <si>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</si>
  <si>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</si>
  <si>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</si>
  <si>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</si>
  <si>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</si>
  <si>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</si>
  <si>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</si>
  <si>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</si>
  <si>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</si>
  <si>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</si>
  <si>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</si>
  <si>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</si>
  <si>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</si>
  <si>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</si>
  <si>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</si>
  <si>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</si>
  <si>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</si>
  <si>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</si>
  <si>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</si>
  <si>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</si>
  <si>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</si>
  <si>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</si>
  <si>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</si>
  <si>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</si>
  <si>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</si>
  <si>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</si>
  <si>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</si>
  <si>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</si>
  <si>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</si>
  <si>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</si>
  <si>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</si>
  <si>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</si>
  <si>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</si>
  <si>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</si>
  <si>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</si>
  <si>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</si>
  <si>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</si>
  <si>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</si>
  <si>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</si>
  <si>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</si>
  <si>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</si>
  <si>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</si>
  <si>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</si>
  <si>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</si>
  <si>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</si>
  <si>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</si>
  <si>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</si>
  <si>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</si>
  <si>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</si>
  <si>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</si>
  <si>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</si>
  <si>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</si>
  <si>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</si>
  <si>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</si>
  <si>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</si>
  <si>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</si>
  <si>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</si>
  <si>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</si>
  <si>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</si>
  <si>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</si>
  <si>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</si>
  <si>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</si>
  <si>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</si>
  <si>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</si>
  <si>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</si>
  <si>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</si>
  <si>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</si>
  <si>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</si>
  <si>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</si>
  <si>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</si>
  <si>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</si>
  <si>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</si>
  <si>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</si>
  <si>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</si>
  <si>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</si>
  <si>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</si>
  <si>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</si>
  <si>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</si>
  <si>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</si>
  <si>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</si>
  <si>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</si>
  <si>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</si>
  <si>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</si>
  <si>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</si>
  <si>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</si>
  <si>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</si>
  <si>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</si>
  <si>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</si>
  <si>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</si>
  <si>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</si>
  <si>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</si>
  <si>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</si>
  <si>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</si>
  <si>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</si>
  <si>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</si>
  <si>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</si>
  <si>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</si>
  <si>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</si>
  <si>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</si>
  <si>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</si>
  <si>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</si>
  <si>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</si>
  <si>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</si>
  <si>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</si>
  <si>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</si>
  <si>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</si>
  <si>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</si>
  <si>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</si>
  <si>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</si>
  <si>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</si>
  <si>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</si>
  <si>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</si>
  <si>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</si>
  <si>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</si>
  <si>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</si>
  <si>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</si>
  <si>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</si>
  <si>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</si>
  <si>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</si>
  <si>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</si>
  <si>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</si>
  <si>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</si>
  <si>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</si>
  <si>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</si>
  <si>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</si>
  <si>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</si>
  <si>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</si>
  <si>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</si>
  <si>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</si>
  <si>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</si>
  <si>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</si>
  <si>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</si>
  <si>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</si>
  <si>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</si>
  <si>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</si>
  <si>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</si>
  <si>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</si>
  <si>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</si>
  <si>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</si>
  <si>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</si>
  <si>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</si>
  <si>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</si>
  <si>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</si>
  <si>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</si>
  <si>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</si>
  <si>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</si>
  <si>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</si>
  <si>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</si>
  <si>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</si>
  <si>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</si>
  <si>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</si>
  <si>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</si>
  <si>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</si>
  <si>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</si>
  <si>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</si>
  <si>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</si>
  <si>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</si>
  <si>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</si>
  <si>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</si>
  <si>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</si>
  <si>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</si>
  <si>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</si>
  <si>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</si>
  <si>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</si>
  <si>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</si>
  <si>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</si>
  <si>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</si>
  <si>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</si>
  <si>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</si>
  <si>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</si>
  <si>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</si>
  <si>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</si>
  <si>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</si>
  <si>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</si>
  <si>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</si>
  <si>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</si>
  <si>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</si>
  <si>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</si>
  <si>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</si>
  <si>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</si>
  <si>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</si>
  <si>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</si>
  <si>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</si>
  <si>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</si>
  <si>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</si>
  <si>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</si>
  <si>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</si>
  <si>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</si>
  <si>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</si>
  <si>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</si>
  <si>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</si>
  <si>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</si>
  <si>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</si>
  <si>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</si>
  <si>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</si>
  <si>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</si>
  <si>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</si>
  <si>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</si>
  <si>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</si>
  <si>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</si>
  <si>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</si>
  <si>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</si>
  <si>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</si>
  <si>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</si>
  <si>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</si>
  <si>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</si>
  <si>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</si>
  <si>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</si>
  <si>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</si>
  <si>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</si>
  <si>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</si>
  <si>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</si>
  <si>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</si>
  <si>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</si>
  <si>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</si>
  <si>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</si>
  <si>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</si>
  <si>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</si>
  <si>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</si>
  <si>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</si>
  <si>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</si>
  <si>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</si>
  <si>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</si>
  <si>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</si>
  <si>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</si>
  <si>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</si>
  <si>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</si>
  <si>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</si>
  <si>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</si>
  <si>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</si>
  <si>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</si>
  <si>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</si>
  <si>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</si>
  <si>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</si>
  <si>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</si>
  <si>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</si>
  <si>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</si>
  <si>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</si>
  <si>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</si>
  <si>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</si>
  <si>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</si>
  <si>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</si>
  <si>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</si>
  <si>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</si>
  <si>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</si>
  <si>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</si>
  <si>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</si>
  <si>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</si>
  <si>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</si>
  <si>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</si>
  <si>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</si>
  <si>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</si>
  <si>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</si>
  <si>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</si>
  <si>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</si>
  <si>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</si>
  <si>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</si>
  <si>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</si>
  <si>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</si>
  <si>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</si>
  <si>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</si>
  <si>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</si>
  <si>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</si>
  <si>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</si>
  <si>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</si>
  <si>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</si>
  <si>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</si>
  <si>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</si>
  <si>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</si>
  <si>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</si>
  <si>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</si>
  <si>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</si>
  <si>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</si>
  <si>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</si>
  <si>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</si>
  <si>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</si>
  <si>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</si>
  <si>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</si>
  <si>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</si>
  <si>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</si>
  <si>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</si>
  <si>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</si>
  <si>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</si>
  <si>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</si>
  <si>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</si>
  <si>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</si>
  <si>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</si>
  <si>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</si>
  <si>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</si>
  <si>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</si>
  <si>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</si>
  <si>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</si>
  <si>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</si>
  <si>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</si>
  <si>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</si>
  <si>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</si>
  <si>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</si>
  <si>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</si>
  <si>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</si>
  <si>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</si>
  <si>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</si>
  <si>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</si>
  <si>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</si>
  <si>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</si>
  <si>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</si>
  <si>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</si>
  <si>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</si>
  <si>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</si>
  <si>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</si>
  <si>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</si>
  <si>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</si>
  <si>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</si>
  <si>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</si>
  <si>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</si>
  <si>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</si>
  <si>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</si>
  <si>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</si>
  <si>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</si>
  <si>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</si>
  <si>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</si>
  <si>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</si>
  <si>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</si>
  <si>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</si>
  <si>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</si>
  <si>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</si>
  <si>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</si>
  <si>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</si>
  <si>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</si>
  <si>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</si>
  <si>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</si>
  <si>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</si>
  <si>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</si>
  <si>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</si>
  <si>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</si>
  <si>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</si>
  <si>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</si>
  <si>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</si>
  <si>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</si>
  <si>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</si>
  <si>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</si>
  <si>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</si>
  <si>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</si>
  <si>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</si>
  <si>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</si>
  <si>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</si>
  <si>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</si>
  <si>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</si>
  <si>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</si>
  <si>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</si>
  <si>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</si>
  <si>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</si>
  <si>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</si>
  <si>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</si>
  <si>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</si>
  <si>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</si>
  <si>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</si>
  <si>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</si>
  <si>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</si>
  <si>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</si>
  <si>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</si>
  <si>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</si>
  <si>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</si>
  <si>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</si>
  <si>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</si>
  <si>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</si>
  <si>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</si>
  <si>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</si>
  <si>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</si>
  <si>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</si>
  <si>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</si>
  <si>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</si>
  <si>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</si>
  <si>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</si>
  <si>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</si>
  <si>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</si>
  <si>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</si>
  <si>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</si>
  <si>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</si>
  <si>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</si>
  <si>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</si>
  <si>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</si>
  <si>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</si>
  <si>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</si>
  <si>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</si>
  <si>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</si>
  <si>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</si>
  <si>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</si>
  <si>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</si>
  <si>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</si>
  <si>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</si>
  <si>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</si>
  <si>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</si>
  <si>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</si>
  <si>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</si>
  <si>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</si>
  <si>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</si>
  <si>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</si>
  <si>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</si>
  <si>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</si>
  <si>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</si>
  <si>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</si>
  <si>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</si>
  <si>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</si>
  <si>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</si>
  <si>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</si>
  <si>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</si>
  <si>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</si>
  <si>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</si>
  <si>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</si>
  <si>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</si>
  <si>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</si>
  <si>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</si>
  <si>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</si>
  <si>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</si>
  <si>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</si>
  <si>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</si>
  <si>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</si>
  <si>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</si>
  <si>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</si>
  <si>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</si>
  <si>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</si>
  <si>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</si>
  <si>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</si>
  <si>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</si>
  <si>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</si>
  <si>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</si>
  <si>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</si>
  <si>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</si>
  <si>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</si>
  <si>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</si>
  <si>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</si>
  <si>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</si>
  <si>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</si>
  <si>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</si>
  <si>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</si>
  <si>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</si>
  <si>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</si>
  <si>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</si>
  <si>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</si>
  <si>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</si>
  <si>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</si>
  <si>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</si>
  <si>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</si>
  <si>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</si>
  <si>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</si>
  <si>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</si>
  <si>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</si>
  <si>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</si>
  <si>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</si>
  <si>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</si>
  <si>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</si>
  <si>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</si>
  <si>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</si>
  <si>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</si>
  <si>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</si>
  <si>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</si>
  <si>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</si>
  <si>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</si>
  <si>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</si>
  <si>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</si>
  <si>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</si>
  <si>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</si>
  <si>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</si>
  <si>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</si>
  <si>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</si>
  <si>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</si>
  <si>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</si>
  <si>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</si>
  <si>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</si>
  <si>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</si>
  <si>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</si>
  <si>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</si>
  <si>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</si>
  <si>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</si>
  <si>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</si>
  <si>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</si>
  <si>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</si>
  <si>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</si>
  <si>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</si>
  <si>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</si>
  <si>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</si>
  <si>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</si>
  <si>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</si>
  <si>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</si>
  <si>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</si>
  <si>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</si>
  <si>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</si>
  <si>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</si>
  <si>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</si>
  <si>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</si>
  <si>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</si>
  <si>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</si>
  <si>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</si>
  <si>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</si>
  <si>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</si>
  <si>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</si>
  <si>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</si>
  <si>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</si>
  <si>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</si>
  <si>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</si>
  <si>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</si>
  <si>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</si>
  <si>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</si>
  <si>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</si>
  <si>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</si>
  <si>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</si>
  <si>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</si>
  <si>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</si>
  <si>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</si>
  <si>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</si>
  <si>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</si>
  <si>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</si>
  <si>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</si>
  <si>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</si>
  <si>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</si>
  <si>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</si>
  <si>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</si>
  <si>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</si>
  <si>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</si>
  <si>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</si>
  <si>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</si>
  <si>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</si>
  <si>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</si>
  <si>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</si>
  <si>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</si>
  <si>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</si>
  <si>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</si>
  <si>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</si>
  <si>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</si>
  <si>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</si>
  <si>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</si>
  <si>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</si>
  <si>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</si>
  <si>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</si>
  <si>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</si>
  <si>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</si>
  <si>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</si>
  <si>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</si>
  <si>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</si>
  <si>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</si>
  <si>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</si>
  <si>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</si>
  <si>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</si>
  <si>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</si>
  <si>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</si>
  <si>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</si>
  <si>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</si>
  <si>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</si>
  <si>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</si>
  <si>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</si>
  <si>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</si>
  <si>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</si>
  <si>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</si>
  <si>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</si>
  <si>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</si>
  <si>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</si>
  <si>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</si>
  <si>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</si>
  <si>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</si>
  <si>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</si>
  <si>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</si>
  <si>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</si>
  <si>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</si>
  <si>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</si>
  <si>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</si>
  <si>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</si>
  <si>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</si>
  <si>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</si>
  <si>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</si>
  <si>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</si>
  <si>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</si>
  <si>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</si>
  <si>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</si>
  <si>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</si>
  <si>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</si>
  <si>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</si>
  <si>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</si>
  <si>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</si>
  <si>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</si>
  <si>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</si>
  <si>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</si>
  <si>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</si>
  <si>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</si>
  <si>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</si>
  <si>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</si>
  <si>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</si>
  <si>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</si>
  <si>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</si>
  <si>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</si>
  <si>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</si>
  <si>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</si>
  <si>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</si>
  <si>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</si>
  <si>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</si>
  <si>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</si>
  <si>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</si>
  <si>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</si>
  <si>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</si>
  <si>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</si>
  <si>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</si>
  <si>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</si>
  <si>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</si>
  <si>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</si>
  <si>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</si>
  <si>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</si>
  <si>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</si>
  <si>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</si>
  <si>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</si>
  <si>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</si>
  <si>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</si>
  <si>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</si>
  <si>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</si>
  <si>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</si>
  <si>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</si>
  <si>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</si>
  <si>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</si>
  <si>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</si>
  <si>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</si>
  <si>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</si>
  <si>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</si>
  <si>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</si>
  <si>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</si>
  <si>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</si>
  <si>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</si>
  <si>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</si>
  <si>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</si>
  <si>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</si>
  <si>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</si>
  <si>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</si>
  <si>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</si>
  <si>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</si>
  <si>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</si>
  <si>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</si>
  <si>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</si>
  <si>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</si>
  <si>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</si>
  <si>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</si>
  <si>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</si>
  <si>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</si>
  <si>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</si>
  <si>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</si>
  <si>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</si>
  <si>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</si>
  <si>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</si>
  <si>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</si>
  <si>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</si>
  <si>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</si>
  <si>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</si>
  <si>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</si>
  <si>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</si>
  <si>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</si>
  <si>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</si>
  <si>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</si>
  <si>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</si>
  <si>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</si>
  <si>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</si>
  <si>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</si>
  <si>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</si>
  <si>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</si>
  <si>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</si>
  <si>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</si>
  <si>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</si>
  <si>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</si>
  <si>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</si>
  <si>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</si>
  <si>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</si>
  <si>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</si>
  <si>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</si>
  <si>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</si>
  <si>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</si>
  <si>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</si>
  <si>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</si>
  <si>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</si>
  <si>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</si>
  <si>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</si>
  <si>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</si>
  <si>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</si>
  <si>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</si>
  <si>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</si>
  <si>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</si>
  <si>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</si>
  <si>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</si>
  <si>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</si>
  <si>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</si>
  <si>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</si>
  <si>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</si>
  <si>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</si>
  <si>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</si>
  <si>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</si>
  <si>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</si>
  <si>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</si>
  <si>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</si>
  <si>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</si>
  <si>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</si>
  <si>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</si>
  <si>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</si>
  <si>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</si>
  <si>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</si>
  <si>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</si>
  <si>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</si>
  <si>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</si>
  <si>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</si>
  <si>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</si>
  <si>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</si>
  <si>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</si>
  <si>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</si>
  <si>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</si>
  <si>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</si>
  <si>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</si>
  <si>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</si>
  <si>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</si>
  <si>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</si>
  <si>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</si>
  <si>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</si>
  <si>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</si>
  <si>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</si>
  <si>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</si>
  <si>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</si>
  <si>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</si>
  <si>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</si>
  <si>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</si>
  <si>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</si>
  <si>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</si>
  <si>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</si>
  <si>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</si>
  <si>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</si>
  <si>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</si>
  <si>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</si>
  <si>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</si>
  <si>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</si>
  <si>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</si>
  <si>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</si>
  <si>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</si>
  <si>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</si>
  <si>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</si>
  <si>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</si>
  <si>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</si>
  <si>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</si>
  <si>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</si>
  <si>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</si>
  <si>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</si>
  <si>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</si>
  <si>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</si>
  <si>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</si>
  <si>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</si>
  <si>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</si>
  <si>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</si>
  <si>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</si>
  <si>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</si>
  <si>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</si>
  <si>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</si>
  <si>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</si>
  <si>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</si>
  <si>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</si>
  <si>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</si>
  <si>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</si>
  <si>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</si>
  <si>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</si>
  <si>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</si>
  <si>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</si>
  <si>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</si>
  <si>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</si>
  <si>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</si>
  <si>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</si>
  <si>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</si>
  <si>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</si>
  <si>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</si>
  <si>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</si>
  <si>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</si>
  <si>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</si>
  <si>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</si>
  <si>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</si>
  <si>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</si>
  <si>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</si>
  <si>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</si>
  <si>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</si>
  <si>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</si>
  <si>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</si>
  <si>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</si>
  <si>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</si>
  <si>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</si>
  <si>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</si>
  <si>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</si>
  <si>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</si>
  <si>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</si>
  <si>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</si>
  <si>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</si>
  <si>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</si>
  <si>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</si>
  <si>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</si>
  <si>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</si>
  <si>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</si>
  <si>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</si>
  <si>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</si>
  <si>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</si>
  <si>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</si>
  <si>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</si>
  <si>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</si>
  <si>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</si>
  <si>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</si>
  <si>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</si>
  <si>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</si>
  <si>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</si>
  <si>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</si>
  <si>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</si>
  <si>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</si>
  <si>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</si>
  <si>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</si>
  <si>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</si>
  <si>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</si>
  <si>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</si>
  <si>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</si>
  <si>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</si>
  <si>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</si>
  <si>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</si>
  <si>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</si>
  <si>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</si>
  <si>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</si>
  <si>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</si>
  <si>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</si>
  <si>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</si>
  <si>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</si>
  <si>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</si>
  <si>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</si>
  <si>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</si>
  <si>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</si>
  <si>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</si>
  <si>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</si>
  <si>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</si>
  <si>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</si>
  <si>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</si>
  <si>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</si>
  <si>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</si>
  <si>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</si>
  <si>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</si>
  <si>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</si>
  <si>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</si>
  <si>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</si>
  <si>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</si>
  <si>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</si>
  <si>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</si>
  <si>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</si>
  <si>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</si>
  <si>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</si>
  <si>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</si>
  <si>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</si>
  <si>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</si>
  <si>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</si>
  <si>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</si>
  <si>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</si>
  <si>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</si>
  <si>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</si>
  <si>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</si>
  <si>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</si>
  <si>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</si>
  <si>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</si>
  <si>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</si>
  <si>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</si>
  <si>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</si>
  <si>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</si>
  <si>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</si>
  <si>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</si>
  <si>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</si>
  <si>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</si>
  <si>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</si>
  <si>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</si>
  <si>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</si>
  <si>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</si>
  <si>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</si>
  <si>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</si>
  <si>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</si>
  <si>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</si>
  <si>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</si>
  <si>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</si>
  <si>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</si>
  <si>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</si>
  <si>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</si>
  <si>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</si>
  <si>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</si>
  <si>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</si>
  <si>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</si>
  <si>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</si>
  <si>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</si>
  <si>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</si>
  <si>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</si>
  <si>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</si>
  <si>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</si>
  <si>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</si>
  <si>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</si>
  <si>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</si>
  <si>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</si>
  <si>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</si>
  <si>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</si>
  <si>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</si>
  <si>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</si>
  <si>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</si>
  <si>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</si>
  <si>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</si>
  <si>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</si>
  <si>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</si>
  <si>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</si>
  <si>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</si>
  <si>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</si>
  <si>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</si>
  <si>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</si>
  <si>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</si>
  <si>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</si>
  <si>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</si>
  <si>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</si>
  <si>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</si>
  <si>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</si>
  <si>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</si>
  <si>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</si>
  <si>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</si>
  <si>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</si>
  <si>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</si>
  <si>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</si>
  <si>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</si>
  <si>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</si>
  <si>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</si>
  <si>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</si>
  <si>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</si>
  <si>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</si>
  <si>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</si>
  <si>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</si>
  <si>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</si>
  <si>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</si>
  <si>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</si>
  <si>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</si>
  <si>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</si>
  <si>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</si>
  <si>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</si>
  <si>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</si>
  <si>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</si>
  <si>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</si>
  <si>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</si>
  <si>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</si>
  <si>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</si>
  <si>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</si>
  <si>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</si>
  <si>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</si>
  <si>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</si>
  <si>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</si>
  <si>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</si>
  <si>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</si>
  <si>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</si>
  <si>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</si>
  <si>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</si>
  <si>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</si>
  <si>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</si>
  <si>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</si>
  <si>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</si>
  <si>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</si>
  <si>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</si>
  <si>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</si>
  <si>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</si>
  <si>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</si>
  <si>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</si>
  <si>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</si>
  <si>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</si>
  <si>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</si>
  <si>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</si>
  <si>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</si>
  <si>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</si>
  <si>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</si>
  <si>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</si>
  <si>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</si>
  <si>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</si>
  <si>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</si>
  <si>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</si>
  <si>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</si>
  <si>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</si>
  <si>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</si>
  <si>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</si>
  <si>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</si>
  <si>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</si>
  <si>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</si>
  <si>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</si>
  <si>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</si>
  <si>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</si>
  <si>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</si>
  <si>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</si>
  <si>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</si>
  <si>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</si>
  <si>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</si>
  <si>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</si>
  <si>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</si>
  <si>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</si>
  <si>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</si>
  <si>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</si>
  <si>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</si>
  <si>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</si>
  <si>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</si>
  <si>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</si>
  <si>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</si>
  <si>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</si>
  <si>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</si>
  <si>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</si>
  <si>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</si>
  <si>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</si>
  <si>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</si>
  <si>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</si>
  <si>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</si>
  <si>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</si>
  <si>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</si>
  <si>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</si>
  <si>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</si>
  <si>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</si>
  <si>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</si>
  <si>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</si>
  <si>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</si>
  <si>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</si>
  <si>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</si>
  <si>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</si>
  <si>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</si>
  <si>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</si>
  <si>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</si>
  <si>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</si>
  <si>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</si>
  <si>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</si>
  <si>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</si>
  <si>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</si>
  <si>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</si>
  <si>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</si>
  <si>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</si>
  <si>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</si>
  <si>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</si>
  <si>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</si>
  <si>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</si>
  <si>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</si>
  <si>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</si>
  <si>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</si>
  <si>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</si>
  <si>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</si>
  <si>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</si>
  <si>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</si>
  <si>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</si>
  <si>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</si>
  <si>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</si>
  <si>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</si>
  <si>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</si>
  <si>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</si>
  <si>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</si>
  <si>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</si>
  <si>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</si>
  <si>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</si>
  <si>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</si>
  <si>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</si>
  <si>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</si>
  <si>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</si>
  <si>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</si>
  <si>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</si>
  <si>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</si>
  <si>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</si>
  <si>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</si>
  <si>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</si>
  <si>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</si>
  <si>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</si>
  <si>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</si>
  <si>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</si>
  <si>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</si>
  <si>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</si>
  <si>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</si>
  <si>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</si>
  <si>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</si>
  <si>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</si>
  <si>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</si>
  <si>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</si>
  <si>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</si>
  <si>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</si>
  <si>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</si>
  <si>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</si>
  <si>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</si>
  <si>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</si>
  <si>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</si>
  <si>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</si>
  <si>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</si>
  <si>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</si>
  <si>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</si>
  <si>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</si>
  <si>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</si>
  <si>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</si>
  <si>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</si>
  <si>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</si>
  <si>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</si>
  <si>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</si>
  <si>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</si>
  <si>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</si>
  <si>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</si>
  <si>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</si>
  <si>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</si>
  <si>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</si>
  <si>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</si>
  <si>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</si>
  <si>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</si>
  <si>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</si>
  <si>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</si>
  <si>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</si>
  <si>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</si>
  <si>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</si>
  <si>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</si>
  <si>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</si>
  <si>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</si>
  <si>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</si>
  <si>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</si>
  <si>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</si>
  <si>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</si>
  <si>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</si>
  <si>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</si>
  <si>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</si>
  <si>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</si>
  <si>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</si>
  <si>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</si>
  <si>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</si>
  <si>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</si>
  <si>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</si>
  <si>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</si>
  <si>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</si>
  <si>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</si>
  <si>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</si>
  <si>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</si>
  <si>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</si>
  <si>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</si>
  <si>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</si>
  <si>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</si>
  <si>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</si>
  <si>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</si>
  <si>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</si>
  <si>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</si>
  <si>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</si>
  <si>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</si>
  <si>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</si>
  <si>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</si>
  <si>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</si>
  <si>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</si>
  <si>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</si>
  <si>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</si>
  <si>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</si>
  <si>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</si>
  <si>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</si>
  <si>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</si>
  <si>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</si>
  <si>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</si>
  <si>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</si>
  <si>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</si>
  <si>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</si>
  <si>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</si>
  <si>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</si>
  <si>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</si>
  <si>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</si>
  <si>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</si>
  <si>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</si>
  <si>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</si>
  <si>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</si>
  <si>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</si>
  <si>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</si>
  <si>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</si>
  <si>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</si>
  <si>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</si>
  <si>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</si>
  <si>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</si>
  <si>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</si>
  <si>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</si>
  <si>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</si>
  <si>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</si>
  <si>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</si>
  <si>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</si>
  <si>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</si>
  <si>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</si>
  <si>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</si>
  <si>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</si>
  <si>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</si>
  <si>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</si>
  <si>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</si>
  <si>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</si>
  <si>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</si>
  <si>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</si>
  <si>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</si>
  <si>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</si>
  <si>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</si>
  <si>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</si>
  <si>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</si>
  <si>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</si>
  <si>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</si>
  <si>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</si>
  <si>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</si>
  <si>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</si>
  <si>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</si>
  <si>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</si>
  <si>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</si>
  <si>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</si>
  <si>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</si>
  <si>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</si>
  <si>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</si>
  <si>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</si>
  <si>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</si>
  <si>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</si>
  <si>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</si>
  <si>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</si>
  <si>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</si>
  <si>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</si>
  <si>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</si>
  <si>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</si>
  <si>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</si>
  <si>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</si>
  <si>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</si>
  <si>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</si>
  <si>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</si>
  <si>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</si>
  <si>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</si>
  <si>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</si>
  <si>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</si>
  <si>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</si>
  <si>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</si>
  <si>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</si>
  <si>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</si>
  <si>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</si>
  <si>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</si>
  <si>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</si>
  <si>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</si>
  <si>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</si>
  <si>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</si>
  <si>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</si>
  <si>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</si>
  <si>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</si>
  <si>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</si>
  <si>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</si>
  <si>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</si>
  <si>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</si>
  <si>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</si>
  <si>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</si>
  <si>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</si>
  <si>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</si>
  <si>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</si>
  <si>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</si>
  <si>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</si>
  <si>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</si>
  <si>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</si>
  <si>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</si>
  <si>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</si>
  <si>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</si>
  <si>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</si>
  <si>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</si>
  <si>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</si>
  <si>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</si>
  <si>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</si>
  <si>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</si>
  <si>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</si>
  <si>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</si>
  <si>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</si>
  <si>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</si>
  <si>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</si>
  <si>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</si>
  <si>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</si>
  <si>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</si>
  <si>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</si>
  <si>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</si>
  <si>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</si>
  <si>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</si>
  <si>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</si>
  <si>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</si>
  <si>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</si>
  <si>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</si>
  <si>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</si>
  <si>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</si>
  <si>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</si>
  <si>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</si>
  <si>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</si>
  <si>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</si>
  <si>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</si>
  <si>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</si>
  <si>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</si>
  <si>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</si>
  <si>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</si>
  <si>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</si>
  <si>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</si>
  <si>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</si>
  <si>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</si>
  <si>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</si>
  <si>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</si>
  <si>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</si>
  <si>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</si>
  <si>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</si>
  <si>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</si>
  <si>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</si>
  <si>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</si>
  <si>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</si>
  <si>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</si>
  <si>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</si>
  <si>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</si>
  <si>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</si>
  <si>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</si>
  <si>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</si>
  <si>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</si>
  <si>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</si>
  <si>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</si>
  <si>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</si>
  <si>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</si>
  <si>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</si>
  <si>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</si>
  <si>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</si>
  <si>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</si>
  <si>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</si>
  <si>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</si>
  <si>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</si>
  <si>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</si>
  <si>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</si>
  <si>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</si>
  <si>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</si>
  <si>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</si>
  <si>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</si>
  <si>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</si>
  <si>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</si>
  <si>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</si>
  <si>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</si>
  <si>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</si>
  <si>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</si>
  <si>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</si>
  <si>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</si>
  <si>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</si>
  <si>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</si>
  <si>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</si>
  <si>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</si>
  <si>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</si>
  <si>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</si>
  <si>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</si>
  <si>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</si>
  <si>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</si>
  <si>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</si>
  <si>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</si>
  <si>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</si>
  <si>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</si>
  <si>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</si>
  <si>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</si>
  <si>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</si>
  <si>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</si>
  <si>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</si>
  <si>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</si>
  <si>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</si>
  <si>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</si>
  <si>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</si>
  <si>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</si>
  <si>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</si>
  <si>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</si>
  <si>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</si>
  <si>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</si>
  <si>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</si>
  <si>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</si>
  <si>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</si>
  <si>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</si>
  <si>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</si>
  <si>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</si>
  <si>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</si>
  <si>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</si>
  <si>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</si>
  <si>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</si>
  <si>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</si>
  <si>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</si>
  <si>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</si>
  <si>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</si>
  <si>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</si>
  <si>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</si>
  <si>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</si>
  <si>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</si>
  <si>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</si>
  <si>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</si>
  <si>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</si>
  <si>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</si>
  <si>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</si>
  <si>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</si>
  <si>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</si>
  <si>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</si>
  <si>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</si>
  <si>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</si>
  <si>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</si>
  <si>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</si>
  <si>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</si>
  <si>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</si>
  <si>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</si>
  <si>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</si>
  <si>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</si>
  <si>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</si>
  <si>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</si>
  <si>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</si>
  <si>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</si>
  <si>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</si>
  <si>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</si>
  <si>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</si>
  <si>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</si>
  <si>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</si>
  <si>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</si>
  <si>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</si>
  <si>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</si>
  <si>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</si>
  <si>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</si>
  <si>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</si>
  <si>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</si>
  <si>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</si>
  <si>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</si>
  <si>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</si>
  <si>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</si>
  <si>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</si>
  <si>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</si>
  <si>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</si>
  <si>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</si>
  <si>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</si>
  <si>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</si>
  <si>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</si>
  <si>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</si>
  <si>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</si>
  <si>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</si>
  <si>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</si>
  <si>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</si>
  <si>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</si>
  <si>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</si>
  <si>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</si>
  <si>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</si>
  <si>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</si>
  <si>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</si>
  <si>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</si>
  <si>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</si>
  <si>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</si>
  <si>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</si>
  <si>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</si>
  <si>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</si>
  <si>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</si>
  <si>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</si>
  <si>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</si>
  <si>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</si>
  <si>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</si>
  <si>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</si>
  <si>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</si>
  <si>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</si>
  <si>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</si>
  <si>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</si>
  <si>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</si>
  <si>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</si>
  <si>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</si>
  <si>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</si>
  <si>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</si>
  <si>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</si>
  <si>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</si>
  <si>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</si>
  <si>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</si>
  <si>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</si>
  <si>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</si>
  <si>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</si>
  <si>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</si>
  <si>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</si>
  <si>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</si>
  <si>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</si>
  <si>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</si>
  <si>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</si>
  <si>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</si>
  <si>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</si>
  <si>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</si>
  <si>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</si>
  <si>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</si>
  <si>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</si>
  <si>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</si>
  <si>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</si>
  <si>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</si>
  <si>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</si>
  <si>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</si>
  <si>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</si>
  <si>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</si>
  <si>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</si>
  <si>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</si>
  <si>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</si>
  <si>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</si>
  <si>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</si>
  <si>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</si>
  <si>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</si>
  <si>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</si>
  <si>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</si>
  <si>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</si>
  <si>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</si>
  <si>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</si>
  <si>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</si>
  <si>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</si>
  <si>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</si>
  <si>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</si>
  <si>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</si>
  <si>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</si>
  <si>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</si>
  <si>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</si>
  <si>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</si>
  <si>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</si>
  <si>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</si>
  <si>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</si>
  <si>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</si>
  <si>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</si>
  <si>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</si>
  <si>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</si>
  <si>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</si>
  <si>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</si>
  <si>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</si>
  <si>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</si>
  <si>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</si>
  <si>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</si>
  <si>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</si>
  <si>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</si>
  <si>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</si>
  <si>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</si>
  <si>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</si>
  <si>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</si>
  <si>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</si>
  <si>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</si>
  <si>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</si>
  <si>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</si>
  <si>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</si>
  <si>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</si>
  <si>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</si>
  <si>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</si>
  <si>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</si>
  <si>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</si>
  <si>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</si>
  <si>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</si>
  <si>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</si>
  <si>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</si>
  <si>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</si>
  <si>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</si>
  <si>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</si>
  <si>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</si>
  <si>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</si>
  <si>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</si>
  <si>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</si>
  <si>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</si>
  <si>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</si>
  <si>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</si>
  <si>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</si>
  <si>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</si>
  <si>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</si>
  <si>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</si>
  <si>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</si>
  <si>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</si>
  <si>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</si>
  <si>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</si>
  <si>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</si>
  <si>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</si>
  <si>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</si>
  <si>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</si>
  <si>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</si>
  <si>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</si>
  <si>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</si>
  <si>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</si>
  <si>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</si>
  <si>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</si>
  <si>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</si>
  <si>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</si>
  <si>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</si>
  <si>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</si>
  <si>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</si>
  <si>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</si>
  <si>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</si>
  <si>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</si>
  <si>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</si>
  <si>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</si>
  <si>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</si>
  <si>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</si>
  <si>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</si>
  <si>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</si>
  <si>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</si>
  <si>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</si>
  <si>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</si>
  <si>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</si>
  <si>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</si>
  <si>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</si>
  <si>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</si>
  <si>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</si>
  <si>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</si>
  <si>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</si>
  <si>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</si>
  <si>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</si>
  <si>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</si>
  <si>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</si>
  <si>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</si>
  <si>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</si>
  <si>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</si>
  <si>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</si>
  <si>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</si>
  <si>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</si>
  <si>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</si>
  <si>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</si>
  <si>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</si>
  <si>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</si>
  <si>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</si>
  <si>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</si>
  <si>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</si>
  <si>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</si>
  <si>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</si>
  <si>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</si>
  <si>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</si>
  <si>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</si>
  <si>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</si>
  <si>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</si>
  <si>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</si>
  <si>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</si>
  <si>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</si>
  <si>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</si>
  <si>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</si>
  <si>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</si>
  <si>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</si>
  <si>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</si>
  <si>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</si>
  <si>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</si>
  <si>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</si>
  <si>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</si>
  <si>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</si>
  <si>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</si>
  <si>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</si>
  <si>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</si>
  <si>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</si>
  <si>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</si>
  <si>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</si>
  <si>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</si>
  <si>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</si>
  <si>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</si>
  <si>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</si>
  <si>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</si>
  <si>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</si>
  <si>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</si>
  <si>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</si>
  <si>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</si>
  <si>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</si>
  <si>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</si>
  <si>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</si>
  <si>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</si>
  <si>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</si>
  <si>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</si>
  <si>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</si>
  <si>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</si>
  <si>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</si>
  <si>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</si>
  <si>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</si>
  <si>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</si>
  <si>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</si>
  <si>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</si>
  <si>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</si>
  <si>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</si>
  <si>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</si>
  <si>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</si>
  <si>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</si>
  <si>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</si>
  <si>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</si>
  <si>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</si>
  <si>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</si>
  <si>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</si>
  <si>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</si>
  <si>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</si>
  <si>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</si>
  <si>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</si>
  <si>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</si>
  <si>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</si>
  <si>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</si>
  <si>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</si>
  <si>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</si>
  <si>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</si>
  <si>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</si>
  <si>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</si>
  <si>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</si>
  <si>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</si>
  <si>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</si>
  <si>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</si>
  <si>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</si>
  <si>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</si>
  <si>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</si>
  <si>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</si>
  <si>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</si>
  <si>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</si>
  <si>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</si>
  <si>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</si>
  <si>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</si>
  <si>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</si>
  <si>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</si>
  <si>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</si>
  <si>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</si>
  <si>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</si>
  <si>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</si>
  <si>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</si>
  <si>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</si>
  <si>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</si>
  <si>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</si>
  <si>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</si>
  <si>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</si>
  <si>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</si>
  <si>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</si>
  <si>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</si>
  <si>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</si>
  <si>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</si>
  <si>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</si>
  <si>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</si>
  <si>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</si>
  <si>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</si>
  <si>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</si>
  <si>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</si>
  <si>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</si>
  <si>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</si>
  <si>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</si>
  <si>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</si>
  <si>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</si>
  <si>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</si>
  <si>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</si>
  <si>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</si>
  <si>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</si>
  <si>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</si>
  <si>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</si>
  <si>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</si>
  <si>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</si>
  <si>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</si>
  <si>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</si>
  <si>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</si>
  <si>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</si>
  <si>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</si>
  <si>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</si>
  <si>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</si>
  <si>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</si>
  <si>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</si>
  <si>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</si>
  <si>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</si>
  <si>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</si>
  <si>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</si>
  <si>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</si>
  <si>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</si>
  <si>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</si>
  <si>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</si>
  <si>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</si>
  <si>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</si>
  <si>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</si>
  <si>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</si>
  <si>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</si>
  <si>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</si>
  <si>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</si>
  <si>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</si>
  <si>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</si>
  <si>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</si>
  <si>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</si>
  <si>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</si>
  <si>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</si>
  <si>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</si>
  <si>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</si>
  <si>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</si>
  <si>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</si>
  <si>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</si>
  <si>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</si>
  <si>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</si>
  <si>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</si>
  <si>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</si>
  <si>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</si>
  <si>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</si>
  <si>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</si>
  <si>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</si>
  <si>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</si>
  <si>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</si>
  <si>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</si>
  <si>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</si>
  <si>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</si>
  <si>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</si>
  <si>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</si>
  <si>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</si>
  <si>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</si>
  <si>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</si>
  <si>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</si>
  <si>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</si>
  <si>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</si>
  <si>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</si>
  <si>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</si>
  <si>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</si>
  <si>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</si>
  <si>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</si>
  <si>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</si>
  <si>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</si>
  <si>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</si>
  <si>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</si>
  <si>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</si>
  <si>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</si>
  <si>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</si>
  <si>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</si>
  <si>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</si>
  <si>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</si>
  <si>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</si>
  <si>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</si>
  <si>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</si>
  <si>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</si>
  <si>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</si>
  <si>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</si>
  <si>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</si>
  <si>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</si>
  <si>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</si>
  <si>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</si>
  <si>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</si>
  <si>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</si>
  <si>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</si>
  <si>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</si>
  <si>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</si>
  <si>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</si>
  <si>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</si>
  <si>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</si>
  <si>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</si>
  <si>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</si>
  <si>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</si>
  <si>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</si>
  <si>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</si>
  <si>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</si>
  <si>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</si>
  <si>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</si>
  <si>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</si>
  <si>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</si>
  <si>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</si>
  <si>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</si>
  <si>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</si>
  <si>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</si>
  <si>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</si>
  <si>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</si>
  <si>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</si>
  <si>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</si>
  <si>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</si>
  <si>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</si>
  <si>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</si>
  <si>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</si>
  <si>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</si>
  <si>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</si>
  <si>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</si>
  <si>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</si>
  <si>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</si>
  <si>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</si>
  <si>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</si>
  <si>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</si>
  <si>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</si>
  <si>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</si>
  <si>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</si>
  <si>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</si>
  <si>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</si>
  <si>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</si>
  <si>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</si>
  <si>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</si>
  <si>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</si>
  <si>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</si>
  <si>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</si>
  <si>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</si>
  <si>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</si>
  <si>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</si>
  <si>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</si>
  <si>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</si>
  <si>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</si>
  <si>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</si>
  <si>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</si>
  <si>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</si>
  <si>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</si>
  <si>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</si>
  <si>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</si>
  <si>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</si>
  <si>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</si>
  <si>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</si>
  <si>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</si>
  <si>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</si>
  <si>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</si>
  <si>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</si>
  <si>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</si>
  <si>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</si>
  <si>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</si>
  <si>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</si>
  <si>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</si>
  <si>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</si>
  <si>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</si>
  <si>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</si>
  <si>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</si>
  <si>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</si>
  <si>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</si>
  <si>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</si>
  <si>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</si>
  <si>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</si>
  <si>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</si>
  <si>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</si>
  <si>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</si>
  <si>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</si>
  <si>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</si>
  <si>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</si>
  <si>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</si>
  <si>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</si>
  <si>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</si>
  <si>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</si>
  <si>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</si>
  <si>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</si>
  <si>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</si>
  <si>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</si>
  <si>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</si>
  <si>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</si>
  <si>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</si>
  <si>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</si>
  <si>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</si>
  <si>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</si>
  <si>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</si>
  <si>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</si>
  <si>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</si>
  <si>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</si>
  <si>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</si>
  <si>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</si>
  <si>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</si>
  <si>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</si>
  <si>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</si>
  <si>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</si>
  <si>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</si>
  <si>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</si>
  <si>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</si>
  <si>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</si>
  <si>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</si>
  <si>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</si>
  <si>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</si>
  <si>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</si>
  <si>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</si>
  <si>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</si>
  <si>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</si>
  <si>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</si>
  <si>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</si>
  <si>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</si>
  <si>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</si>
  <si>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</si>
  <si>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</si>
  <si>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</si>
  <si>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</si>
  <si>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</si>
  <si>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</si>
  <si>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</si>
  <si>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</si>
  <si>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</si>
  <si>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</si>
  <si>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</si>
  <si>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</si>
  <si>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</si>
  <si>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</si>
  <si>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</si>
  <si>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</si>
  <si>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</si>
  <si>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</si>
  <si>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</si>
  <si>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</si>
  <si>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</si>
  <si>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</si>
  <si>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</si>
  <si>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</si>
  <si>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</si>
  <si>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</si>
  <si>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</si>
  <si>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</si>
  <si>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</si>
  <si>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</si>
  <si>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</si>
  <si>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</si>
  <si>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</si>
  <si>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</si>
  <si>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</si>
  <si>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</si>
  <si>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</si>
  <si>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</si>
  <si>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</si>
  <si>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</si>
  <si>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</si>
  <si>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</si>
  <si>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</si>
  <si>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</si>
  <si>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</si>
  <si>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</si>
  <si>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</si>
  <si>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</si>
  <si>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</si>
  <si>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</si>
  <si>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</si>
  <si>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</si>
  <si>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</si>
  <si>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</si>
  <si>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</si>
  <si>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</si>
  <si>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</si>
  <si>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</si>
  <si>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</si>
  <si>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</si>
  <si>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</si>
  <si>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</si>
  <si>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</si>
  <si>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</si>
  <si>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</si>
  <si>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</si>
  <si>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</si>
  <si>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</si>
  <si>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</si>
  <si>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</si>
  <si>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</si>
  <si>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</si>
  <si>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</si>
  <si>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</si>
  <si>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</si>
  <si>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</si>
  <si>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</si>
  <si>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</si>
  <si>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</si>
  <si>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</si>
  <si>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</si>
  <si>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</si>
  <si>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</si>
  <si>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</si>
  <si>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</si>
  <si>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</si>
  <si>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</si>
  <si>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</si>
  <si>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</si>
  <si>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</si>
  <si>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</si>
  <si>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</si>
  <si>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</si>
  <si>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</si>
  <si>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</si>
  <si>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</si>
  <si>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</si>
  <si>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</si>
  <si>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</si>
  <si>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</si>
  <si>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</si>
  <si>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</si>
  <si>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</si>
  <si>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</si>
  <si>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</si>
  <si>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</si>
  <si>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</si>
  <si>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</si>
  <si>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</si>
  <si>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</si>
  <si>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</si>
  <si>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</si>
  <si>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</si>
  <si>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</si>
  <si>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</si>
  <si>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</si>
  <si>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</si>
  <si>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</si>
  <si>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</si>
  <si>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</si>
  <si>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</si>
  <si>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</si>
  <si>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</si>
  <si>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</si>
  <si>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</si>
  <si>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</si>
  <si>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</si>
  <si>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</si>
  <si>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</si>
  <si>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</si>
  <si>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</si>
  <si>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</si>
  <si>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</si>
  <si>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</si>
  <si>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</si>
  <si>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</si>
  <si>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</si>
  <si>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</si>
  <si>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</si>
  <si>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</si>
  <si>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</si>
  <si>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</si>
  <si>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</si>
  <si>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</si>
  <si>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</si>
  <si>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</si>
  <si>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</si>
  <si>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</si>
  <si>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</si>
  <si>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</si>
  <si>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</si>
  <si>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</si>
  <si>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</si>
  <si>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</si>
  <si>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</si>
  <si>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</si>
  <si>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</si>
  <si>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</si>
  <si>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</si>
  <si>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</si>
  <si>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</si>
  <si>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</si>
  <si>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</si>
  <si>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</si>
  <si>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</si>
  <si>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</si>
  <si>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</si>
  <si>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</si>
  <si>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</si>
  <si>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</si>
  <si>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</si>
  <si>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</si>
  <si>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</si>
  <si>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</si>
  <si>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</si>
  <si>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</si>
  <si>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</si>
  <si>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</si>
  <si>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</si>
  <si>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</si>
  <si>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</si>
  <si>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</si>
  <si>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</si>
  <si>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</si>
  <si>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</si>
  <si>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</si>
  <si>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</si>
  <si>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</si>
  <si>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</si>
  <si>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</si>
  <si>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</si>
  <si>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</si>
  <si>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</si>
  <si>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</si>
  <si>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</si>
  <si>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</si>
  <si>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</si>
  <si>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</si>
  <si>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</si>
  <si>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</si>
  <si>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</si>
  <si>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</si>
  <si>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</si>
  <si>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</si>
  <si>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</si>
  <si>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</si>
  <si>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</si>
  <si>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</si>
  <si>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</si>
  <si>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</si>
  <si>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</si>
  <si>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</si>
  <si>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</si>
  <si>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</si>
  <si>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</si>
  <si>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</si>
  <si>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</si>
  <si>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</si>
  <si>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</si>
  <si>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</si>
  <si>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</si>
  <si>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</si>
  <si>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</si>
  <si>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</si>
  <si>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</si>
  <si>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</si>
  <si>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</si>
  <si>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</si>
  <si>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</si>
  <si>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</si>
  <si>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</si>
  <si>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</si>
  <si>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</si>
  <si>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</si>
  <si>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</si>
  <si>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</si>
  <si>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</si>
  <si>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</si>
  <si>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</si>
  <si>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</si>
  <si>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</si>
  <si>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</si>
  <si>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</si>
  <si>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</si>
  <si>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</si>
  <si>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</si>
  <si>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</si>
  <si>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</si>
  <si>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</si>
  <si>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</si>
  <si>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</si>
  <si>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</si>
  <si>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</si>
  <si>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</si>
  <si>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</si>
  <si>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</si>
  <si>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</si>
  <si>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</si>
  <si>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</si>
  <si>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</si>
  <si>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</si>
  <si>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</si>
  <si>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</si>
  <si>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</si>
  <si>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</si>
  <si>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</si>
  <si>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</si>
  <si>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</si>
  <si>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</si>
  <si>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</si>
  <si>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</si>
  <si>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</si>
  <si>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</si>
  <si>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</si>
  <si>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</si>
  <si>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</si>
  <si>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</si>
  <si>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</si>
  <si>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</si>
  <si>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</si>
  <si>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</si>
  <si>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</si>
  <si>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</si>
  <si>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</si>
  <si>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</si>
  <si>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</si>
  <si>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</si>
  <si>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</si>
  <si>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</si>
  <si>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</si>
  <si>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</si>
  <si>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</si>
  <si>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</si>
  <si>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</si>
  <si>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</si>
  <si>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</si>
  <si>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</si>
  <si>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</si>
  <si>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</si>
  <si>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</si>
  <si>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</si>
  <si>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</si>
  <si>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</si>
  <si>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</si>
  <si>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</si>
  <si>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</si>
  <si>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</si>
  <si>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</si>
  <si>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</si>
  <si>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</si>
  <si>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</si>
  <si>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</si>
  <si>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</si>
  <si>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</si>
  <si>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</si>
  <si>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</si>
  <si>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</si>
  <si>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</si>
  <si>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</si>
  <si>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</si>
  <si>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</si>
  <si>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</si>
  <si>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</si>
  <si>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</si>
  <si>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</si>
  <si>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</si>
  <si>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</si>
  <si>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</si>
  <si>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</si>
  <si>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</si>
  <si>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</si>
  <si>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</si>
  <si>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</si>
  <si>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</si>
  <si>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</si>
  <si>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</si>
  <si>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</si>
  <si>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</si>
  <si>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</si>
  <si>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</si>
  <si>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</si>
  <si>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</si>
  <si>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</si>
  <si>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</si>
  <si>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</si>
  <si>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</si>
  <si>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</si>
  <si>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</si>
  <si>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</si>
  <si>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</si>
  <si>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</si>
  <si>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</si>
  <si>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</si>
  <si>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</si>
  <si>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</si>
  <si>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</si>
  <si>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</si>
  <si>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</si>
  <si>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</si>
  <si>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</si>
  <si>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</si>
  <si>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</si>
  <si>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</si>
  <si>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</si>
  <si>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</si>
  <si>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</si>
  <si>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</si>
  <si>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</si>
  <si>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</si>
  <si>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</si>
  <si>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</si>
  <si>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</si>
  <si>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</si>
  <si>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</si>
  <si>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</si>
  <si>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</si>
  <si>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</si>
  <si>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</si>
  <si>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</si>
  <si>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</si>
  <si>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</si>
  <si>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</si>
  <si>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</si>
  <si>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</si>
  <si>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</si>
  <si>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</si>
  <si>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</si>
  <si>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</si>
  <si>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</si>
  <si>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</si>
  <si>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</si>
  <si>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</si>
  <si>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</si>
  <si>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</si>
  <si>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</si>
  <si>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</si>
  <si>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</si>
  <si>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</si>
  <si>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</si>
  <si>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</si>
  <si>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</si>
  <si>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</si>
  <si>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</si>
  <si>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</si>
  <si>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</si>
  <si>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</si>
  <si>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</si>
  <si>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</si>
  <si>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</si>
  <si>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</si>
  <si>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</si>
  <si>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</si>
  <si>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</si>
  <si>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</si>
  <si>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</si>
  <si>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</si>
  <si>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</si>
  <si>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</si>
  <si>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</si>
  <si>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</si>
  <si>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</si>
  <si>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</si>
  <si>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</si>
  <si>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</si>
  <si>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</si>
  <si>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</si>
  <si>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</si>
  <si>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</si>
  <si>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</si>
  <si>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</si>
  <si>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</si>
  <si>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</si>
  <si>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</si>
  <si>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</si>
  <si>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</si>
  <si>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</si>
  <si>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</si>
  <si>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</si>
  <si>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</si>
  <si>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</si>
  <si>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</si>
  <si>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</si>
  <si>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</si>
  <si>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</si>
  <si>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</si>
  <si>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</si>
  <si>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</si>
  <si>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</si>
  <si>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</si>
  <si>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</si>
  <si>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</si>
  <si>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</si>
  <si>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</si>
  <si>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</si>
  <si>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</si>
  <si>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</si>
  <si>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</si>
  <si>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</si>
  <si>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</si>
  <si>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</si>
  <si>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</si>
  <si>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</si>
  <si>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</si>
  <si>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</si>
  <si>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</si>
  <si>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</si>
  <si>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</si>
  <si>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</si>
  <si>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</si>
  <si>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</si>
  <si>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</si>
  <si>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</si>
  <si>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</si>
  <si>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</si>
  <si>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</si>
  <si>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</si>
  <si>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</si>
  <si>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</si>
  <si>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</si>
  <si>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</si>
  <si>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</si>
  <si>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</si>
  <si>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</si>
  <si>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</si>
  <si>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</si>
  <si>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</si>
  <si>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</si>
  <si>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</si>
  <si>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</si>
  <si>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</si>
  <si>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</si>
  <si>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</si>
  <si>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</si>
  <si>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</si>
  <si>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</si>
  <si>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</si>
  <si>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</si>
  <si>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</si>
  <si>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</si>
  <si>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</si>
  <si>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</si>
  <si>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</si>
  <si>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</si>
  <si>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</si>
  <si>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</si>
  <si>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</si>
  <si>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</si>
  <si>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</si>
  <si>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</si>
  <si>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</si>
  <si>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</si>
  <si>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</si>
  <si>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</si>
  <si>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</si>
  <si>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</si>
  <si>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</si>
  <si>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</si>
  <si>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</si>
  <si>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</si>
  <si>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</si>
  <si>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</si>
  <si>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</si>
  <si>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</si>
  <si>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</si>
  <si>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</si>
  <si>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</si>
  <si>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</si>
  <si>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</si>
  <si>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</si>
  <si>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</si>
  <si>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</si>
  <si>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</si>
  <si>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</si>
  <si>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</si>
  <si>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</si>
  <si>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</si>
  <si>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</si>
  <si>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</si>
  <si>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</si>
  <si>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</si>
  <si>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</si>
  <si>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</si>
  <si>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</si>
  <si>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</si>
  <si>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</si>
  <si>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</si>
  <si>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</si>
  <si>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</si>
  <si>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</si>
  <si>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</si>
  <si>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</si>
  <si>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</si>
  <si>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</si>
  <si>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</si>
  <si>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</si>
  <si>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</si>
  <si>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</si>
  <si>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</si>
  <si>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</si>
  <si>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</si>
  <si>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</si>
  <si>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</si>
  <si>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</si>
  <si>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</si>
  <si>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</si>
  <si>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</si>
  <si>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</si>
  <si>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</si>
  <si>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</si>
  <si>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</si>
  <si>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</si>
  <si>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</si>
  <si>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</si>
  <si>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</si>
  <si>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</si>
  <si>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</si>
  <si>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</si>
  <si>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</si>
  <si>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</si>
  <si>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</si>
  <si>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</si>
  <si>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</si>
  <si>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</si>
  <si>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</si>
  <si>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</si>
  <si>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</si>
  <si>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</si>
  <si>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</si>
  <si>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</si>
  <si>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</si>
  <si>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</si>
  <si>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</si>
  <si>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</si>
  <si>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</si>
  <si>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</si>
  <si>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</si>
  <si>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</si>
  <si>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</si>
  <si>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</si>
  <si>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</si>
  <si>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</si>
  <si>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</si>
  <si>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</si>
  <si>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</si>
  <si>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</si>
  <si>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</si>
  <si>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</si>
  <si>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</si>
  <si>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</si>
  <si>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</si>
  <si>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</si>
  <si>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</si>
  <si>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</si>
  <si>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</si>
  <si>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</si>
  <si>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</si>
  <si>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</si>
  <si>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</si>
  <si>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</si>
  <si>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</si>
  <si>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</si>
  <si>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</si>
  <si>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</si>
  <si>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</si>
  <si>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</si>
  <si>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</si>
  <si>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</si>
  <si>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</si>
  <si>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</si>
  <si>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</si>
  <si>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</si>
  <si>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</si>
  <si>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</si>
  <si>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</si>
  <si>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</si>
  <si>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</si>
  <si>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</si>
  <si>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</si>
  <si>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</si>
  <si>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</si>
  <si>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</si>
  <si>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</si>
  <si>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</si>
  <si>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</si>
  <si>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</si>
  <si>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</si>
  <si>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</si>
  <si>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</si>
  <si>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</si>
  <si>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</si>
  <si>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</si>
  <si>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</si>
  <si>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</si>
  <si>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</si>
  <si>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</si>
  <si>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</si>
  <si>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</si>
  <si>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</si>
  <si>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</si>
  <si>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</si>
  <si>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</si>
  <si>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</si>
  <si>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</si>
  <si>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</si>
  <si>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</si>
  <si>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</si>
  <si>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</si>
  <si>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</si>
  <si>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</si>
  <si>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</si>
  <si>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</si>
  <si>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</si>
  <si>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</si>
  <si>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</si>
  <si>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</si>
  <si>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</si>
  <si>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</si>
  <si>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</si>
  <si>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</si>
  <si>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</si>
  <si>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</si>
  <si>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</si>
  <si>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</si>
  <si>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</si>
  <si>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</si>
  <si>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</si>
  <si>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</si>
  <si>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</si>
  <si>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</si>
  <si>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</si>
  <si>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</si>
  <si>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</si>
  <si>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</si>
  <si>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</si>
  <si>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</si>
  <si>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</si>
  <si>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</si>
  <si>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</si>
  <si>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</si>
  <si>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</si>
  <si>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</si>
  <si>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</si>
  <si>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</si>
  <si>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</si>
  <si>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</si>
  <si>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</si>
  <si>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</si>
  <si>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</si>
  <si>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</si>
  <si>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</si>
  <si>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</si>
  <si>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</si>
  <si>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</si>
  <si>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</si>
  <si>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</si>
  <si>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</si>
  <si>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</si>
  <si>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</si>
  <si>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</si>
  <si>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</si>
  <si>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</si>
  <si>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</si>
  <si>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</si>
  <si>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</si>
  <si>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</si>
  <si>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</si>
  <si>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</si>
  <si>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</si>
  <si>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</si>
  <si>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</si>
  <si>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</si>
  <si>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</si>
  <si>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</si>
  <si>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</si>
  <si>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</si>
  <si>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</si>
  <si>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</si>
  <si>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</si>
  <si>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</si>
  <si>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</si>
  <si>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</si>
  <si>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</si>
  <si>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</si>
  <si>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</si>
  <si>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</si>
  <si>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</si>
  <si>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</si>
  <si>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</si>
  <si>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</si>
  <si>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</si>
  <si>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</si>
  <si>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</si>
  <si>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</si>
  <si>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</si>
  <si>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</si>
  <si>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</si>
  <si>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</si>
  <si>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</si>
  <si>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</si>
  <si>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</si>
  <si>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</si>
  <si>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</si>
  <si>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</si>
  <si>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</si>
  <si>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</si>
  <si>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</si>
  <si>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</si>
  <si>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</si>
  <si>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</si>
  <si>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</si>
  <si>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</si>
  <si>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</si>
  <si>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</si>
  <si>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</si>
  <si>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</si>
  <si>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</si>
  <si>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</si>
  <si>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</si>
  <si>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</si>
  <si>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</si>
  <si>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</si>
  <si>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</si>
  <si>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</si>
  <si>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</si>
  <si>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</si>
  <si>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</si>
  <si>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</si>
  <si>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</si>
  <si>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</si>
  <si>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</si>
  <si>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</si>
  <si>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</si>
  <si>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</si>
  <si>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</si>
  <si>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</si>
  <si>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</si>
  <si>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</si>
  <si>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</si>
  <si>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</si>
  <si>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</si>
  <si>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</si>
  <si>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</si>
  <si>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</si>
  <si>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</si>
  <si>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</si>
  <si>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</si>
  <si>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</si>
  <si>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</si>
  <si>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</si>
  <si>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</si>
  <si>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</si>
  <si>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</si>
  <si>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</si>
  <si>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</si>
  <si>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</si>
  <si>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</si>
  <si>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</si>
  <si>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</si>
  <si>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</si>
  <si>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</si>
  <si>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</si>
  <si>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</si>
  <si>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</si>
  <si>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</si>
  <si>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</si>
  <si>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</si>
  <si>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</si>
  <si>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</si>
  <si>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</si>
  <si>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</si>
  <si>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</si>
  <si>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</si>
  <si>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</si>
  <si>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</si>
  <si>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</si>
  <si>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</si>
  <si>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</si>
  <si>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</si>
  <si>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</si>
  <si>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</si>
  <si>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</si>
  <si>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</si>
  <si>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</si>
  <si>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</si>
  <si>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</si>
  <si>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</si>
  <si>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</si>
  <si>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</si>
  <si>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</si>
  <si>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</si>
  <si>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</si>
  <si>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</si>
  <si>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</si>
  <si>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</si>
  <si>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</si>
  <si>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</si>
  <si>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</si>
  <si>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</si>
  <si>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</si>
  <si>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</si>
  <si>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</si>
  <si>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</si>
  <si>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</si>
  <si>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</si>
  <si>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</si>
  <si>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</si>
  <si>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</si>
  <si>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</si>
  <si>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</si>
  <si>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</si>
  <si>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</si>
  <si>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</si>
  <si>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</si>
  <si>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</si>
  <si>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</si>
  <si>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</si>
  <si>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</si>
  <si>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</si>
  <si>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</si>
  <si>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</si>
  <si>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</si>
  <si>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</si>
  <si>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</si>
  <si>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</si>
  <si>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</si>
  <si>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</si>
  <si>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</si>
  <si>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</si>
  <si>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</si>
  <si>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</si>
  <si>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</si>
  <si>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</si>
  <si>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</si>
  <si>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</si>
  <si>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</si>
  <si>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</si>
  <si>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</si>
  <si>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</si>
  <si>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</si>
  <si>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</si>
  <si>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</si>
  <si>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</si>
  <si>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</si>
  <si>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</si>
  <si>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</si>
  <si>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</si>
  <si>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</si>
  <si>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</si>
  <si>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</si>
  <si>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</si>
  <si>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</si>
  <si>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</si>
  <si>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</si>
  <si>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</si>
  <si>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</si>
  <si>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</si>
  <si>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</si>
  <si>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</si>
  <si>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</si>
  <si>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</si>
  <si>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</si>
  <si>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</si>
  <si>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</si>
  <si>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</si>
  <si>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</si>
  <si>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</si>
  <si>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</si>
  <si>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</si>
  <si>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</si>
  <si>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</si>
  <si>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</si>
  <si>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</si>
  <si>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</si>
  <si>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</si>
  <si>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</si>
  <si>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</si>
  <si>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</si>
  <si>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</si>
  <si>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</si>
  <si>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</si>
  <si>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</si>
  <si>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</si>
  <si>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</si>
  <si>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</si>
  <si>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</si>
  <si>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</si>
  <si>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</si>
  <si>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</si>
  <si>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</si>
  <si>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</si>
  <si>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</si>
  <si>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</si>
  <si>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</si>
  <si>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</si>
  <si>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</si>
  <si>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</si>
  <si>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</si>
  <si>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</si>
  <si>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</si>
  <si>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</si>
  <si>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</si>
  <si>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</si>
  <si>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</si>
  <si>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</si>
  <si>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</si>
  <si>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</si>
  <si>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</si>
  <si>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</si>
  <si>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</si>
  <si>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</si>
  <si>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</si>
  <si>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</si>
  <si>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</si>
  <si>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</si>
  <si>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</si>
  <si>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</si>
  <si>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</si>
  <si>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</si>
  <si>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</si>
  <si>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</si>
  <si>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</si>
  <si>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</si>
  <si>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</si>
  <si>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</si>
  <si>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</si>
  <si>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</si>
  <si>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</si>
  <si>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</si>
  <si>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</si>
  <si>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</si>
  <si>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</si>
  <si>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</si>
  <si>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</si>
  <si>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</si>
  <si>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</si>
  <si>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</si>
  <si>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</si>
  <si>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</si>
  <si>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</si>
  <si>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</si>
  <si>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</si>
  <si>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</si>
  <si>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</si>
  <si>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</si>
  <si>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</si>
  <si>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</si>
  <si>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</si>
  <si>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</si>
  <si>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</si>
  <si>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</si>
  <si>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</si>
  <si>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</si>
  <si>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</si>
  <si>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</si>
  <si>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</si>
  <si>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</si>
  <si>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</si>
  <si>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</si>
  <si>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</si>
  <si>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</si>
  <si>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</si>
  <si>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</si>
  <si>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</si>
  <si>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</si>
  <si>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</si>
  <si>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</si>
  <si>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</si>
  <si>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</si>
  <si>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</si>
  <si>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</si>
  <si>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</si>
  <si>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</si>
  <si>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</si>
  <si>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</si>
  <si>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</si>
  <si>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</si>
  <si>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</si>
  <si>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</si>
  <si>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</si>
  <si>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</si>
  <si>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</si>
  <si>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</si>
  <si>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</si>
  <si>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</si>
  <si>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</si>
  <si>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</si>
  <si>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</si>
  <si>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</si>
  <si>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</si>
  <si>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</si>
  <si>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</si>
  <si>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</si>
  <si>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</si>
  <si>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</si>
  <si>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</si>
  <si>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</si>
  <si>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</si>
  <si>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</si>
  <si>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</si>
  <si>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</si>
  <si>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</si>
  <si>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</si>
  <si>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</si>
  <si>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</si>
  <si>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</si>
  <si>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</si>
  <si>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</si>
  <si>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</si>
  <si>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</si>
  <si>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</si>
  <si>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</si>
  <si>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</si>
  <si>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</si>
  <si>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</si>
  <si>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</si>
  <si>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</si>
  <si>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</si>
  <si>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</si>
  <si>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</si>
  <si>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</si>
  <si>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</si>
  <si>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</si>
  <si>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</si>
  <si>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</si>
  <si>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</si>
  <si>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</si>
  <si>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</si>
  <si>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</si>
  <si>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</si>
  <si>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</si>
  <si>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</si>
  <si>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</si>
  <si>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</si>
  <si>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</si>
  <si>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</si>
  <si>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</si>
  <si>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</si>
  <si>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</si>
  <si>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</si>
  <si>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</si>
  <si>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</si>
  <si>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</si>
  <si>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</si>
  <si>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</si>
  <si>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</si>
  <si>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</si>
  <si>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</si>
  <si>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</si>
  <si>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</si>
  <si>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</si>
  <si>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</si>
  <si>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</si>
  <si>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</si>
  <si>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</si>
  <si>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</si>
  <si>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</si>
  <si>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</si>
  <si>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</si>
  <si>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</si>
  <si>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</si>
  <si>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</si>
  <si>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</si>
  <si>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</si>
  <si>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</si>
  <si>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</si>
  <si>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</si>
  <si>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</si>
  <si>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</si>
  <si>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</si>
  <si>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</si>
  <si>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</si>
  <si>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</si>
  <si>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</si>
  <si>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</si>
  <si>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</si>
  <si>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</si>
  <si>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</si>
  <si>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</si>
  <si>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</si>
  <si>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</si>
  <si>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</si>
  <si>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</si>
  <si>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</si>
  <si>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</si>
  <si>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</si>
  <si>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</si>
  <si>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</si>
  <si>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</si>
  <si>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</si>
  <si>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</si>
  <si>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</si>
  <si>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</si>
  <si>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</si>
  <si>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</si>
  <si>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</si>
  <si>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</si>
  <si>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</si>
  <si>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</si>
  <si>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</si>
  <si>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</si>
  <si>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</si>
  <si>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</si>
  <si>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</si>
  <si>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</si>
  <si>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</si>
  <si>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</si>
  <si>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</si>
  <si>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</si>
  <si>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</si>
  <si>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</si>
  <si>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</si>
  <si>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</si>
  <si>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</si>
  <si>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</si>
  <si>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</si>
  <si>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</si>
  <si>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</si>
  <si>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</si>
  <si>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</si>
  <si>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</si>
  <si>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</si>
  <si>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</si>
  <si>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</si>
  <si>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</si>
  <si>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</si>
  <si>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</si>
  <si>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</si>
  <si>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</si>
  <si>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</si>
  <si>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</si>
  <si>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</si>
  <si>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</si>
  <si>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</si>
  <si>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</si>
  <si>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</si>
  <si>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</si>
  <si>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</si>
  <si>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</si>
  <si>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</si>
  <si>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</si>
  <si>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</si>
  <si>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</si>
  <si>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</si>
  <si>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</si>
  <si>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</si>
  <si>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</si>
  <si>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</si>
  <si>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</si>
  <si>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</si>
  <si>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</si>
  <si>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</si>
  <si>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</si>
  <si>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</si>
  <si>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</si>
  <si>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</si>
  <si>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</si>
  <si>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</si>
  <si>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</si>
  <si>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</si>
  <si>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</si>
  <si>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</si>
  <si>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</si>
  <si>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</si>
  <si>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</si>
  <si>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</si>
  <si>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</si>
  <si>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</si>
  <si>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</si>
  <si>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</si>
  <si>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</si>
  <si>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</si>
  <si>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</si>
  <si>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</si>
  <si>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</si>
  <si>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</si>
  <si>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</si>
  <si>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</si>
  <si>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</si>
  <si>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</si>
  <si>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</si>
  <si>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</si>
  <si>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</si>
  <si>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</si>
  <si>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</si>
  <si>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</si>
  <si>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</si>
  <si>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</si>
  <si>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</si>
  <si>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</si>
  <si>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</si>
  <si>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</si>
  <si>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</si>
  <si>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</si>
  <si>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</si>
  <si>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</si>
  <si>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</si>
  <si>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</si>
  <si>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</si>
  <si>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</si>
  <si>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</si>
  <si>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</si>
  <si>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</si>
  <si>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</si>
  <si>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</si>
  <si>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</si>
  <si>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</si>
  <si>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</si>
  <si>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</si>
  <si>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</si>
  <si>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</si>
  <si>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</si>
  <si>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</si>
  <si>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</si>
  <si>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</si>
  <si>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</si>
  <si>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</si>
  <si>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</si>
  <si>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</si>
  <si>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</si>
  <si>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</si>
  <si>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</si>
  <si>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</si>
  <si>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</si>
  <si>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</si>
  <si>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</si>
  <si>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</si>
  <si>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</si>
  <si>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</si>
  <si>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</si>
  <si>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</si>
  <si>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</si>
  <si>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</si>
  <si>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</si>
  <si>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</si>
  <si>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</si>
  <si>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</si>
  <si>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</si>
  <si>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</si>
  <si>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</si>
  <si>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</si>
  <si>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</si>
  <si>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</si>
  <si>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</si>
  <si>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</si>
  <si>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</si>
  <si>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</si>
  <si>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</si>
  <si>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</si>
  <si>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</si>
  <si>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</si>
  <si>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</si>
  <si>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</si>
  <si>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</si>
  <si>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</si>
  <si>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</si>
  <si>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</si>
  <si>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</si>
  <si>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</si>
  <si>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</si>
  <si>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</si>
  <si>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</si>
  <si>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</si>
  <si>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</si>
  <si>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</si>
  <si>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</si>
  <si>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</si>
  <si>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</si>
  <si>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</si>
  <si>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</si>
  <si>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</si>
  <si>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</si>
  <si>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</si>
  <si>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</si>
  <si>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</si>
  <si>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</si>
  <si>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</si>
  <si>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</si>
  <si>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</si>
  <si>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</si>
  <si>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</si>
  <si>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</si>
  <si>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</si>
  <si>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</si>
  <si>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</si>
  <si>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</si>
  <si>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</si>
  <si>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</si>
  <si>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</si>
  <si>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</si>
  <si>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</si>
  <si>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</si>
  <si>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</si>
  <si>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</si>
  <si>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</si>
  <si>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</si>
  <si>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</si>
  <si>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</si>
  <si>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</si>
  <si>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</si>
  <si>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</si>
  <si>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</si>
  <si>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</si>
  <si>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</si>
  <si>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</si>
  <si>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</si>
  <si>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</si>
  <si>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</si>
  <si>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</si>
  <si>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</si>
  <si>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</si>
  <si>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</si>
  <si>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</si>
  <si>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</si>
  <si>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</si>
  <si>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</si>
  <si>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</si>
  <si>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</si>
  <si>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</si>
  <si>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</si>
  <si>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</si>
  <si>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</si>
  <si>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</si>
  <si>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</si>
  <si>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</si>
  <si>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</si>
  <si>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</si>
  <si>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</si>
  <si>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</si>
  <si>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</si>
  <si>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</si>
  <si>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</si>
  <si>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</si>
  <si>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</si>
  <si>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</si>
  <si>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</si>
  <si>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</si>
  <si>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</si>
  <si>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</si>
  <si>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</si>
  <si>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</si>
  <si>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</si>
  <si>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</si>
  <si>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</si>
  <si>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</si>
  <si>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</si>
  <si>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</si>
  <si>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</si>
  <si>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</si>
  <si>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</si>
  <si>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</si>
  <si>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</si>
  <si>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</si>
  <si>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</si>
  <si>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</si>
  <si>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</si>
  <si>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</si>
  <si>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</si>
  <si>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</si>
  <si>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</si>
  <si>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</si>
  <si>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</si>
  <si>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</si>
  <si>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</si>
  <si>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</si>
  <si>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</si>
  <si>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</si>
  <si>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</si>
  <si>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</si>
  <si>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</si>
  <si>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</si>
  <si>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</si>
  <si>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</si>
  <si>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</si>
  <si>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</si>
  <si>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</si>
  <si>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</si>
  <si>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</si>
  <si>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</si>
  <si>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</si>
  <si>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</si>
  <si>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</si>
  <si>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</si>
  <si>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</si>
  <si>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</si>
  <si>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</si>
  <si>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</si>
  <si>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</si>
  <si>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</si>
  <si>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</si>
  <si>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</si>
  <si>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</si>
  <si>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</si>
  <si>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</si>
  <si>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</si>
  <si>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</si>
  <si>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</si>
  <si>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</si>
  <si>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</si>
  <si>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</si>
  <si>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</si>
  <si>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</si>
  <si>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</si>
  <si>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</si>
  <si>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</si>
  <si>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</si>
  <si>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</si>
  <si>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</si>
  <si>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</si>
  <si>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</si>
  <si>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</si>
  <si>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</si>
  <si>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</si>
  <si>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</si>
  <si>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</si>
  <si>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</si>
  <si>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</si>
  <si>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</si>
  <si>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</si>
  <si>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</si>
  <si>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</si>
  <si>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</si>
  <si>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</si>
  <si>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</si>
  <si>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</si>
  <si>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</si>
  <si>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</si>
  <si>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</si>
  <si>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</si>
  <si>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</si>
  <si>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</si>
  <si>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</si>
  <si>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</si>
  <si>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</si>
  <si>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</si>
  <si>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</si>
  <si>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</si>
  <si>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</si>
  <si>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</si>
  <si>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</si>
  <si>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</si>
  <si>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</si>
  <si>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</si>
  <si>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</si>
  <si>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</si>
  <si>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</si>
  <si>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</si>
  <si>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</si>
  <si>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</si>
  <si>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</si>
  <si>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</si>
  <si>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</si>
  <si>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</si>
  <si>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</si>
  <si>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</si>
  <si>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</si>
  <si>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</si>
  <si>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</si>
  <si>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</si>
  <si>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</si>
  <si>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</si>
  <si>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</si>
  <si>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</si>
  <si>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</si>
  <si>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</si>
  <si>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</si>
  <si>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</si>
  <si>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</si>
  <si>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</si>
  <si>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</si>
  <si>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</si>
  <si>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</si>
  <si>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</si>
  <si>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</si>
  <si>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</si>
  <si>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</si>
  <si>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</si>
  <si>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</si>
  <si>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</si>
  <si>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</si>
  <si>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</si>
  <si>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</si>
  <si>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</si>
  <si>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</si>
  <si>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</si>
  <si>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</si>
  <si>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</si>
  <si>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</si>
  <si>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</si>
  <si>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</si>
  <si>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</si>
  <si>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</si>
  <si>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</si>
  <si>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</si>
  <si>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</si>
  <si>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</si>
  <si>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</si>
  <si>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</si>
  <si>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</si>
  <si>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</si>
  <si>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</si>
  <si>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</si>
  <si>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</si>
  <si>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</si>
  <si>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</si>
  <si>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</si>
  <si>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</si>
  <si>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</si>
  <si>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</si>
  <si>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</si>
  <si>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</si>
  <si>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</si>
  <si>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</si>
  <si>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</si>
  <si>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</si>
  <si>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</si>
  <si>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</si>
  <si>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</si>
  <si>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</si>
  <si>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</si>
  <si>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</si>
  <si>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</si>
  <si>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</si>
  <si>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</si>
  <si>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</si>
  <si>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</si>
  <si>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</si>
  <si>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</si>
  <si>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</si>
  <si>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</si>
  <si>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</si>
  <si>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</si>
  <si>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</si>
  <si>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</si>
  <si>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</si>
  <si>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</si>
  <si>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</si>
  <si>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</si>
  <si>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</si>
  <si>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</si>
  <si>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</si>
  <si>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</si>
  <si>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</si>
  <si>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</si>
  <si>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</si>
  <si>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</si>
  <si>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</si>
  <si>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</si>
  <si>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</si>
  <si>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</si>
  <si>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</si>
  <si>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</si>
  <si>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</si>
  <si>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</si>
  <si>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</si>
  <si>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</si>
  <si>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</si>
  <si>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</si>
  <si>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</si>
  <si>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</si>
  <si>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</si>
  <si>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</si>
  <si>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</si>
  <si>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</si>
  <si>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</si>
  <si>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</si>
  <si>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</si>
  <si>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</si>
  <si>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</si>
  <si>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</si>
  <si>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</si>
  <si>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</si>
  <si>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</si>
  <si>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</si>
  <si>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</si>
  <si>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</si>
  <si>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</si>
  <si>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</si>
  <si>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</si>
  <si>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</si>
  <si>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</si>
  <si>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</si>
  <si>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</si>
  <si>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</si>
  <si>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</si>
  <si>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</si>
  <si>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</si>
  <si>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</si>
  <si>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</si>
  <si>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</si>
  <si>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</si>
  <si>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</si>
  <si>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</si>
  <si>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</si>
  <si>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</si>
  <si>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</si>
  <si>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</si>
  <si>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</si>
  <si>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</si>
  <si>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</si>
  <si>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</si>
  <si>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</si>
  <si>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</si>
  <si>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</si>
  <si>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</si>
  <si>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</si>
  <si>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</si>
  <si>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</si>
  <si>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</si>
  <si>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</si>
  <si>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</si>
  <si>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</si>
  <si>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</si>
  <si>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</si>
  <si>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</si>
  <si>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</si>
  <si>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</si>
  <si>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</si>
  <si>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</si>
  <si>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</si>
  <si>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</si>
  <si>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</si>
  <si>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</si>
  <si>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</si>
  <si>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</si>
  <si>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</si>
  <si>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</si>
  <si>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</si>
  <si>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</si>
  <si>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</si>
  <si>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</si>
  <si>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</si>
  <si>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</si>
  <si>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</si>
  <si>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</si>
  <si>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</si>
  <si>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</si>
  <si>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</si>
  <si>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</si>
  <si>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</si>
  <si>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</si>
  <si>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</si>
  <si>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</si>
  <si>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</si>
  <si>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</si>
  <si>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</si>
  <si>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</si>
  <si>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</si>
  <si>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</si>
  <si>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</si>
  <si>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</si>
  <si>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</si>
  <si>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</si>
  <si>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</si>
  <si>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</si>
  <si>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</si>
  <si>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</si>
  <si>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</si>
  <si>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</si>
  <si>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</si>
  <si>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</si>
  <si>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</si>
  <si>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</si>
  <si>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</si>
  <si>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</si>
  <si>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</si>
  <si>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</si>
  <si>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</si>
  <si>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</si>
  <si>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</si>
  <si>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</si>
  <si>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</si>
  <si>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</si>
  <si>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</si>
  <si>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</si>
  <si>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</si>
  <si>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</si>
  <si>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</si>
  <si>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</si>
  <si>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</si>
  <si>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</si>
  <si>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</si>
  <si>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</si>
  <si>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</si>
  <si>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</si>
  <si>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</si>
  <si>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</si>
  <si>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</si>
  <si>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</si>
  <si>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</si>
  <si>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</si>
  <si>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</si>
  <si>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</si>
  <si>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</si>
  <si>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</si>
  <si>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</si>
  <si>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</si>
  <si>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</si>
  <si>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</si>
  <si>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</si>
  <si>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</si>
  <si>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</si>
  <si>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</si>
  <si>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</si>
  <si>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</si>
  <si>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</si>
  <si>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</si>
  <si>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</si>
  <si>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</si>
  <si>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</si>
  <si>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</si>
  <si>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</si>
  <si>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</si>
  <si>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</si>
  <si>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</si>
  <si>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</si>
  <si>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</si>
  <si>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</si>
  <si>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</si>
  <si>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</si>
  <si>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</si>
  <si>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</si>
  <si>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</si>
  <si>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</si>
  <si>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</si>
  <si>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</si>
  <si>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</si>
  <si>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</si>
  <si>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</si>
  <si>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</si>
  <si>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</si>
  <si>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</si>
  <si>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</si>
  <si>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</si>
  <si>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</si>
  <si>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</si>
  <si>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</si>
  <si>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</si>
  <si>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</si>
  <si>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</si>
  <si>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</si>
  <si>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</si>
  <si>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</si>
  <si>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</si>
  <si>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</si>
  <si>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</si>
  <si>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</si>
  <si>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</si>
  <si>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</si>
  <si>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</si>
  <si>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</si>
  <si>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</si>
  <si>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</si>
  <si>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</si>
  <si>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</si>
  <si>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</si>
  <si>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</si>
  <si>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</si>
  <si>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</si>
  <si>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</si>
  <si>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</si>
  <si>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</si>
  <si>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</si>
  <si>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</si>
  <si>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</si>
  <si>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</si>
  <si>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</si>
  <si>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</si>
  <si>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</si>
  <si>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</si>
  <si>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</si>
  <si>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</si>
  <si>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</si>
  <si>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</si>
  <si>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</si>
  <si>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</si>
  <si>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</si>
  <si>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</si>
  <si>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</si>
  <si>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</si>
  <si>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</si>
  <si>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</si>
  <si>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</si>
  <si>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</si>
  <si>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</si>
  <si>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</si>
  <si>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</si>
  <si>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</si>
  <si>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</si>
  <si>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</si>
  <si>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</si>
  <si>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</si>
  <si>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</si>
  <si>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</si>
  <si>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</si>
  <si>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</si>
  <si>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</si>
  <si>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</si>
  <si>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</si>
  <si>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</si>
  <si>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</si>
  <si>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</si>
  <si>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</si>
  <si>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</si>
  <si>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</si>
  <si>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</si>
  <si>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</si>
  <si>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</si>
  <si>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</si>
  <si>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</si>
  <si>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</si>
  <si>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</si>
  <si>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</si>
  <si>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</si>
  <si>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</si>
  <si>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</si>
  <si>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</si>
  <si>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</si>
  <si>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</si>
  <si>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</si>
  <si>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</si>
  <si>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</si>
  <si>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</si>
  <si>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</si>
  <si>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</si>
  <si>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</si>
  <si>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</si>
  <si>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</si>
  <si>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</si>
  <si>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</si>
  <si>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</si>
  <si>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</si>
  <si>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</si>
  <si>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</si>
  <si>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</si>
  <si>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</si>
  <si>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</si>
  <si>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</si>
  <si>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</si>
  <si>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</si>
  <si>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</si>
  <si>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</si>
  <si>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</si>
  <si>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</si>
  <si>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</si>
  <si>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</si>
  <si>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</si>
  <si>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</si>
  <si>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</si>
  <si>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</si>
  <si>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</si>
  <si>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</si>
  <si>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</si>
  <si>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</si>
  <si>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</si>
  <si>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</si>
  <si>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</si>
  <si>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</si>
  <si>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</si>
  <si>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</si>
  <si>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</si>
  <si>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</si>
  <si>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</si>
  <si>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</si>
  <si>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</si>
  <si>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</si>
  <si>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</si>
  <si>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</si>
  <si>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</si>
  <si>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</si>
  <si>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</si>
  <si>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</si>
  <si>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</si>
  <si>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</si>
  <si>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</si>
  <si>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</si>
  <si>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</si>
  <si>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</si>
  <si>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</si>
  <si>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</si>
  <si>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</si>
  <si>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</si>
  <si>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</si>
  <si>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</si>
  <si>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</si>
  <si>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</si>
  <si>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</si>
  <si>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</si>
  <si>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</si>
  <si>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</si>
  <si>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</si>
  <si>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</si>
  <si>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</si>
  <si>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</si>
  <si>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</si>
  <si>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</si>
  <si>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</si>
  <si>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</si>
  <si>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</si>
  <si>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</si>
  <si>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</si>
  <si>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</si>
  <si>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</si>
  <si>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</si>
  <si>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</si>
  <si>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</si>
  <si>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</si>
  <si>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</si>
  <si>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</si>
  <si>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</si>
  <si>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</si>
  <si>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</si>
  <si>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</si>
  <si>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</si>
  <si>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</si>
  <si>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</si>
  <si>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</si>
  <si>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</si>
  <si>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</si>
  <si>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</si>
  <si>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</si>
  <si>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</si>
  <si>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</si>
  <si>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</si>
  <si>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</si>
  <si>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</si>
  <si>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</si>
  <si>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</si>
  <si>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</si>
  <si>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</si>
  <si>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</si>
  <si>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</si>
  <si>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</si>
  <si>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</si>
  <si>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</si>
  <si>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</si>
  <si>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</si>
  <si>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</si>
  <si>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</si>
  <si>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</si>
  <si>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</si>
  <si>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</si>
  <si>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</si>
  <si>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</si>
  <si>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</si>
  <si>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</si>
  <si>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</si>
  <si>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</si>
  <si>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</si>
  <si>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</si>
  <si>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</si>
  <si>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</si>
  <si>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</si>
  <si>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</si>
  <si>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</si>
  <si>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</si>
  <si>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</si>
  <si>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</si>
  <si>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</si>
  <si>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</si>
  <si>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</si>
  <si>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</si>
  <si>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</si>
  <si>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</si>
  <si>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</si>
  <si>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</si>
  <si>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</si>
  <si>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</si>
  <si>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</si>
  <si>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</si>
  <si>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</si>
  <si>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</si>
  <si>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</si>
  <si>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</si>
  <si>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</si>
  <si>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</si>
  <si>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</si>
  <si>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</si>
  <si>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</si>
  <si>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</si>
  <si>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</si>
  <si>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</si>
  <si>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</si>
  <si>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</si>
  <si>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</si>
  <si>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</si>
  <si>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</si>
  <si>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</si>
  <si>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</si>
  <si>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</si>
  <si>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</si>
  <si>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</si>
  <si>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</si>
  <si>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</si>
  <si>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</si>
  <si>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</si>
  <si>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</si>
  <si>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</si>
  <si>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</si>
  <si>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</si>
  <si>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</si>
  <si>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</si>
  <si>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</si>
  <si>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</si>
  <si>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</si>
  <si>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</si>
  <si>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</si>
  <si>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</si>
  <si>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</si>
  <si>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</si>
  <si>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</si>
  <si>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</si>
  <si>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</si>
  <si>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</si>
  <si>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</si>
  <si>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</si>
  <si>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</si>
  <si>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</si>
  <si>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</si>
  <si>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</si>
  <si>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</si>
  <si>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</si>
  <si>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</si>
  <si>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</si>
  <si>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</si>
  <si>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</si>
  <si>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</si>
  <si>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</si>
  <si>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</si>
  <si>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</si>
  <si>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</si>
  <si>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</si>
  <si>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</si>
  <si>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</si>
  <si>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</si>
  <si>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</si>
  <si>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</si>
  <si>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</si>
  <si>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</si>
  <si>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</si>
  <si>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</si>
  <si>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</si>
  <si>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</si>
  <si>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</si>
  <si>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</si>
  <si>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</si>
  <si>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</si>
  <si>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</si>
  <si>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</si>
  <si>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</si>
  <si>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</si>
  <si>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</si>
  <si>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</si>
  <si>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</si>
  <si>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</si>
  <si>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</si>
  <si>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</si>
  <si>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</si>
  <si>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</si>
  <si>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</si>
  <si>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</si>
  <si>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</si>
  <si>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</si>
  <si>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</si>
  <si>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</si>
  <si>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</si>
  <si>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</si>
  <si>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</si>
  <si>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</si>
  <si>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</si>
  <si>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</si>
  <si>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</si>
  <si>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</si>
  <si>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</si>
  <si>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</si>
  <si>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</si>
  <si>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</si>
  <si>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</si>
  <si>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</si>
  <si>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</si>
  <si>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</si>
  <si>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</si>
  <si>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</si>
  <si>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</si>
  <si>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</si>
  <si>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</si>
  <si>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</si>
  <si>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</si>
  <si>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</si>
  <si>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</si>
  <si>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</si>
  <si>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</si>
  <si>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</si>
  <si>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</si>
  <si>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</si>
  <si>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</si>
  <si>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</si>
  <si>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</si>
  <si>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</si>
  <si>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</si>
  <si>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</si>
  <si>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</si>
  <si>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</si>
  <si>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</si>
  <si>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</si>
  <si>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</si>
  <si>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</si>
  <si>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</si>
  <si>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</si>
  <si>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</si>
  <si>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</si>
  <si>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</si>
  <si>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</si>
  <si>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</si>
  <si>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</si>
  <si>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</si>
  <si>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</si>
  <si>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</si>
  <si>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</si>
  <si>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</si>
  <si>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</si>
  <si>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</si>
  <si>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</si>
  <si>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</si>
  <si>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</si>
  <si>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</si>
  <si>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</si>
  <si>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</si>
  <si>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</si>
  <si>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</si>
  <si>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</si>
  <si>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</si>
  <si>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</si>
  <si>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</si>
  <si>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</si>
  <si>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</si>
  <si>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</si>
  <si>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</si>
  <si>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</si>
  <si>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</si>
  <si>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</si>
  <si>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</si>
  <si>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</si>
  <si>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</si>
  <si>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</si>
  <si>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</si>
  <si>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</si>
  <si>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</si>
  <si>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</si>
  <si>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</si>
  <si>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</si>
  <si>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</si>
  <si>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</si>
  <si>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</si>
  <si>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</si>
  <si>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</si>
  <si>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</si>
  <si>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</si>
  <si>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</si>
  <si>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</si>
  <si>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</si>
  <si>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</si>
  <si>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</si>
  <si>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</si>
  <si>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</si>
  <si>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</si>
  <si>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</si>
  <si>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</si>
  <si>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</si>
  <si>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</si>
  <si>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</si>
  <si>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</si>
  <si>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</si>
  <si>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</si>
  <si>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</si>
  <si>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</si>
  <si>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</si>
  <si>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</si>
  <si>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</si>
  <si>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</si>
  <si>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</si>
  <si>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</si>
  <si>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</si>
  <si>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</si>
  <si>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</si>
  <si>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</si>
  <si>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</si>
  <si>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</si>
  <si>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</si>
  <si>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</si>
  <si>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</si>
  <si>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</si>
  <si>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</si>
  <si>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</si>
  <si>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</si>
  <si>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</si>
  <si>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</si>
  <si>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</si>
  <si>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</si>
  <si>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</si>
  <si>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</si>
  <si>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</si>
  <si>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</si>
  <si>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</si>
  <si>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</si>
  <si>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</si>
  <si>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</si>
  <si>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</si>
  <si>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</si>
  <si>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</si>
  <si>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</si>
  <si>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</si>
  <si>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</si>
  <si>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</si>
  <si>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</si>
  <si>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</si>
  <si>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</si>
  <si>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</si>
  <si>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</si>
  <si>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</si>
  <si>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</si>
  <si>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</si>
  <si>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</si>
  <si>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</si>
  <si>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</si>
  <si>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</si>
  <si>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</si>
  <si>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</si>
  <si>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</si>
  <si>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</si>
  <si>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</si>
  <si>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</si>
  <si>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</si>
  <si>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</si>
  <si>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</si>
  <si>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</si>
  <si>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</si>
  <si>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</si>
  <si>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</si>
  <si>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</si>
  <si>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</si>
  <si>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</si>
  <si>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</si>
  <si>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</si>
  <si>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</si>
  <si>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</si>
  <si>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</si>
  <si>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</si>
  <si>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</si>
  <si>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</si>
  <si>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</si>
  <si>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</si>
  <si>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</si>
  <si>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</si>
  <si>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</si>
  <si>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</si>
  <si>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</si>
  <si>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</si>
  <si>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</si>
  <si>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</si>
  <si>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</si>
  <si>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</si>
  <si>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</si>
  <si>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</si>
  <si>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</si>
  <si>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</si>
  <si>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</si>
  <si>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</si>
  <si>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</si>
  <si>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</si>
  <si>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</si>
  <si>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</si>
  <si>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</si>
  <si>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</si>
  <si>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</si>
  <si>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</si>
  <si>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</si>
  <si>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</si>
  <si>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</si>
  <si>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</si>
  <si>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</si>
  <si>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</si>
  <si>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</si>
  <si>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</si>
  <si>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</si>
  <si>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</si>
  <si>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</si>
  <si>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</si>
  <si>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</si>
  <si>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</si>
  <si>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</si>
  <si>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</si>
  <si>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</si>
  <si>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</si>
  <si>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</si>
  <si>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</si>
  <si>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</si>
  <si>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</si>
  <si>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</si>
  <si>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</si>
  <si>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</si>
  <si>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</si>
  <si>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</si>
  <si>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</si>
  <si>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</si>
  <si>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</si>
  <si>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</si>
  <si>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</si>
  <si>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</si>
  <si>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</si>
  <si>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</si>
  <si>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</si>
  <si>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</si>
  <si>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</si>
  <si>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</si>
  <si>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</si>
  <si>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</si>
  <si>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</si>
  <si>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</si>
  <si>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</si>
  <si>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</si>
  <si>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</si>
  <si>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</si>
  <si>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</si>
  <si>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</si>
  <si>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</si>
  <si>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</si>
  <si>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</si>
  <si>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</si>
  <si>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</si>
  <si>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</si>
  <si>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</si>
  <si>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</si>
  <si>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</si>
  <si>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</si>
  <si>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</si>
  <si>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</si>
  <si>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</si>
  <si>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</si>
  <si>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</si>
  <si>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</si>
  <si>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</si>
  <si>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</si>
  <si>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</si>
  <si>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</si>
  <si>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</si>
  <si>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</si>
  <si>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</si>
  <si>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</si>
  <si>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</si>
  <si>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</si>
  <si>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</si>
  <si>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</si>
  <si>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</si>
  <si>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</si>
  <si>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</si>
  <si>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</si>
  <si>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</si>
  <si>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</si>
  <si>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</si>
  <si>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</si>
  <si>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</si>
  <si>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</si>
  <si>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</si>
  <si>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</si>
  <si>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</si>
  <si>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</si>
  <si>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</si>
  <si>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</si>
  <si>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</si>
  <si>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</si>
  <si>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</si>
  <si>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</si>
  <si>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</si>
  <si>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</si>
  <si>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</si>
  <si>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</si>
  <si>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</si>
  <si>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</si>
  <si>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</si>
  <si>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</si>
  <si>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</si>
  <si>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</si>
  <si>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</si>
  <si>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</si>
  <si>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</si>
  <si>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</si>
  <si>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</si>
  <si>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</si>
  <si>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</si>
  <si>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</si>
  <si>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</si>
  <si>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</si>
  <si>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</si>
  <si>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</si>
  <si>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</si>
  <si>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</si>
  <si>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</si>
  <si>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</si>
  <si>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</si>
  <si>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</si>
  <si>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</si>
  <si>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</si>
  <si>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</si>
  <si>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</si>
  <si>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</si>
  <si>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</si>
  <si>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</si>
  <si>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</si>
  <si>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</si>
  <si>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</si>
  <si>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</si>
  <si>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</si>
  <si>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</si>
  <si>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</si>
  <si>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</si>
  <si>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</si>
  <si>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</si>
  <si>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</si>
  <si>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</si>
  <si>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</si>
  <si>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</si>
  <si>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</si>
  <si>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</si>
  <si>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</si>
  <si>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</si>
  <si>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</si>
  <si>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</si>
  <si>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</si>
  <si>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</si>
  <si>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</si>
  <si>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</si>
  <si>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</si>
  <si>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</si>
  <si>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</si>
  <si>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</si>
  <si>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</si>
  <si>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</si>
  <si>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</si>
  <si>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</si>
  <si>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</si>
  <si>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</si>
  <si>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</si>
  <si>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</si>
  <si>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</si>
  <si>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</si>
  <si>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</si>
  <si>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</si>
  <si>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</si>
  <si>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</si>
  <si>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</si>
  <si>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</si>
  <si>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</si>
  <si>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</si>
  <si>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</si>
  <si>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</si>
  <si>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</si>
  <si>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</si>
  <si>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</si>
  <si>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</si>
  <si>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</si>
  <si>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</si>
  <si>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</si>
  <si>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</si>
  <si>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</si>
  <si>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</si>
  <si>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</si>
  <si>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</si>
  <si>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</si>
  <si>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</si>
  <si>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</si>
  <si>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</si>
  <si>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</si>
  <si>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</si>
  <si>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</si>
  <si>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</si>
  <si>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</si>
  <si>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</si>
  <si>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</si>
  <si>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</si>
  <si>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</si>
  <si>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</si>
  <si>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</si>
  <si>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</si>
  <si>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</si>
  <si>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</si>
  <si>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</si>
  <si>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</si>
  <si>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</si>
  <si>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</si>
  <si>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</si>
  <si>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</si>
  <si>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</si>
  <si>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</si>
  <si>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</si>
  <si>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</si>
  <si>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</si>
  <si>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</si>
  <si>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</si>
  <si>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</si>
  <si>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</si>
  <si>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</si>
  <si>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</si>
  <si>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</si>
  <si>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</si>
  <si>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</si>
  <si>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</si>
  <si>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</si>
  <si>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</si>
  <si>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</si>
  <si>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</si>
  <si>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</si>
  <si>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</si>
  <si>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</si>
  <si>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</si>
  <si>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</si>
  <si>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</si>
  <si>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</si>
  <si>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</si>
  <si>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</si>
  <si>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</si>
  <si>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</si>
  <si>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</si>
  <si>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</si>
  <si>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</si>
  <si>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</si>
  <si>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</si>
  <si>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</si>
  <si>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</si>
  <si>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</si>
  <si>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</si>
  <si>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</si>
  <si>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</si>
  <si>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</si>
  <si>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</si>
  <si>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</si>
  <si>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</si>
  <si>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</si>
  <si>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</si>
  <si>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</si>
  <si>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</si>
  <si>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</si>
  <si>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</si>
  <si>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</si>
  <si>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</si>
  <si>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</si>
  <si>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</si>
  <si>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</si>
  <si>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</si>
  <si>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</si>
  <si>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</si>
  <si>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</si>
  <si>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</si>
  <si>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</si>
  <si>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</si>
  <si>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</si>
  <si>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</si>
  <si>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</si>
  <si>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</si>
  <si>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</si>
  <si>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</si>
  <si>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</si>
  <si>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</si>
  <si>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</si>
  <si>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</si>
  <si>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</si>
  <si>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</si>
  <si>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</si>
  <si>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</si>
  <si>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</si>
  <si>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</si>
  <si>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</si>
  <si>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</si>
  <si>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</si>
  <si>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</si>
  <si>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</si>
  <si>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</si>
  <si>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</si>
  <si>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</si>
  <si>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</si>
  <si>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</si>
  <si>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</si>
  <si>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</si>
  <si>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</si>
  <si>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</si>
  <si>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</si>
  <si>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</si>
  <si>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</si>
  <si>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</si>
  <si>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</si>
  <si>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</si>
  <si>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</si>
  <si>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</si>
  <si>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</si>
  <si>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</si>
  <si>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</si>
  <si>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</si>
  <si>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</si>
  <si>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</si>
  <si>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</si>
  <si>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</si>
  <si>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</si>
  <si>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</si>
  <si>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</si>
  <si>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</si>
  <si>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</si>
  <si>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</si>
  <si>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</si>
  <si>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</si>
  <si>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</si>
  <si>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</si>
  <si>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</si>
  <si>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</si>
  <si>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</si>
  <si>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</si>
  <si>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</si>
  <si>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</si>
  <si>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</si>
  <si>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</si>
  <si>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</si>
  <si>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</si>
  <si>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</si>
  <si>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</si>
  <si>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</si>
  <si>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</si>
  <si>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</si>
  <si>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</si>
  <si>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</si>
  <si>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</si>
  <si>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</si>
  <si>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</si>
  <si>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</si>
  <si>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</si>
  <si>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</si>
  <si>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</si>
  <si>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</si>
  <si>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</si>
  <si>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</si>
  <si>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</si>
  <si>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</si>
  <si>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</si>
  <si>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</si>
  <si>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</si>
  <si>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</si>
  <si>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</si>
  <si>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</si>
  <si>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</si>
  <si>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</si>
  <si>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</si>
  <si>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</si>
  <si>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</si>
  <si>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</si>
  <si>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</si>
  <si>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</si>
  <si>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</si>
  <si>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</si>
  <si>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</si>
  <si>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</si>
  <si>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</si>
  <si>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</si>
  <si>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</si>
  <si>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</si>
  <si>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</si>
  <si>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</si>
  <si>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</si>
  <si>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</si>
  <si>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</si>
  <si>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</si>
  <si>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</si>
  <si>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</si>
  <si>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</si>
  <si>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</si>
  <si>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</si>
  <si>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</si>
  <si>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</si>
  <si>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</si>
  <si>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</si>
  <si>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</si>
  <si>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</si>
  <si>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</si>
  <si>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</si>
  <si>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</si>
  <si>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</si>
  <si>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</si>
  <si>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</si>
  <si>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</si>
  <si>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</si>
  <si>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</si>
  <si>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</si>
  <si>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</si>
  <si>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</si>
  <si>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</si>
  <si>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</si>
  <si>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</si>
  <si>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</si>
  <si>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</si>
  <si>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</si>
  <si>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</si>
  <si>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</si>
  <si>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</si>
  <si>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</si>
  <si>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</si>
  <si>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</si>
  <si>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</si>
  <si>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</si>
  <si>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</si>
  <si>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</si>
  <si>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</si>
  <si>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</si>
  <si>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</si>
  <si>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</si>
  <si>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</si>
  <si>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</si>
  <si>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</si>
  <si>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</si>
  <si>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</si>
  <si>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</si>
  <si>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</si>
  <si>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</si>
  <si>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</si>
  <si>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</si>
  <si>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</si>
  <si>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</si>
  <si>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</si>
  <si>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</si>
  <si>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</si>
  <si>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</si>
  <si>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</si>
  <si>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</si>
  <si>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</si>
  <si>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</si>
  <si>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</si>
  <si>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</si>
  <si>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</si>
  <si>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</si>
  <si>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</si>
  <si>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</si>
  <si>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</si>
  <si>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</si>
  <si>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</si>
  <si>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</si>
  <si>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</si>
  <si>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</si>
  <si>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</si>
  <si>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</si>
  <si>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</si>
  <si>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</si>
  <si>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</si>
  <si>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</si>
  <si>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</si>
  <si>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</si>
  <si>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</si>
  <si>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</si>
  <si>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</si>
  <si>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</si>
  <si>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</si>
  <si>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</si>
  <si>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</si>
  <si>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</si>
  <si>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</si>
  <si>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</si>
  <si>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</si>
  <si>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</si>
  <si>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</si>
  <si>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</si>
  <si>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</si>
  <si>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</si>
  <si>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</si>
  <si>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</si>
  <si>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</si>
  <si>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</si>
  <si>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</si>
  <si>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</si>
  <si>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</si>
  <si>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</si>
  <si>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</si>
  <si>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</si>
  <si>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</si>
  <si>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</si>
  <si>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</si>
  <si>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</si>
  <si>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</si>
  <si>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</si>
  <si>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</si>
  <si>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</si>
  <si>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</si>
  <si>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</si>
  <si>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</si>
  <si>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</si>
  <si>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</si>
  <si>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</si>
  <si>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</si>
  <si>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</si>
  <si>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</si>
  <si>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</si>
  <si>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</si>
  <si>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</si>
  <si>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</si>
  <si>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</si>
  <si>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</si>
  <si>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</si>
  <si>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</si>
  <si>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</si>
  <si>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</si>
  <si>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</si>
  <si>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</si>
  <si>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</si>
  <si>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</si>
  <si>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</si>
  <si>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</si>
  <si>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</si>
  <si>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</si>
  <si>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</si>
  <si>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</si>
  <si>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</si>
  <si>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</si>
  <si>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</si>
  <si>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</si>
  <si>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</si>
  <si>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</si>
  <si>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</si>
  <si>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</si>
  <si>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</si>
  <si>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</si>
  <si>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</si>
  <si>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</si>
  <si>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</si>
  <si>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</si>
  <si>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</si>
  <si>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</si>
  <si>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</si>
  <si>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</si>
  <si>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</si>
  <si>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</si>
  <si>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</si>
  <si>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</si>
  <si>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</si>
  <si>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</si>
  <si>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</si>
  <si>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</si>
  <si>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</si>
  <si>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</si>
  <si>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</si>
  <si>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</si>
  <si>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</si>
  <si>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</si>
  <si>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</si>
  <si>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</si>
  <si>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</si>
  <si>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</si>
  <si>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</si>
  <si>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</si>
  <si>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</si>
  <si>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</si>
  <si>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</si>
  <si>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</si>
  <si>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</si>
  <si>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</si>
  <si>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</si>
  <si>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</si>
  <si>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</si>
  <si>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</si>
  <si>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</si>
  <si>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</si>
  <si>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</si>
  <si>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</si>
  <si>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</si>
  <si>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</si>
  <si>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</si>
  <si>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</si>
  <si>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</si>
  <si>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</si>
  <si>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</si>
  <si>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</si>
  <si>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</si>
  <si>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</si>
  <si>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</si>
  <si>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</si>
  <si>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</si>
  <si>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</si>
  <si>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</si>
  <si>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</si>
  <si>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</si>
  <si>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</si>
  <si>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</si>
  <si>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</si>
  <si>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</si>
  <si>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</si>
  <si>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</si>
  <si>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</si>
  <si>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</si>
  <si>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</si>
  <si>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</si>
  <si>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</si>
  <si>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</si>
  <si>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</si>
  <si>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</si>
  <si>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</si>
  <si>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</si>
  <si>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</si>
  <si>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</si>
  <si>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</si>
  <si>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</si>
  <si>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</si>
  <si>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</si>
  <si>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</si>
  <si>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</si>
  <si>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</si>
  <si>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</si>
  <si>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</si>
  <si>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</si>
  <si>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</si>
  <si>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</si>
  <si>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</si>
  <si>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</si>
  <si>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</si>
  <si>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</si>
  <si>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</si>
  <si>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</si>
  <si>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</si>
  <si>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</si>
  <si>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</si>
  <si>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</si>
  <si>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</si>
  <si>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</si>
  <si>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</si>
  <si>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</si>
  <si>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</si>
  <si>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</si>
  <si>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</si>
  <si>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</si>
  <si>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</si>
  <si>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</si>
  <si>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</si>
  <si>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</si>
  <si>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</si>
  <si>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</si>
  <si>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</si>
  <si>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</si>
  <si>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</si>
  <si>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</si>
  <si>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</si>
  <si>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</si>
  <si>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</si>
  <si>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</si>
  <si>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</si>
  <si>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</si>
  <si>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</si>
  <si>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</si>
  <si>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</si>
  <si>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</si>
  <si>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</si>
  <si>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</si>
  <si>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</si>
  <si>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</si>
  <si>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</si>
  <si>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</si>
  <si>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</si>
  <si>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</si>
  <si>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</si>
  <si>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</si>
  <si>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</si>
  <si>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</si>
  <si>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</si>
  <si>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</si>
  <si>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</si>
  <si>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</si>
  <si>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</si>
  <si>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</si>
  <si>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</si>
  <si>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</si>
  <si>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</si>
  <si>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</si>
  <si>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</si>
  <si>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</si>
  <si>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</si>
  <si>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</si>
  <si>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</si>
  <si>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</si>
  <si>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</si>
  <si>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</si>
  <si>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</si>
  <si>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</si>
  <si>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</si>
  <si>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</si>
  <si>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</si>
  <si>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</si>
  <si>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</si>
  <si>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</si>
  <si>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</si>
  <si>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</si>
  <si>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</si>
  <si>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</si>
  <si>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</si>
  <si>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</si>
  <si>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</si>
  <si>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</si>
  <si>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</si>
  <si>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</si>
  <si>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</si>
  <si>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</si>
  <si>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</si>
  <si>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</si>
  <si>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</si>
  <si>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</si>
  <si>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</si>
  <si>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</si>
  <si>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</si>
  <si>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</si>
  <si>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</si>
  <si>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</si>
  <si>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</si>
  <si>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</si>
  <si>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</si>
  <si>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</si>
  <si>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</si>
  <si>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</si>
  <si>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</si>
  <si>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</si>
  <si>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</si>
  <si>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</si>
  <si>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</si>
  <si>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</si>
  <si>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</si>
  <si>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</si>
  <si>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</si>
  <si>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</si>
  <si>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</si>
  <si>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</si>
  <si>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</si>
  <si>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</si>
  <si>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</si>
  <si>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</si>
  <si>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</si>
  <si>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</si>
  <si>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</si>
  <si>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</si>
  <si>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</si>
  <si>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</si>
  <si>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</si>
  <si>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</si>
  <si>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</si>
  <si>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</si>
  <si>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</si>
  <si>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</si>
  <si>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</si>
  <si>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</si>
  <si>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</si>
  <si>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</si>
  <si>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</si>
  <si>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</si>
  <si>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</si>
  <si>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</si>
  <si>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</si>
  <si>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</si>
  <si>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</si>
  <si>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</si>
  <si>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</si>
  <si>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</si>
  <si>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</si>
  <si>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</si>
  <si>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</si>
  <si>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</si>
  <si>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</si>
  <si>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</si>
  <si>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</si>
  <si>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</si>
  <si>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</si>
  <si>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</si>
  <si>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</si>
  <si>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</si>
  <si>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</si>
  <si>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</si>
  <si>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</si>
  <si>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</si>
  <si>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</si>
  <si>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</si>
  <si>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</si>
  <si>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</si>
  <si>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</si>
  <si>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</si>
  <si>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</si>
  <si>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</si>
  <si>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</si>
  <si>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</si>
  <si>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</si>
  <si>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</si>
  <si>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</si>
  <si>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</si>
  <si>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</si>
  <si>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</si>
  <si>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</si>
  <si>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</si>
  <si>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</si>
  <si>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</si>
  <si>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</si>
  <si>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</si>
  <si>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</si>
  <si>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</si>
  <si>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</si>
  <si>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</si>
  <si>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</si>
  <si>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</si>
  <si>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</si>
  <si>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</si>
  <si>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</si>
  <si>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</si>
  <si>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</si>
  <si>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</si>
  <si>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</si>
  <si>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</si>
  <si>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</si>
  <si>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</si>
  <si>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</si>
  <si>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</si>
  <si>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</si>
  <si>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</si>
  <si>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</si>
  <si>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</si>
  <si>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</si>
  <si>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</si>
  <si>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</si>
  <si>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</si>
  <si>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</si>
  <si>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</si>
  <si>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</si>
  <si>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</si>
  <si>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Pledged</t>
  </si>
  <si>
    <t>Median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</si>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</sst>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&quot;$&quot;#,##0.00"/>
    <numFmt numFmtId="165" formatCode="[$-F800]dddd\,\ mmmm\ dd\,\ yyyy"/>
    <numFmt numFmtId="166" formatCode="_-[$$-409]* #,##0.00_ ;_-[$$-409]* \-#,##0.00\ ;_-[$$-409]* &quot;-&quot;??_ ;_-@_ "/>
    <numFmt numFmtId="167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6" fontId="1" fillId="0" borderId="0" xfId="0" applyNumberFormat="1" applyFont="1"/>
    <xf numFmtId="166" fontId="2" fillId="0" borderId="0" xfId="0" applyNumberFormat="1" applyFont="1"/>
    <xf numFmtId="0" fontId="1" fillId="2" borderId="0" xfId="0" applyFont="1" applyFill="1"/>
    <xf numFmtId="167" fontId="0" fillId="0" borderId="0" xfId="0" applyNumberFormat="1"/>
    <xf numFmtId="167" fontId="0" fillId="0" borderId="0" xfId="0" applyNumberFormat="1" applyAlignment="1">
      <alignment wrapText="1"/>
    </xf>
    <xf numFmtId="9" fontId="1" fillId="2" borderId="0" xfId="1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Parent Category Outcomes</a:t>
            </a:r>
          </a:p>
        </c:rich>
      </c:tx>
      <c:layout>
        <c:manualLayout>
          <c:xMode val="edge"/>
          <c:yMode val="edge"/>
          <c:x val="0.30432660939201711"/>
          <c:y val="7.2542068712757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1-4D3D-AF06-EE62105F00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1-4D3D-AF06-EE62105F00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1-4D3D-AF06-EE62105F00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91-4D3D-AF06-EE62105F0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1197263"/>
        <c:axId val="651205999"/>
      </c:barChart>
      <c:catAx>
        <c:axId val="65119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05999"/>
        <c:crosses val="autoZero"/>
        <c:auto val="1"/>
        <c:lblAlgn val="ctr"/>
        <c:lblOffset val="100"/>
        <c:noMultiLvlLbl val="0"/>
      </c:catAx>
      <c:valAx>
        <c:axId val="65120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9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C-49B1-830E-73E03A03DAC7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C-49B1-830E-73E03A03DAC7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EC-49B1-830E-73E03A03D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265071"/>
        <c:axId val="884265903"/>
      </c:barChart>
      <c:catAx>
        <c:axId val="88426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65903"/>
        <c:crosses val="autoZero"/>
        <c:auto val="1"/>
        <c:lblAlgn val="ctr"/>
        <c:lblOffset val="100"/>
        <c:noMultiLvlLbl val="0"/>
      </c:catAx>
      <c:valAx>
        <c:axId val="88426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6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3-4818-9D3F-9194E6576BF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3-4818-9D3F-9194E6576BF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3-4818-9D3F-9194E6576BF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3-4818-9D3F-9194E657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096895"/>
        <c:axId val="1095097311"/>
      </c:lineChart>
      <c:catAx>
        <c:axId val="109509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97311"/>
        <c:crosses val="autoZero"/>
        <c:auto val="1"/>
        <c:lblAlgn val="ctr"/>
        <c:lblOffset val="100"/>
        <c:noMultiLvlLbl val="0"/>
      </c:catAx>
      <c:valAx>
        <c:axId val="10950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9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</a:t>
            </a:r>
          </a:p>
        </c:rich>
      </c:tx>
      <c:layout>
        <c:manualLayout>
          <c:xMode val="edge"/>
          <c:yMode val="edge"/>
          <c:x val="0.30807633420822395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8-4A55-BE22-C9A3972AA4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E8-4A55-BE22-C9A3972AA4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E8-4A55-BE22-C9A3972A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85632"/>
        <c:axId val="190085216"/>
      </c:lineChart>
      <c:catAx>
        <c:axId val="19008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5216"/>
        <c:crosses val="autoZero"/>
        <c:auto val="1"/>
        <c:lblAlgn val="ctr"/>
        <c:lblOffset val="100"/>
        <c:noMultiLvlLbl val="0"/>
      </c:catAx>
      <c:valAx>
        <c:axId val="19008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Goal</a:t>
            </a:r>
          </a:p>
        </c:rich>
      </c:tx>
      <c:layout>
        <c:manualLayout>
          <c:xMode val="edge"/>
          <c:yMode val="edge"/>
          <c:x val="0.3261253753579531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5-4047-A844-CFD9C88B802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5-4047-A844-CFD9C88B802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5-4047-A844-CFD9C88B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126656"/>
        <c:axId val="1816127072"/>
      </c:lineChart>
      <c:catAx>
        <c:axId val="18161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27072"/>
        <c:crosses val="autoZero"/>
        <c:auto val="1"/>
        <c:lblAlgn val="ctr"/>
        <c:lblOffset val="100"/>
        <c:noMultiLvlLbl val="0"/>
      </c:catAx>
      <c:valAx>
        <c:axId val="18161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82826</xdr:colOff>
      <xdr:row>0</xdr:row>
      <xdr:rowOff>127554</xdr:rowOff>
    </xdr:from>
    <xdr:to>
      <xdr:col>12</xdr:col>
      <xdr:colOff>93870</xdr:colOff>
      <xdr:row>13</xdr:row>
      <xdr:rowOff>132523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E5237-7A30-F2B4-4898-5F20DA0ED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28575</xdr:rowOff>
    </xdr:from>
    <xdr:to>
      <xdr:col>13</xdr:col>
      <xdr:colOff>561975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53985-B0F1-F438-B9EE-7EA91DB9B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22225</xdr:rowOff>
    </xdr:from>
    <xdr:to>
      <xdr:col>13</xdr:col>
      <xdr:colOff>482600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6DA88-BF29-3723-EC85-1AEA286E2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193674</xdr:colOff>
      <xdr:row>3</xdr:row>
      <xdr:rowOff>3175</xdr:rowOff>
    </xdr:from>
    <xdr:to>
      <xdr:col>13</xdr:col>
      <xdr:colOff>457199</xdr:colOff>
      <xdr:row>17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522DF4-F62E-2673-1B3F-62B8B6182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9524</xdr:rowOff>
    </xdr:from>
    <xdr:to>
      <xdr:col>8</xdr:col>
      <xdr:colOff>6349</xdr:colOff>
      <xdr:row>32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C77A9-450D-0EA5-80BD-C177871B8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thanneer" refreshedDate="44684.581748842589" createdVersion="7" refreshedVersion="7" minRefreshableVersion="3" recordCount="4114" xr:uid="{8DBB2F2A-7F2C-4AF2-9F63-82BA564BA5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thanneer" refreshedDate="44684.599935995371" createdVersion="7" refreshedVersion="7" minRefreshableVersion="3" recordCount="4114" xr:uid="{AD7EC131-AF8B-442C-91DA-D4D2869080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thanneer" refreshedDate="44687.540825810182" createdVersion="7" refreshedVersion="7" minRefreshableVersion="3" recordCount="4115" xr:uid="{9420C0EE-B4C0-4158-8C8D-FE4BA6123E9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6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5000"/>
    <n v="3440"/>
    <x v="0"/>
    <s v="US"/>
    <s v="USD"/>
    <n v="1458518325"/>
    <n v="1456793925"/>
    <b v="0"/>
    <n v="31"/>
    <b v="1"/>
    <s v="theater/plays"/>
    <n v="69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5000"/>
    <n v="3803.55"/>
    <x v="0"/>
    <s v="GB"/>
    <s v="GBP"/>
    <n v="1464801169"/>
    <n v="1462209169"/>
    <b v="0"/>
    <n v="130"/>
    <b v="1"/>
    <s v="theater/plays"/>
    <n v="76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5000"/>
    <n v="12000"/>
    <x v="0"/>
    <s v="US"/>
    <s v="USD"/>
    <n v="1410601041"/>
    <n v="1406713041"/>
    <b v="0"/>
    <n v="12"/>
    <b v="1"/>
    <s v="theater/plays"/>
    <n v="24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5000"/>
    <n v="1710"/>
    <x v="0"/>
    <s v="GB"/>
    <s v="GBP"/>
    <n v="1438966800"/>
    <n v="1436278344"/>
    <b v="0"/>
    <n v="23"/>
    <b v="1"/>
    <s v="theater/plays"/>
    <n v="3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5000"/>
    <n v="10085"/>
    <x v="0"/>
    <s v="US"/>
    <s v="USD"/>
    <n v="1487347500"/>
    <n v="1484715366"/>
    <b v="0"/>
    <n v="158"/>
    <b v="1"/>
    <s v="theater/plays"/>
    <n v="202"/>
    <n v="63.83"/>
    <x v="1"/>
    <s v="plays"/>
    <x v="527"/>
    <d v="2017-02-17T16:05:00"/>
    <x v="0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s v="CA"/>
    <s v="CAD"/>
    <n v="1484110800"/>
    <n v="1482281094"/>
    <b v="0"/>
    <n v="18"/>
    <b v="1"/>
    <s v="theater/plays"/>
    <n v="31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5000"/>
    <n v="3670"/>
    <x v="0"/>
    <s v="US"/>
    <s v="USD"/>
    <n v="1435111200"/>
    <n v="1433254268"/>
    <b v="0"/>
    <n v="29"/>
    <b v="1"/>
    <s v="theater/plays"/>
    <n v="73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5000"/>
    <n v="4000"/>
    <x v="0"/>
    <s v="US"/>
    <s v="USD"/>
    <n v="1481957940"/>
    <n v="1478050429"/>
    <b v="0"/>
    <n v="31"/>
    <b v="1"/>
    <s v="theater/plays"/>
    <n v="8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5000"/>
    <n v="12325"/>
    <x v="0"/>
    <s v="US"/>
    <s v="USD"/>
    <n v="1463098208"/>
    <n v="1460506208"/>
    <b v="0"/>
    <n v="173"/>
    <b v="1"/>
    <s v="theater/plays"/>
    <n v="247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5000"/>
    <n v="2004"/>
    <x v="0"/>
    <s v="GB"/>
    <s v="GBP"/>
    <n v="1463394365"/>
    <n v="1461320765"/>
    <b v="0"/>
    <n v="17"/>
    <b v="1"/>
    <s v="theater/plays"/>
    <n v="4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5000"/>
    <n v="15700"/>
    <x v="0"/>
    <s v="NO"/>
    <s v="NOK"/>
    <n v="1446418800"/>
    <n v="1443036470"/>
    <b v="0"/>
    <n v="48"/>
    <b v="1"/>
    <s v="theater/plays"/>
    <n v="314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5000"/>
    <n v="2050"/>
    <x v="0"/>
    <s v="GB"/>
    <s v="GBP"/>
    <n v="1483707905"/>
    <n v="1481115905"/>
    <b v="0"/>
    <n v="59"/>
    <b v="1"/>
    <s v="theater/plays"/>
    <n v="41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5000"/>
    <n v="3902.5"/>
    <x v="0"/>
    <s v="GB"/>
    <s v="GBP"/>
    <n v="1438624800"/>
    <n v="1435133807"/>
    <b v="0"/>
    <n v="39"/>
    <b v="1"/>
    <s v="theater/plays"/>
    <n v="7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5000"/>
    <n v="2410"/>
    <x v="0"/>
    <s v="US"/>
    <s v="USD"/>
    <n v="1446665191"/>
    <n v="1444069591"/>
    <b v="0"/>
    <n v="59"/>
    <b v="1"/>
    <s v="theater/plays"/>
    <n v="48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0"/>
    <n v="503.22"/>
    <x v="0"/>
    <s v="GB"/>
    <s v="GBP"/>
    <n v="1467681107"/>
    <n v="1465866707"/>
    <b v="0"/>
    <n v="20"/>
    <b v="1"/>
    <s v="theater/plays"/>
    <n v="10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5000"/>
    <n v="2020"/>
    <x v="0"/>
    <s v="US"/>
    <s v="USD"/>
    <n v="1483203540"/>
    <n v="1481175482"/>
    <b v="0"/>
    <n v="31"/>
    <b v="1"/>
    <s v="theater/plays"/>
    <n v="40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5000"/>
    <n v="2033"/>
    <x v="0"/>
    <s v="GB"/>
    <s v="GBP"/>
    <n v="1434808775"/>
    <n v="1433512775"/>
    <b v="0"/>
    <n v="63"/>
    <b v="1"/>
    <s v="theater/plays"/>
    <n v="4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5000"/>
    <n v="1625"/>
    <x v="0"/>
    <s v="GB"/>
    <s v="GBP"/>
    <n v="1424181600"/>
    <n v="1423041227"/>
    <b v="0"/>
    <n v="20"/>
    <b v="1"/>
    <s v="theater/plays"/>
    <n v="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5000"/>
    <n v="605"/>
    <x v="0"/>
    <s v="GB"/>
    <s v="GBP"/>
    <n v="1434120856"/>
    <n v="1428936856"/>
    <b v="0"/>
    <n v="25"/>
    <b v="1"/>
    <s v="theater/plays"/>
    <n v="1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5000"/>
    <n v="4018"/>
    <x v="0"/>
    <s v="US"/>
    <s v="USD"/>
    <n v="1470801600"/>
    <n v="1468122163"/>
    <b v="0"/>
    <n v="61"/>
    <b v="1"/>
    <s v="theater/plays"/>
    <n v="8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5000"/>
    <n v="3800"/>
    <x v="0"/>
    <s v="US"/>
    <s v="USD"/>
    <n v="1429772340"/>
    <n v="1427121931"/>
    <b v="0"/>
    <n v="86"/>
    <b v="1"/>
    <s v="theater/plays"/>
    <n v="76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5000"/>
    <n v="4371"/>
    <x v="0"/>
    <s v="US"/>
    <s v="USD"/>
    <n v="1428390000"/>
    <n v="1425224391"/>
    <b v="0"/>
    <n v="42"/>
    <b v="1"/>
    <s v="theater/plays"/>
    <n v="8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5000"/>
    <n v="1870"/>
    <x v="0"/>
    <s v="GB"/>
    <s v="GBP"/>
    <n v="1444172340"/>
    <n v="1441822828"/>
    <b v="0"/>
    <n v="52"/>
    <b v="1"/>
    <s v="theater/plays"/>
    <n v="37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5000"/>
    <n v="15335"/>
    <x v="0"/>
    <s v="US"/>
    <s v="USD"/>
    <n v="1447523371"/>
    <n v="1444927771"/>
    <b v="0"/>
    <n v="120"/>
    <b v="1"/>
    <s v="theater/plays"/>
    <n v="307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0"/>
    <n v="610"/>
    <x v="0"/>
    <s v="GB"/>
    <s v="GBP"/>
    <n v="1445252400"/>
    <n v="1443696797"/>
    <b v="0"/>
    <n v="22"/>
    <b v="1"/>
    <s v="theater/plays"/>
    <n v="1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5000"/>
    <n v="2549"/>
    <x v="0"/>
    <s v="GB"/>
    <s v="GBP"/>
    <n v="1438189200"/>
    <n v="1435585497"/>
    <b v="0"/>
    <n v="64"/>
    <b v="1"/>
    <s v="theater/plays"/>
    <n v="5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s v="GB"/>
    <s v="GBP"/>
    <n v="1457914373"/>
    <n v="1456189973"/>
    <b v="0"/>
    <n v="23"/>
    <b v="1"/>
    <s v="theater/plays"/>
    <n v="24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5000"/>
    <n v="21905"/>
    <x v="0"/>
    <s v="US"/>
    <s v="USD"/>
    <n v="1462125358"/>
    <n v="1459533358"/>
    <b v="0"/>
    <n v="238"/>
    <b v="1"/>
    <s v="theater/plays"/>
    <n v="438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5000"/>
    <n v="2093"/>
    <x v="0"/>
    <s v="GB"/>
    <s v="GBP"/>
    <n v="1461860432"/>
    <n v="1459268432"/>
    <b v="0"/>
    <n v="33"/>
    <b v="1"/>
    <s v="theater/plays"/>
    <n v="42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5000"/>
    <n v="4340"/>
    <x v="0"/>
    <s v="US"/>
    <s v="USD"/>
    <n v="1436902359"/>
    <n v="1434310359"/>
    <b v="0"/>
    <n v="32"/>
    <b v="1"/>
    <s v="theater/plays"/>
    <n v="87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5000"/>
    <n v="4050"/>
    <x v="0"/>
    <s v="US"/>
    <s v="USD"/>
    <n v="1464807420"/>
    <n v="1461427938"/>
    <b v="0"/>
    <n v="24"/>
    <b v="1"/>
    <s v="theater/plays"/>
    <n v="81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5000"/>
    <n v="2055"/>
    <x v="0"/>
    <s v="US"/>
    <s v="USD"/>
    <n v="1437447600"/>
    <n v="1436551178"/>
    <b v="0"/>
    <n v="29"/>
    <b v="1"/>
    <s v="theater/plays"/>
    <n v="4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5000"/>
    <n v="2500"/>
    <x v="0"/>
    <s v="US"/>
    <s v="USD"/>
    <n v="1480559011"/>
    <n v="1477963411"/>
    <b v="0"/>
    <n v="50"/>
    <b v="1"/>
    <s v="theater/plays"/>
    <n v="50"/>
    <n v="50"/>
    <x v="1"/>
    <s v="plays"/>
    <x v="1302"/>
    <d v="2016-12-01T02:23:31"/>
    <x v="0"/>
  </r>
  <r>
    <n v="1303"/>
    <s v="Forward Arena Theatre Company: Summer Season"/>
    <s v="Groundbreaking queer theatre."/>
    <n v="5000"/>
    <n v="4559.13"/>
    <x v="0"/>
    <s v="GB"/>
    <s v="GBP"/>
    <n v="1469962800"/>
    <n v="1468578920"/>
    <b v="0"/>
    <n v="108"/>
    <b v="1"/>
    <s v="theater/plays"/>
    <n v="91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5000"/>
    <n v="1145"/>
    <x v="0"/>
    <s v="GB"/>
    <s v="GBP"/>
    <n v="1429793446"/>
    <n v="1428583846"/>
    <b v="0"/>
    <n v="61"/>
    <b v="1"/>
    <s v="theater/plays"/>
    <n v="23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5000"/>
    <n v="2946"/>
    <x v="0"/>
    <s v="GB"/>
    <s v="GBP"/>
    <n v="1404913180"/>
    <n v="1403703580"/>
    <b v="0"/>
    <n v="74"/>
    <b v="1"/>
    <s v="theater/plays"/>
    <n v="59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1197"/>
    <x v="0"/>
    <s v="US"/>
    <s v="USD"/>
    <n v="1405658752"/>
    <n v="1403066752"/>
    <b v="0"/>
    <n v="38"/>
    <b v="1"/>
    <s v="theater/plays"/>
    <n v="24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5000"/>
    <n v="2050"/>
    <x v="0"/>
    <s v="US"/>
    <s v="USD"/>
    <n v="1469811043"/>
    <n v="1467219043"/>
    <b v="0"/>
    <n v="20"/>
    <b v="1"/>
    <s v="theater/plays"/>
    <n v="41"/>
    <n v="102.5"/>
    <x v="1"/>
    <s v="plays"/>
    <x v="2788"/>
    <d v="2016-07-29T16:50:43"/>
    <x v="0"/>
  </r>
  <r>
    <n v="2789"/>
    <s v="The Adventurers Club"/>
    <s v="BNT's Biggest Adventure So Far: Our 2015 full length production!"/>
    <n v="5000"/>
    <n v="3035"/>
    <x v="0"/>
    <s v="US"/>
    <s v="USD"/>
    <n v="1426132800"/>
    <n v="1424477934"/>
    <b v="0"/>
    <n v="24"/>
    <b v="1"/>
    <s v="theater/plays"/>
    <n v="6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5000"/>
    <n v="3160"/>
    <x v="0"/>
    <s v="US"/>
    <s v="USD"/>
    <n v="1423693903"/>
    <n v="1421101903"/>
    <b v="0"/>
    <n v="66"/>
    <b v="1"/>
    <s v="theater/plays"/>
    <n v="63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5000"/>
    <n v="2050"/>
    <x v="0"/>
    <s v="US"/>
    <s v="USD"/>
    <n v="1473393600"/>
    <n v="1470778559"/>
    <b v="0"/>
    <n v="28"/>
    <b v="1"/>
    <s v="theater/plays"/>
    <n v="41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5000"/>
    <n v="2152"/>
    <x v="0"/>
    <s v="US"/>
    <s v="USD"/>
    <n v="1439357559"/>
    <n v="1435469559"/>
    <b v="0"/>
    <n v="24"/>
    <b v="1"/>
    <s v="theater/plays"/>
    <n v="43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5000"/>
    <n v="11056.75"/>
    <x v="0"/>
    <s v="AU"/>
    <s v="AUD"/>
    <n v="1437473005"/>
    <n v="1434881005"/>
    <b v="0"/>
    <n v="73"/>
    <b v="1"/>
    <s v="theater/plays"/>
    <n v="22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00"/>
    <n v="75"/>
    <x v="0"/>
    <s v="GB"/>
    <s v="GBP"/>
    <n v="1457031600"/>
    <n v="1455640559"/>
    <b v="0"/>
    <n v="3"/>
    <b v="1"/>
    <s v="theater/plays"/>
    <n v="2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5000"/>
    <n v="730"/>
    <x v="0"/>
    <s v="US"/>
    <s v="USD"/>
    <n v="1402095600"/>
    <n v="1400675841"/>
    <b v="0"/>
    <n v="20"/>
    <b v="1"/>
    <s v="theater/plays"/>
    <n v="15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5000"/>
    <n v="924"/>
    <x v="0"/>
    <s v="GB"/>
    <s v="GBP"/>
    <n v="1404564028"/>
    <n v="1401972028"/>
    <b v="0"/>
    <n v="21"/>
    <b v="1"/>
    <s v="theater/plays"/>
    <n v="18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5000"/>
    <n v="8211.61"/>
    <x v="0"/>
    <s v="GB"/>
    <s v="GBP"/>
    <n v="1404858840"/>
    <n v="1402266840"/>
    <b v="0"/>
    <n v="94"/>
    <b v="1"/>
    <s v="theater/plays"/>
    <n v="164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s v="GB"/>
    <s v="GBP"/>
    <n v="1420377366"/>
    <n v="1415193366"/>
    <b v="0"/>
    <n v="31"/>
    <b v="1"/>
    <s v="theater/plays"/>
    <n v="27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0"/>
    <n v="666"/>
    <x v="0"/>
    <s v="AU"/>
    <s v="AUD"/>
    <n v="1412938800"/>
    <n v="1411019409"/>
    <b v="0"/>
    <n v="13"/>
    <b v="1"/>
    <s v="theater/plays"/>
    <n v="1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5000"/>
    <n v="3055"/>
    <x v="0"/>
    <s v="GB"/>
    <s v="GBP"/>
    <n v="1438875107"/>
    <n v="1436283107"/>
    <b v="0"/>
    <n v="90"/>
    <b v="1"/>
    <s v="theater/plays"/>
    <n v="6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5000"/>
    <n v="12795"/>
    <x v="0"/>
    <s v="US"/>
    <s v="USD"/>
    <n v="1437004800"/>
    <n v="1433295276"/>
    <b v="0"/>
    <n v="141"/>
    <b v="1"/>
    <s v="theater/plays"/>
    <n v="256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5000"/>
    <n v="1150"/>
    <x v="0"/>
    <s v="GB"/>
    <s v="GBP"/>
    <n v="1411987990"/>
    <n v="1409395990"/>
    <b v="0"/>
    <n v="23"/>
    <b v="1"/>
    <s v="theater/plays"/>
    <n v="23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5000"/>
    <n v="440"/>
    <x v="0"/>
    <s v="GB"/>
    <s v="GBP"/>
    <n v="1440245273"/>
    <n v="1438085273"/>
    <b v="0"/>
    <n v="18"/>
    <b v="1"/>
    <s v="theater/plays"/>
    <n v="9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5000"/>
    <n v="3363"/>
    <x v="0"/>
    <s v="GB"/>
    <s v="GBP"/>
    <n v="1438772400"/>
    <n v="1435645490"/>
    <b v="0"/>
    <n v="76"/>
    <b v="1"/>
    <s v="theater/plays"/>
    <n v="67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5000"/>
    <n v="4511"/>
    <x v="0"/>
    <s v="US"/>
    <s v="USD"/>
    <n v="1440274735"/>
    <n v="1437682735"/>
    <b v="0"/>
    <n v="69"/>
    <b v="1"/>
    <s v="theater/plays"/>
    <n v="9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5000"/>
    <n v="2560"/>
    <x v="0"/>
    <s v="US"/>
    <s v="USD"/>
    <n v="1459348740"/>
    <n v="1458647725"/>
    <b v="0"/>
    <n v="21"/>
    <b v="1"/>
    <s v="theater/plays"/>
    <n v="51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5000"/>
    <n v="2705"/>
    <x v="0"/>
    <s v="US"/>
    <s v="USD"/>
    <n v="1401595140"/>
    <n v="1398828064"/>
    <b v="0"/>
    <n v="57"/>
    <b v="1"/>
    <s v="theater/plays"/>
    <n v="54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5000"/>
    <n v="10027"/>
    <x v="0"/>
    <s v="GB"/>
    <s v="GBP"/>
    <n v="1424692503"/>
    <n v="1422100503"/>
    <b v="0"/>
    <n v="108"/>
    <b v="1"/>
    <s v="theater/plays"/>
    <n v="20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5000"/>
    <n v="3572.12"/>
    <x v="0"/>
    <s v="US"/>
    <s v="USD"/>
    <n v="1481737761"/>
    <n v="1479577761"/>
    <b v="0"/>
    <n v="96"/>
    <b v="1"/>
    <s v="theater/plays"/>
    <n v="71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5000"/>
    <n v="1616"/>
    <x v="0"/>
    <s v="GB"/>
    <s v="GBP"/>
    <n v="1431164115"/>
    <n v="1428572115"/>
    <b v="0"/>
    <n v="64"/>
    <b v="1"/>
    <s v="theater/plays"/>
    <n v="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5000"/>
    <n v="605"/>
    <x v="0"/>
    <s v="CA"/>
    <s v="CAD"/>
    <n v="1470595109"/>
    <n v="1468003109"/>
    <b v="0"/>
    <n v="14"/>
    <b v="1"/>
    <s v="theater/plays"/>
    <n v="1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5000"/>
    <n v="4247"/>
    <x v="0"/>
    <s v="GB"/>
    <s v="GBP"/>
    <n v="1438531200"/>
    <n v="1435921992"/>
    <b v="0"/>
    <n v="169"/>
    <b v="1"/>
    <s v="theater/plays"/>
    <n v="85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5000"/>
    <n v="780"/>
    <x v="0"/>
    <s v="GB"/>
    <s v="GBP"/>
    <n v="1425136462"/>
    <n v="1421680462"/>
    <b v="0"/>
    <n v="33"/>
    <b v="1"/>
    <s v="theater/plays"/>
    <n v="16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5000"/>
    <n v="10603"/>
    <x v="0"/>
    <s v="US"/>
    <s v="USD"/>
    <n v="1443018086"/>
    <n v="1441290086"/>
    <b v="0"/>
    <n v="102"/>
    <b v="1"/>
    <s v="theater/plays"/>
    <n v="212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5000"/>
    <n v="272"/>
    <x v="0"/>
    <s v="GB"/>
    <s v="GBP"/>
    <n v="1456444800"/>
    <n v="1454337589"/>
    <b v="0"/>
    <n v="20"/>
    <b v="1"/>
    <s v="theater/plays"/>
    <n v="5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5000"/>
    <n v="1000"/>
    <x v="0"/>
    <s v="GB"/>
    <s v="GBP"/>
    <n v="1411510135"/>
    <n v="1408918135"/>
    <b v="0"/>
    <n v="35"/>
    <b v="1"/>
    <s v="theater/plays"/>
    <n v="2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5000"/>
    <n v="124"/>
    <x v="0"/>
    <s v="GB"/>
    <s v="GBP"/>
    <n v="1427842740"/>
    <n v="1425428206"/>
    <b v="0"/>
    <n v="14"/>
    <b v="1"/>
    <s v="theater/plays"/>
    <n v="2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5000"/>
    <n v="760"/>
    <x v="0"/>
    <s v="US"/>
    <s v="USD"/>
    <n v="1434159780"/>
    <n v="1431412196"/>
    <b v="0"/>
    <n v="15"/>
    <b v="1"/>
    <s v="theater/plays"/>
    <n v="15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5000"/>
    <n v="3100"/>
    <x v="0"/>
    <s v="GB"/>
    <s v="GBP"/>
    <n v="1449255686"/>
    <n v="1446663686"/>
    <b v="0"/>
    <n v="51"/>
    <b v="1"/>
    <s v="theater/plays"/>
    <n v="62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5000"/>
    <n v="2155"/>
    <x v="0"/>
    <s v="US"/>
    <s v="USD"/>
    <n v="1436511600"/>
    <n v="1434415812"/>
    <b v="0"/>
    <n v="19"/>
    <b v="1"/>
    <s v="theater/plays"/>
    <n v="43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5000"/>
    <n v="2405"/>
    <x v="0"/>
    <s v="US"/>
    <s v="USD"/>
    <n v="1464971400"/>
    <n v="1462379066"/>
    <b v="0"/>
    <n v="23"/>
    <b v="1"/>
    <s v="theater/plays"/>
    <n v="48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5000"/>
    <n v="9536"/>
    <x v="0"/>
    <s v="GB"/>
    <s v="GBP"/>
    <n v="1443826800"/>
    <n v="1441606869"/>
    <b v="0"/>
    <n v="97"/>
    <b v="1"/>
    <s v="theater/plays"/>
    <n v="19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5000"/>
    <n v="2663"/>
    <x v="0"/>
    <s v="GB"/>
    <s v="GBP"/>
    <n v="1464863118"/>
    <n v="1462443918"/>
    <b v="0"/>
    <n v="76"/>
    <b v="1"/>
    <s v="theater/plays"/>
    <n v="53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5000"/>
    <n v="3000"/>
    <x v="0"/>
    <s v="US"/>
    <s v="USD"/>
    <n v="1399867140"/>
    <n v="1398802148"/>
    <b v="0"/>
    <n v="11"/>
    <b v="1"/>
    <s v="theater/plays"/>
    <n v="6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5000"/>
    <n v="3320"/>
    <x v="0"/>
    <s v="US"/>
    <s v="USD"/>
    <n v="1437076070"/>
    <n v="1434484070"/>
    <b v="0"/>
    <n v="52"/>
    <b v="1"/>
    <s v="theater/plays"/>
    <n v="66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5000"/>
    <n v="2867.99"/>
    <x v="0"/>
    <s v="GB"/>
    <s v="GBP"/>
    <n v="1416780000"/>
    <n v="1414342894"/>
    <b v="0"/>
    <n v="95"/>
    <b v="1"/>
    <s v="theater/plays"/>
    <n v="57"/>
    <n v="30.19"/>
    <x v="1"/>
    <s v="plays"/>
    <x v="2832"/>
    <d v="2014-11-23T22:00:00"/>
    <x v="0"/>
  </r>
  <r>
    <n v="2833"/>
    <s v="Star Man Rocket Man"/>
    <s v="A new play about exploring outer space"/>
    <n v="5000"/>
    <n v="2923"/>
    <x v="0"/>
    <s v="US"/>
    <s v="USD"/>
    <n v="1444528800"/>
    <n v="1442804633"/>
    <b v="0"/>
    <n v="35"/>
    <b v="1"/>
    <s v="theater/plays"/>
    <n v="5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5000"/>
    <n v="1360"/>
    <x v="0"/>
    <s v="GB"/>
    <s v="GBP"/>
    <n v="1422658930"/>
    <n v="1421362930"/>
    <b v="0"/>
    <n v="21"/>
    <b v="1"/>
    <s v="theater/plays"/>
    <n v="2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5000"/>
    <n v="1870.99"/>
    <x v="0"/>
    <s v="GB"/>
    <s v="GBP"/>
    <n v="1449273600"/>
    <n v="1446742417"/>
    <b v="0"/>
    <n v="93"/>
    <b v="1"/>
    <s v="theater/plays"/>
    <n v="3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5000"/>
    <n v="485"/>
    <x v="0"/>
    <s v="US"/>
    <s v="USD"/>
    <n v="1487393940"/>
    <n v="1484115418"/>
    <b v="0"/>
    <n v="11"/>
    <b v="1"/>
    <s v="theater/plays"/>
    <n v="10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"/>
    <n v="850"/>
    <x v="0"/>
    <s v="CA"/>
    <s v="CAD"/>
    <n v="1449701284"/>
    <n v="1446241684"/>
    <b v="0"/>
    <n v="21"/>
    <b v="1"/>
    <s v="theater/plays"/>
    <n v="1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5000"/>
    <n v="2405"/>
    <x v="0"/>
    <s v="US"/>
    <s v="USD"/>
    <n v="1407967200"/>
    <n v="1406039696"/>
    <b v="0"/>
    <n v="54"/>
    <b v="1"/>
    <s v="theater/plays"/>
    <n v="48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5000"/>
    <n v="3900"/>
    <x v="0"/>
    <s v="US"/>
    <s v="USD"/>
    <n v="1408942740"/>
    <n v="1406958354"/>
    <b v="0"/>
    <n v="31"/>
    <b v="1"/>
    <s v="theater/plays"/>
    <n v="78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5000"/>
    <n v="2600"/>
    <x v="0"/>
    <s v="GB"/>
    <s v="GBP"/>
    <n v="1426698000"/>
    <n v="1424825479"/>
    <b v="0"/>
    <n v="132"/>
    <b v="1"/>
    <s v="theater/plays"/>
    <n v="52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5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50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50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0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5000"/>
    <n v="2366"/>
    <x v="2"/>
    <s v="US"/>
    <s v="USD"/>
    <n v="1433723033"/>
    <n v="1428539033"/>
    <b v="0"/>
    <n v="39"/>
    <b v="0"/>
    <s v="theater/plays"/>
    <n v="4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5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5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5000"/>
    <n v="311"/>
    <x v="2"/>
    <s v="US"/>
    <s v="USD"/>
    <n v="1409962211"/>
    <n v="1407370211"/>
    <b v="0"/>
    <n v="13"/>
    <b v="0"/>
    <s v="theater/plays"/>
    <n v="6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50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50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5000"/>
    <n v="417"/>
    <x v="2"/>
    <s v="GB"/>
    <s v="GBP"/>
    <n v="1431018719"/>
    <n v="1429290719"/>
    <b v="0"/>
    <n v="14"/>
    <b v="0"/>
    <s v="theater/plays"/>
    <n v="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5000"/>
    <n v="300"/>
    <x v="2"/>
    <s v="US"/>
    <s v="USD"/>
    <n v="1454110440"/>
    <n v="1451607071"/>
    <b v="0"/>
    <n v="5"/>
    <b v="0"/>
    <s v="theater/plays"/>
    <n v="6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5000"/>
    <n v="146"/>
    <x v="2"/>
    <s v="US"/>
    <s v="USD"/>
    <n v="1439069640"/>
    <n v="1433897647"/>
    <b v="0"/>
    <n v="6"/>
    <b v="0"/>
    <s v="theater/plays"/>
    <n v="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5000"/>
    <n v="7500"/>
    <x v="2"/>
    <s v="MX"/>
    <s v="MXN"/>
    <n v="1487613600"/>
    <n v="1482444295"/>
    <b v="0"/>
    <n v="15"/>
    <b v="0"/>
    <s v="theater/plays"/>
    <n v="15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5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50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5000"/>
    <n v="266"/>
    <x v="2"/>
    <s v="US"/>
    <s v="USD"/>
    <n v="1466363576"/>
    <n v="1461179576"/>
    <b v="0"/>
    <n v="9"/>
    <b v="0"/>
    <s v="theater/plays"/>
    <n v="5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5000"/>
    <n v="80"/>
    <x v="2"/>
    <s v="AU"/>
    <s v="AUD"/>
    <n v="1443103848"/>
    <n v="1441894248"/>
    <b v="0"/>
    <n v="3"/>
    <b v="0"/>
    <s v="theater/plays"/>
    <n v="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50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5000"/>
    <n v="40"/>
    <x v="2"/>
    <s v="GB"/>
    <s v="GBP"/>
    <n v="1437139080"/>
    <n v="1434552207"/>
    <b v="0"/>
    <n v="3"/>
    <b v="0"/>
    <s v="theater/plays"/>
    <n v="1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50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5000"/>
    <n v="504"/>
    <x v="2"/>
    <s v="US"/>
    <s v="USD"/>
    <n v="1467604800"/>
    <n v="1465533672"/>
    <b v="0"/>
    <n v="10"/>
    <b v="0"/>
    <s v="theater/plays"/>
    <n v="1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5000"/>
    <n v="6301.76"/>
    <x v="2"/>
    <s v="US"/>
    <s v="USD"/>
    <n v="1475697054"/>
    <n v="1473105054"/>
    <b v="0"/>
    <n v="60"/>
    <b v="0"/>
    <s v="theater/plays"/>
    <n v="126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5000"/>
    <n v="467"/>
    <x v="2"/>
    <s v="US"/>
    <s v="USD"/>
    <n v="1419183813"/>
    <n v="1417455813"/>
    <b v="0"/>
    <n v="13"/>
    <b v="0"/>
    <s v="theater/plays"/>
    <n v="9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5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5000"/>
    <n v="953"/>
    <x v="2"/>
    <s v="US"/>
    <s v="USD"/>
    <n v="1422473831"/>
    <n v="1419881831"/>
    <b v="0"/>
    <n v="8"/>
    <b v="0"/>
    <s v="theater/plays"/>
    <n v="19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5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5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5000"/>
    <n v="650"/>
    <x v="2"/>
    <s v="US"/>
    <s v="USD"/>
    <n v="1480525200"/>
    <n v="1477781724"/>
    <b v="0"/>
    <n v="6"/>
    <b v="0"/>
    <s v="theater/plays"/>
    <n v="13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63"/>
    <x v="2"/>
    <s v="GB"/>
    <s v="GBP"/>
    <n v="1435934795"/>
    <n v="1430750795"/>
    <b v="0"/>
    <n v="4"/>
    <b v="0"/>
    <s v="theater/plays"/>
    <n v="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50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5000"/>
    <n v="2800"/>
    <x v="2"/>
    <s v="US"/>
    <s v="USD"/>
    <n v="1440090300"/>
    <n v="1436305452"/>
    <b v="0"/>
    <n v="29"/>
    <b v="0"/>
    <s v="theater/plays"/>
    <n v="56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5000"/>
    <n v="252"/>
    <x v="2"/>
    <s v="US"/>
    <s v="USD"/>
    <n v="1462112318"/>
    <n v="1459520318"/>
    <b v="0"/>
    <n v="4"/>
    <b v="0"/>
    <s v="theater/plays"/>
    <n v="5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s v="US"/>
    <s v="USD"/>
    <n v="1454734740"/>
    <n v="1451684437"/>
    <b v="0"/>
    <n v="5"/>
    <b v="0"/>
    <s v="theater/plays"/>
    <n v="38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5000"/>
    <n v="185"/>
    <x v="2"/>
    <s v="US"/>
    <s v="USD"/>
    <n v="1417800435"/>
    <n v="1415208435"/>
    <b v="0"/>
    <n v="4"/>
    <b v="0"/>
    <s v="theater/plays"/>
    <n v="4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5000"/>
    <n v="130"/>
    <x v="2"/>
    <s v="US"/>
    <s v="USD"/>
    <n v="1426294201"/>
    <n v="1423705801"/>
    <b v="0"/>
    <n v="5"/>
    <b v="0"/>
    <s v="theater/plays"/>
    <n v="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50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5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5000"/>
    <n v="1142"/>
    <x v="2"/>
    <s v="US"/>
    <s v="USD"/>
    <n v="1409344985"/>
    <n v="1406752985"/>
    <b v="0"/>
    <n v="14"/>
    <b v="0"/>
    <s v="theater/plays"/>
    <n v="23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5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5000"/>
    <n v="273"/>
    <x v="2"/>
    <s v="US"/>
    <s v="USD"/>
    <n v="1460751128"/>
    <n v="1455570728"/>
    <b v="0"/>
    <n v="10"/>
    <b v="0"/>
    <s v="theater/plays"/>
    <n v="5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000"/>
    <n v="500"/>
    <x v="2"/>
    <s v="US"/>
    <s v="USD"/>
    <n v="1409000400"/>
    <n v="1408381704"/>
    <b v="0"/>
    <n v="17"/>
    <b v="0"/>
    <s v="theater/plays"/>
    <n v="10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5000"/>
    <n v="625"/>
    <x v="2"/>
    <s v="US"/>
    <s v="USD"/>
    <n v="1481522400"/>
    <n v="1480283321"/>
    <b v="0"/>
    <n v="12"/>
    <b v="0"/>
    <s v="theater/plays"/>
    <n v="13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5000"/>
    <n v="550"/>
    <x v="2"/>
    <s v="US"/>
    <s v="USD"/>
    <n v="1444577345"/>
    <n v="1441985458"/>
    <b v="0"/>
    <n v="3"/>
    <b v="0"/>
    <s v="theater/plays"/>
    <n v="11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5000"/>
    <n v="316"/>
    <x v="2"/>
    <s v="US"/>
    <s v="USD"/>
    <n v="1446307053"/>
    <n v="1443715053"/>
    <b v="0"/>
    <n v="12"/>
    <b v="0"/>
    <s v="theater/plays"/>
    <n v="6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5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000"/>
    <n v="3405"/>
    <x v="2"/>
    <s v="US"/>
    <s v="USD"/>
    <n v="1407562632"/>
    <n v="1404970632"/>
    <b v="0"/>
    <n v="7"/>
    <b v="0"/>
    <s v="theater/plays"/>
    <n v="68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50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5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5000"/>
    <n v="75"/>
    <x v="2"/>
    <s v="GB"/>
    <s v="GBP"/>
    <n v="1415534400"/>
    <n v="1414538031"/>
    <b v="0"/>
    <n v="4"/>
    <b v="0"/>
    <s v="theater/plays"/>
    <n v="2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5000"/>
    <n v="622"/>
    <x v="2"/>
    <s v="US"/>
    <s v="USD"/>
    <n v="1473211313"/>
    <n v="1472001713"/>
    <b v="0"/>
    <n v="17"/>
    <b v="0"/>
    <s v="theater/plays"/>
    <n v="12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5000"/>
    <n v="565"/>
    <x v="2"/>
    <s v="US"/>
    <s v="USD"/>
    <n v="1438390800"/>
    <n v="1436888066"/>
    <b v="0"/>
    <n v="7"/>
    <b v="0"/>
    <s v="theater/plays"/>
    <n v="11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50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5000"/>
    <n v="264"/>
    <x v="2"/>
    <s v="US"/>
    <s v="USD"/>
    <n v="1465407219"/>
    <n v="1462815219"/>
    <b v="0"/>
    <n v="5"/>
    <b v="0"/>
    <s v="theater/plays"/>
    <n v="5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5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5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5000"/>
    <n v="657"/>
    <x v="2"/>
    <s v="US"/>
    <s v="USD"/>
    <n v="1435429626"/>
    <n v="1431973626"/>
    <b v="0"/>
    <n v="14"/>
    <b v="0"/>
    <s v="theater/plays"/>
    <n v="1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5000"/>
    <n v="2030"/>
    <x v="2"/>
    <s v="US"/>
    <s v="USD"/>
    <n v="1452827374"/>
    <n v="1450235374"/>
    <b v="0"/>
    <n v="26"/>
    <b v="0"/>
    <s v="theater/plays"/>
    <n v="4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5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5000"/>
    <n v="611"/>
    <x v="2"/>
    <s v="GB"/>
    <s v="GBP"/>
    <n v="1458117190"/>
    <n v="1455528790"/>
    <b v="0"/>
    <n v="3"/>
    <b v="0"/>
    <s v="theater/plays"/>
    <n v="12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5000"/>
    <n v="145"/>
    <x v="2"/>
    <s v="GB"/>
    <s v="GBP"/>
    <n v="1400498789"/>
    <n v="1398511589"/>
    <b v="0"/>
    <n v="7"/>
    <b v="0"/>
    <s v="theater/plays"/>
    <n v="3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5000"/>
    <n v="437"/>
    <x v="2"/>
    <s v="US"/>
    <s v="USD"/>
    <n v="1442381847"/>
    <n v="1440826647"/>
    <b v="0"/>
    <n v="9"/>
    <b v="0"/>
    <s v="theater/plays"/>
    <n v="9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5000"/>
    <n v="51"/>
    <x v="2"/>
    <s v="US"/>
    <s v="USD"/>
    <n v="1407250329"/>
    <n v="1404658329"/>
    <b v="0"/>
    <n v="6"/>
    <b v="0"/>
    <s v="theater/plays"/>
    <n v="1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5000"/>
    <n v="671"/>
    <x v="2"/>
    <s v="CA"/>
    <s v="CAD"/>
    <n v="1427306470"/>
    <n v="1424718070"/>
    <b v="0"/>
    <n v="13"/>
    <b v="0"/>
    <s v="theater/plays"/>
    <n v="13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5000"/>
    <n v="10685"/>
    <x v="0"/>
    <s v="US"/>
    <s v="USD"/>
    <n v="1435835824"/>
    <n v="1433243824"/>
    <b v="0"/>
    <n v="98"/>
    <b v="1"/>
    <s v="theater/plays"/>
    <n v="214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5000"/>
    <n v="11363"/>
    <x v="0"/>
    <s v="US"/>
    <s v="USD"/>
    <n v="1442425412"/>
    <n v="1439833412"/>
    <b v="0"/>
    <n v="128"/>
    <b v="1"/>
    <s v="theater/plays"/>
    <n v="22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5000"/>
    <n v="3710"/>
    <x v="0"/>
    <s v="US"/>
    <s v="USD"/>
    <n v="1471406340"/>
    <n v="1470227660"/>
    <b v="0"/>
    <n v="47"/>
    <b v="1"/>
    <s v="theater/plays"/>
    <n v="74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s v="CA"/>
    <s v="CAD"/>
    <n v="1430693460"/>
    <n v="1428087153"/>
    <b v="0"/>
    <n v="17"/>
    <b v="1"/>
    <s v="theater/plays"/>
    <n v="3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5000"/>
    <n v="6360"/>
    <x v="0"/>
    <s v="US"/>
    <s v="USD"/>
    <n v="1405699451"/>
    <n v="1403107451"/>
    <b v="0"/>
    <n v="91"/>
    <b v="1"/>
    <s v="theater/plays"/>
    <n v="127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5000"/>
    <n v="3205"/>
    <x v="0"/>
    <s v="US"/>
    <s v="USD"/>
    <n v="1409500078"/>
    <n v="1406908078"/>
    <b v="0"/>
    <n v="43"/>
    <b v="1"/>
    <s v="theater/plays"/>
    <n v="64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5000"/>
    <n v="2107"/>
    <x v="0"/>
    <s v="US"/>
    <s v="USD"/>
    <n v="1480899600"/>
    <n v="1479609520"/>
    <b v="0"/>
    <n v="17"/>
    <b v="1"/>
    <s v="theater/plays"/>
    <n v="42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5000"/>
    <n v="8010"/>
    <x v="0"/>
    <s v="US"/>
    <s v="USD"/>
    <n v="1417057200"/>
    <n v="1414599886"/>
    <b v="0"/>
    <n v="113"/>
    <b v="1"/>
    <s v="theater/plays"/>
    <n v="16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500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3407"/>
    <x v="0"/>
    <s v="US"/>
    <s v="USD"/>
    <n v="1427076840"/>
    <n v="1421960934"/>
    <b v="0"/>
    <n v="30"/>
    <b v="1"/>
    <s v="theater/plays"/>
    <n v="68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5000"/>
    <n v="971"/>
    <x v="0"/>
    <s v="US"/>
    <s v="USD"/>
    <n v="1413784740"/>
    <n v="1412954547"/>
    <b v="0"/>
    <n v="16"/>
    <b v="1"/>
    <s v="theater/plays"/>
    <n v="1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5000"/>
    <n v="3275"/>
    <x v="0"/>
    <s v="US"/>
    <s v="USD"/>
    <n v="1440381600"/>
    <n v="1438639130"/>
    <b v="0"/>
    <n v="24"/>
    <b v="1"/>
    <s v="theater/plays"/>
    <n v="6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5000"/>
    <n v="16291"/>
    <x v="3"/>
    <s v="US"/>
    <s v="USD"/>
    <n v="1489690141"/>
    <n v="1487101741"/>
    <b v="0"/>
    <n v="117"/>
    <b v="0"/>
    <s v="theater/plays"/>
    <n v="326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500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5000"/>
    <n v="375"/>
    <x v="3"/>
    <s v="US"/>
    <s v="USD"/>
    <n v="1492145940"/>
    <n v="1489504916"/>
    <b v="0"/>
    <n v="4"/>
    <b v="0"/>
    <s v="theater/plays"/>
    <n v="8"/>
    <n v="93.75"/>
    <x v="1"/>
    <s v="plays"/>
    <x v="3130"/>
    <d v="2017-04-14T04:59:00"/>
    <x v="0"/>
  </r>
  <r>
    <n v="3131"/>
    <s v="SNAKE EYES"/>
    <s v="A Staged Reading of &quot;Snake Eyes,&quot; a new play by Alex Rafala"/>
    <n v="5000"/>
    <n v="645"/>
    <x v="3"/>
    <s v="US"/>
    <s v="USD"/>
    <n v="1491656045"/>
    <n v="1489067645"/>
    <b v="0"/>
    <n v="12"/>
    <b v="0"/>
    <s v="theater/plays"/>
    <n v="13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5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0"/>
    <n v="540"/>
    <x v="3"/>
    <s v="GB"/>
    <s v="GBP"/>
    <n v="1490358834"/>
    <n v="1487770434"/>
    <b v="0"/>
    <n v="16"/>
    <b v="0"/>
    <s v="theater/plays"/>
    <n v="11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225"/>
    <x v="3"/>
    <s v="GB"/>
    <s v="GBP"/>
    <n v="1490631419"/>
    <n v="1488820619"/>
    <b v="0"/>
    <n v="12"/>
    <b v="0"/>
    <s v="theater/plays"/>
    <n v="5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5000"/>
    <n v="162"/>
    <x v="3"/>
    <s v="US"/>
    <s v="USD"/>
    <n v="1491277121"/>
    <n v="1489376321"/>
    <b v="0"/>
    <n v="7"/>
    <b v="0"/>
    <s v="theater/plays"/>
    <n v="3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0"/>
    <n v="639"/>
    <x v="3"/>
    <s v="GB"/>
    <s v="GBP"/>
    <n v="1491001140"/>
    <n v="1487847954"/>
    <b v="0"/>
    <n v="22"/>
    <b v="0"/>
    <s v="theater/plays"/>
    <n v="13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5000"/>
    <n v="50"/>
    <x v="3"/>
    <s v="US"/>
    <s v="USD"/>
    <n v="1493838720"/>
    <n v="1489439669"/>
    <b v="0"/>
    <n v="1"/>
    <b v="0"/>
    <s v="theater/plays"/>
    <n v="1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5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"/>
    <n v="2700"/>
    <x v="3"/>
    <s v="MX"/>
    <s v="MXN"/>
    <n v="1490416380"/>
    <n v="1487485760"/>
    <b v="0"/>
    <n v="6"/>
    <b v="0"/>
    <s v="theater/plays"/>
    <n v="54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5000"/>
    <n v="96"/>
    <x v="3"/>
    <s v="FR"/>
    <s v="EUR"/>
    <n v="1491581703"/>
    <n v="1488993303"/>
    <b v="0"/>
    <n v="4"/>
    <b v="0"/>
    <s v="theater/plays"/>
    <n v="2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0"/>
    <n v="258"/>
    <x v="3"/>
    <s v="NL"/>
    <s v="EUR"/>
    <n v="1492372800"/>
    <n v="1488823488"/>
    <b v="0"/>
    <n v="8"/>
    <b v="0"/>
    <s v="theater/plays"/>
    <n v="5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5000"/>
    <n v="45"/>
    <x v="3"/>
    <s v="GB"/>
    <s v="GBP"/>
    <n v="1489922339"/>
    <n v="1487333939"/>
    <b v="0"/>
    <n v="3"/>
    <b v="0"/>
    <s v="theater/plays"/>
    <n v="1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5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5000"/>
    <n v="7540"/>
    <x v="3"/>
    <s v="US"/>
    <s v="USD"/>
    <n v="1489903200"/>
    <n v="1488459307"/>
    <b v="0"/>
    <n v="30"/>
    <b v="0"/>
    <s v="theater/plays"/>
    <n v="151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"/>
    <n v="5250"/>
    <x v="3"/>
    <s v="MX"/>
    <s v="MXN"/>
    <n v="1492356166"/>
    <n v="1488471766"/>
    <b v="0"/>
    <n v="12"/>
    <b v="0"/>
    <s v="theater/plays"/>
    <n v="105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5000"/>
    <n v="23505"/>
    <x v="0"/>
    <s v="US"/>
    <s v="USD"/>
    <n v="1415319355"/>
    <n v="1411859755"/>
    <b v="1"/>
    <n v="213"/>
    <b v="1"/>
    <s v="theater/plays"/>
    <n v="470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5000"/>
    <n v="2361"/>
    <x v="0"/>
    <s v="US"/>
    <s v="USD"/>
    <n v="1412136000"/>
    <n v="1410278284"/>
    <b v="1"/>
    <n v="57"/>
    <b v="1"/>
    <s v="theater/plays"/>
    <n v="47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5000"/>
    <n v="3535"/>
    <x v="0"/>
    <s v="US"/>
    <s v="USD"/>
    <n v="1295928000"/>
    <n v="1288160403"/>
    <b v="1"/>
    <n v="104"/>
    <b v="1"/>
    <s v="theater/plays"/>
    <n v="7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5000"/>
    <n v="3514"/>
    <x v="0"/>
    <s v="US"/>
    <s v="USD"/>
    <n v="1410379774"/>
    <n v="1407787774"/>
    <b v="1"/>
    <n v="34"/>
    <b v="1"/>
    <s v="theater/plays"/>
    <n v="7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5000"/>
    <n v="2331"/>
    <x v="0"/>
    <s v="GB"/>
    <s v="GBP"/>
    <n v="1383425367"/>
    <n v="1380833367"/>
    <b v="1"/>
    <n v="67"/>
    <b v="1"/>
    <s v="theater/plays"/>
    <n v="47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5000"/>
    <n v="10067.5"/>
    <x v="0"/>
    <s v="US"/>
    <s v="USD"/>
    <n v="1304225940"/>
    <n v="1301542937"/>
    <b v="1"/>
    <n v="241"/>
    <b v="1"/>
    <s v="theater/plays"/>
    <n v="201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5000"/>
    <n v="7905"/>
    <x v="0"/>
    <s v="US"/>
    <s v="USD"/>
    <n v="1333310458"/>
    <n v="1330722058"/>
    <b v="1"/>
    <n v="123"/>
    <b v="1"/>
    <s v="theater/plays"/>
    <n v="158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000"/>
    <n v="5600"/>
    <x v="0"/>
    <s v="US"/>
    <s v="USD"/>
    <n v="1338591144"/>
    <n v="1335567144"/>
    <b v="1"/>
    <n v="89"/>
    <b v="1"/>
    <s v="theater/plays"/>
    <n v="112"/>
    <n v="62.92"/>
    <x v="1"/>
    <s v="plays"/>
    <x v="3156"/>
    <d v="2012-06-01T22:52:24"/>
    <x v="0"/>
  </r>
  <r>
    <n v="3157"/>
    <s v="Summer FourPlay"/>
    <s v="Four Directors.  Four One Acts.  Four Genres.  For You."/>
    <n v="5000"/>
    <n v="4040"/>
    <x v="0"/>
    <s v="US"/>
    <s v="USD"/>
    <n v="1405746000"/>
    <n v="1404932105"/>
    <b v="1"/>
    <n v="41"/>
    <b v="1"/>
    <s v="theater/plays"/>
    <n v="8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5000"/>
    <n v="2002.22"/>
    <x v="0"/>
    <s v="US"/>
    <s v="USD"/>
    <n v="1326927600"/>
    <n v="1323221761"/>
    <b v="1"/>
    <n v="52"/>
    <b v="1"/>
    <s v="theater/plays"/>
    <n v="40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5000"/>
    <n v="4569"/>
    <x v="0"/>
    <s v="US"/>
    <s v="USD"/>
    <n v="1407905940"/>
    <n v="1405923687"/>
    <b v="1"/>
    <n v="57"/>
    <b v="1"/>
    <s v="theater/plays"/>
    <n v="91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5000"/>
    <n v="2102"/>
    <x v="0"/>
    <s v="GB"/>
    <s v="GBP"/>
    <n v="1413377522"/>
    <n v="1410785522"/>
    <b v="1"/>
    <n v="74"/>
    <b v="1"/>
    <s v="theater/plays"/>
    <n v="42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5000"/>
    <n v="5086"/>
    <x v="0"/>
    <s v="US"/>
    <s v="USD"/>
    <n v="1404698400"/>
    <n v="1402331262"/>
    <b v="1"/>
    <n v="63"/>
    <b v="1"/>
    <s v="theater/plays"/>
    <n v="102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5000"/>
    <n v="14450"/>
    <x v="0"/>
    <s v="US"/>
    <s v="USD"/>
    <n v="1402855525"/>
    <n v="1400263525"/>
    <b v="1"/>
    <n v="72"/>
    <b v="1"/>
    <s v="theater/plays"/>
    <n v="289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5000"/>
    <n v="2669"/>
    <x v="0"/>
    <s v="US"/>
    <s v="USD"/>
    <n v="1402341615"/>
    <n v="1399490415"/>
    <b v="1"/>
    <n v="71"/>
    <b v="1"/>
    <s v="theater/plays"/>
    <n v="53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5000"/>
    <n v="56079.83"/>
    <x v="0"/>
    <s v="US"/>
    <s v="USD"/>
    <n v="1416988740"/>
    <n v="1414514153"/>
    <b v="1"/>
    <n v="930"/>
    <b v="1"/>
    <s v="theater/plays"/>
    <n v="1122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5000"/>
    <n v="3485"/>
    <x v="0"/>
    <s v="US"/>
    <s v="USD"/>
    <n v="1406952781"/>
    <n v="1405743181"/>
    <b v="1"/>
    <n v="55"/>
    <b v="1"/>
    <s v="theater/plays"/>
    <n v="70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5000"/>
    <n v="3105"/>
    <x v="0"/>
    <s v="US"/>
    <s v="USD"/>
    <n v="1402696800"/>
    <n v="1399948353"/>
    <b v="1"/>
    <n v="61"/>
    <b v="1"/>
    <s v="theater/plays"/>
    <n v="62"/>
    <n v="50.9"/>
    <x v="1"/>
    <s v="plays"/>
    <x v="3168"/>
    <d v="2014-06-13T22:00:00"/>
    <x v="0"/>
  </r>
  <r>
    <n v="3169"/>
    <s v="The Window"/>
    <s v="We're bringing The Window to the Cherry Lane Theater in January 2014."/>
    <n v="5000"/>
    <n v="8241"/>
    <x v="0"/>
    <s v="US"/>
    <s v="USD"/>
    <n v="1386910740"/>
    <n v="1384364561"/>
    <b v="1"/>
    <n v="82"/>
    <b v="1"/>
    <s v="theater/plays"/>
    <n v="165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5000"/>
    <n v="2245"/>
    <x v="0"/>
    <s v="US"/>
    <s v="USD"/>
    <n v="1404273600"/>
    <n v="1401414944"/>
    <b v="1"/>
    <n v="71"/>
    <b v="1"/>
    <s v="theater/plays"/>
    <n v="45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5000"/>
    <n v="7617"/>
    <x v="0"/>
    <s v="GB"/>
    <s v="GBP"/>
    <n v="1462545358"/>
    <n v="1459953358"/>
    <b v="1"/>
    <n v="117"/>
    <b v="1"/>
    <s v="theater/plays"/>
    <n v="152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5000"/>
    <n v="2300"/>
    <x v="0"/>
    <s v="US"/>
    <s v="USD"/>
    <n v="1329240668"/>
    <n v="1326648668"/>
    <b v="1"/>
    <n v="29"/>
    <b v="1"/>
    <s v="theater/plays"/>
    <n v="46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5000"/>
    <n v="10300"/>
    <x v="0"/>
    <s v="US"/>
    <s v="USD"/>
    <n v="1411765492"/>
    <n v="1409173492"/>
    <b v="1"/>
    <n v="74"/>
    <b v="1"/>
    <s v="theater/plays"/>
    <n v="206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5000"/>
    <n v="3034"/>
    <x v="0"/>
    <s v="US"/>
    <s v="USD"/>
    <n v="1408999508"/>
    <n v="1407789908"/>
    <b v="1"/>
    <n v="23"/>
    <b v="1"/>
    <s v="theater/plays"/>
    <n v="6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5000"/>
    <n v="2182"/>
    <x v="0"/>
    <s v="US"/>
    <s v="USD"/>
    <n v="1376838000"/>
    <n v="1374531631"/>
    <b v="1"/>
    <n v="55"/>
    <b v="1"/>
    <s v="theater/plays"/>
    <n v="44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5000"/>
    <n v="2935"/>
    <x v="0"/>
    <s v="US"/>
    <s v="USD"/>
    <n v="1403366409"/>
    <n v="1400774409"/>
    <b v="1"/>
    <n v="51"/>
    <b v="1"/>
    <s v="theater/plays"/>
    <n v="59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5000"/>
    <n v="2576"/>
    <x v="0"/>
    <s v="GB"/>
    <s v="GBP"/>
    <n v="1405521075"/>
    <n v="1402929075"/>
    <b v="1"/>
    <n v="78"/>
    <b v="1"/>
    <s v="theater/plays"/>
    <n v="5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5000"/>
    <n v="4794.82"/>
    <x v="0"/>
    <s v="US"/>
    <s v="USD"/>
    <n v="1367859071"/>
    <n v="1365699071"/>
    <b v="1"/>
    <n v="62"/>
    <b v="1"/>
    <s v="theater/plays"/>
    <n v="96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5000"/>
    <n v="1437"/>
    <x v="0"/>
    <s v="GB"/>
    <s v="GBP"/>
    <n v="1403258049"/>
    <n v="1400666049"/>
    <b v="1"/>
    <n v="45"/>
    <b v="1"/>
    <s v="theater/plays"/>
    <n v="29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0"/>
    <n v="545"/>
    <x v="0"/>
    <s v="GB"/>
    <s v="GBP"/>
    <n v="1402848000"/>
    <n v="1400570787"/>
    <b v="1"/>
    <n v="15"/>
    <b v="1"/>
    <s v="theater/plays"/>
    <n v="11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5000"/>
    <n v="7062"/>
    <x v="0"/>
    <s v="US"/>
    <s v="USD"/>
    <n v="1328029200"/>
    <n v="1323211621"/>
    <b v="1"/>
    <n v="151"/>
    <b v="1"/>
    <s v="theater/plays"/>
    <n v="14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5000"/>
    <n v="2725"/>
    <x v="0"/>
    <s v="US"/>
    <s v="USD"/>
    <n v="1377284669"/>
    <n v="1375729469"/>
    <b v="1"/>
    <n v="68"/>
    <b v="1"/>
    <s v="theater/plays"/>
    <n v="55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5000"/>
    <n v="4610"/>
    <x v="0"/>
    <s v="US"/>
    <s v="USD"/>
    <n v="1404258631"/>
    <n v="1401666631"/>
    <b v="1"/>
    <n v="46"/>
    <b v="1"/>
    <s v="theater/plays"/>
    <n v="92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5000"/>
    <n v="1000"/>
    <x v="0"/>
    <s v="GB"/>
    <s v="GBP"/>
    <n v="1405553241"/>
    <n v="1404948441"/>
    <b v="1"/>
    <n v="24"/>
    <b v="1"/>
    <s v="theater/plays"/>
    <n v="2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5000"/>
    <n v="3270"/>
    <x v="0"/>
    <s v="GB"/>
    <s v="GBP"/>
    <n v="1410901200"/>
    <n v="1408313438"/>
    <b v="1"/>
    <n v="70"/>
    <b v="1"/>
    <s v="theater/plays"/>
    <n v="65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17444"/>
    <x v="0"/>
    <s v="US"/>
    <s v="USD"/>
    <n v="1407167973"/>
    <n v="1405439973"/>
    <b v="1"/>
    <n v="244"/>
    <b v="1"/>
    <s v="theater/plays"/>
    <n v="349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5000"/>
    <n v="11335.7"/>
    <x v="0"/>
    <s v="US"/>
    <s v="USD"/>
    <n v="1403305200"/>
    <n v="1400512658"/>
    <b v="1"/>
    <n v="226"/>
    <b v="1"/>
    <s v="theater/plays"/>
    <n v="227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5000"/>
    <n v="3773"/>
    <x v="0"/>
    <s v="US"/>
    <s v="USD"/>
    <n v="1338523140"/>
    <n v="1334442519"/>
    <b v="1"/>
    <n v="60"/>
    <b v="1"/>
    <s v="theater/plays"/>
    <n v="75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5000"/>
    <n v="27541"/>
    <x v="0"/>
    <s v="US"/>
    <s v="USD"/>
    <n v="1408068000"/>
    <n v="1405346680"/>
    <b v="1"/>
    <n v="322"/>
    <b v="1"/>
    <s v="theater/plays"/>
    <n v="551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5000"/>
    <n v="5050"/>
    <x v="0"/>
    <s v="US"/>
    <s v="USD"/>
    <n v="1407524751"/>
    <n v="1404932751"/>
    <b v="1"/>
    <n v="94"/>
    <b v="1"/>
    <s v="theater/plays"/>
    <n v="101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5000"/>
    <n v="6007"/>
    <x v="0"/>
    <s v="GB"/>
    <s v="GBP"/>
    <n v="1437934759"/>
    <n v="1434478759"/>
    <b v="1"/>
    <n v="47"/>
    <b v="1"/>
    <s v="theater/plays"/>
    <n v="12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5000"/>
    <n v="12256"/>
    <x v="0"/>
    <s v="GB"/>
    <s v="GBP"/>
    <n v="1452038100"/>
    <n v="1448823673"/>
    <b v="1"/>
    <n v="115"/>
    <b v="1"/>
    <s v="theater/plays"/>
    <n v="245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5000"/>
    <n v="35123"/>
    <x v="0"/>
    <s v="US"/>
    <s v="USD"/>
    <n v="1441857540"/>
    <n v="1438617471"/>
    <b v="1"/>
    <n v="134"/>
    <b v="1"/>
    <s v="theater/plays"/>
    <n v="702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5000"/>
    <n v="2001"/>
    <x v="0"/>
    <s v="GB"/>
    <s v="GBP"/>
    <n v="1436625000"/>
    <n v="1433934371"/>
    <b v="1"/>
    <n v="35"/>
    <b v="1"/>
    <s v="theater/plays"/>
    <n v="4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5000"/>
    <n v="5221"/>
    <x v="0"/>
    <s v="US"/>
    <s v="USD"/>
    <n v="1478264784"/>
    <n v="1475672784"/>
    <b v="1"/>
    <n v="104"/>
    <b v="1"/>
    <s v="theater/plays"/>
    <n v="104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5000"/>
    <n v="12252"/>
    <x v="0"/>
    <s v="GB"/>
    <s v="GBP"/>
    <n v="1419984000"/>
    <n v="1417132986"/>
    <b v="1"/>
    <n v="184"/>
    <b v="1"/>
    <s v="theater/plays"/>
    <n v="245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5000"/>
    <n v="20022"/>
    <x v="0"/>
    <s v="US"/>
    <s v="USD"/>
    <n v="1427063747"/>
    <n v="1424043347"/>
    <b v="1"/>
    <n v="119"/>
    <b v="1"/>
    <s v="theater/plays"/>
    <n v="400"/>
    <n v="168.25"/>
    <x v="1"/>
    <s v="plays"/>
    <x v="3219"/>
    <d v="2015-03-22T22:35:47"/>
    <x v="0"/>
  </r>
  <r>
    <n v="3220"/>
    <s v="Burners"/>
    <s v="A sci-fi thriller for the stage opening March 10 in Los Angeles."/>
    <n v="5000"/>
    <n v="15126"/>
    <x v="0"/>
    <s v="US"/>
    <s v="USD"/>
    <n v="1489352400"/>
    <n v="1486411204"/>
    <b v="1"/>
    <n v="59"/>
    <b v="1"/>
    <s v="theater/plays"/>
    <n v="303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5000"/>
    <n v="4137"/>
    <x v="0"/>
    <s v="GB"/>
    <s v="GBP"/>
    <n v="1436114603"/>
    <n v="1433090603"/>
    <b v="1"/>
    <n v="113"/>
    <b v="1"/>
    <s v="theater/plays"/>
    <n v="8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5000"/>
    <n v="3120"/>
    <x v="0"/>
    <s v="US"/>
    <s v="USD"/>
    <n v="1445722140"/>
    <n v="1443016697"/>
    <b v="1"/>
    <n v="84"/>
    <b v="1"/>
    <s v="theater/plays"/>
    <n v="62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5000"/>
    <n v="3395"/>
    <x v="0"/>
    <s v="US"/>
    <s v="USD"/>
    <n v="1440100976"/>
    <n v="1437508976"/>
    <b v="1"/>
    <n v="74"/>
    <b v="1"/>
    <s v="theater/plays"/>
    <n v="6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5000"/>
    <n v="30610"/>
    <x v="0"/>
    <s v="US"/>
    <s v="USD"/>
    <n v="1484024400"/>
    <n v="1479932713"/>
    <b v="1"/>
    <n v="216"/>
    <b v="1"/>
    <s v="theater/plays"/>
    <n v="61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5000"/>
    <n v="2047"/>
    <x v="0"/>
    <s v="US"/>
    <s v="USD"/>
    <n v="1464987600"/>
    <n v="1463145938"/>
    <b v="1"/>
    <n v="39"/>
    <b v="1"/>
    <s v="theater/plays"/>
    <n v="41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s v="GB"/>
    <s v="GBP"/>
    <n v="1446213612"/>
    <n v="1443621612"/>
    <b v="1"/>
    <n v="21"/>
    <b v="1"/>
    <s v="theater/plays"/>
    <n v="25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s v="GB"/>
    <s v="GBP"/>
    <n v="1484687436"/>
    <n v="1482095436"/>
    <b v="0"/>
    <n v="30"/>
    <b v="1"/>
    <s v="theater/plays"/>
    <n v="30"/>
    <n v="50"/>
    <x v="1"/>
    <s v="plays"/>
    <x v="3227"/>
    <d v="2017-01-17T21:10:36"/>
    <x v="0"/>
  </r>
  <r>
    <n v="3228"/>
    <s v="Hear Me Roar: A Season of Powerful Women"/>
    <s v="A Season of Powerful Women. A Season of Defiance."/>
    <n v="5000"/>
    <n v="7164"/>
    <x v="0"/>
    <s v="US"/>
    <s v="USD"/>
    <n v="1450328340"/>
    <n v="1447606884"/>
    <b v="1"/>
    <n v="37"/>
    <b v="1"/>
    <s v="theater/plays"/>
    <n v="143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5000"/>
    <n v="21573"/>
    <x v="0"/>
    <s v="US"/>
    <s v="USD"/>
    <n v="1416470398"/>
    <n v="1413874798"/>
    <b v="1"/>
    <n v="202"/>
    <b v="1"/>
    <s v="theater/plays"/>
    <n v="431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5000"/>
    <n v="2857"/>
    <x v="0"/>
    <s v="US"/>
    <s v="USD"/>
    <n v="1412135940"/>
    <n v="1410840126"/>
    <b v="1"/>
    <n v="37"/>
    <b v="1"/>
    <s v="theater/plays"/>
    <n v="57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5000"/>
    <n v="4015.71"/>
    <x v="0"/>
    <s v="GB"/>
    <s v="GBP"/>
    <n v="1485991860"/>
    <n v="1483124208"/>
    <b v="0"/>
    <n v="115"/>
    <b v="1"/>
    <s v="theater/plays"/>
    <n v="8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5000"/>
    <n v="15481"/>
    <x v="0"/>
    <s v="US"/>
    <s v="USD"/>
    <n v="1467361251"/>
    <n v="1464769251"/>
    <b v="1"/>
    <n v="181"/>
    <b v="1"/>
    <s v="theater/plays"/>
    <n v="310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5000"/>
    <n v="20120"/>
    <x v="0"/>
    <s v="US"/>
    <s v="USD"/>
    <n v="1482962433"/>
    <n v="1480370433"/>
    <b v="0"/>
    <n v="110"/>
    <b v="1"/>
    <s v="theater/plays"/>
    <n v="402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5000"/>
    <n v="35275.64"/>
    <x v="0"/>
    <s v="US"/>
    <s v="USD"/>
    <n v="1443499140"/>
    <n v="1441452184"/>
    <b v="1"/>
    <n v="269"/>
    <b v="1"/>
    <s v="theater/plays"/>
    <n v="706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5000"/>
    <n v="3145"/>
    <x v="0"/>
    <s v="GB"/>
    <s v="GBP"/>
    <n v="1435752898"/>
    <n v="1433160898"/>
    <b v="1"/>
    <n v="79"/>
    <b v="1"/>
    <s v="theater/plays"/>
    <n v="63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000"/>
    <n v="6208.98"/>
    <x v="0"/>
    <s v="GB"/>
    <s v="GBP"/>
    <n v="1445817540"/>
    <n v="1443665293"/>
    <b v="1"/>
    <n v="104"/>
    <b v="1"/>
    <s v="theater/plays"/>
    <n v="124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3017"/>
    <x v="0"/>
    <s v="GB"/>
    <s v="GBP"/>
    <n v="1487286000"/>
    <n v="1484843948"/>
    <b v="0"/>
    <n v="34"/>
    <b v="1"/>
    <s v="theater/plays"/>
    <n v="60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5000"/>
    <n v="9801"/>
    <x v="0"/>
    <s v="US"/>
    <s v="USD"/>
    <n v="1413269940"/>
    <n v="1410421670"/>
    <b v="1"/>
    <n v="167"/>
    <b v="1"/>
    <s v="theater/plays"/>
    <n v="196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5000"/>
    <n v="12730.42"/>
    <x v="0"/>
    <s v="US"/>
    <s v="USD"/>
    <n v="1411150092"/>
    <n v="1408558092"/>
    <b v="1"/>
    <n v="183"/>
    <b v="1"/>
    <s v="theater/plays"/>
    <n v="255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5000"/>
    <n v="8227"/>
    <x v="0"/>
    <s v="US"/>
    <s v="USD"/>
    <n v="1444348800"/>
    <n v="1442283562"/>
    <b v="1"/>
    <n v="71"/>
    <b v="1"/>
    <s v="theater/plays"/>
    <n v="165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5000"/>
    <n v="1647"/>
    <x v="0"/>
    <s v="GB"/>
    <s v="GBP"/>
    <n v="1480613982"/>
    <n v="1478018382"/>
    <b v="0"/>
    <n v="69"/>
    <b v="1"/>
    <s v="theater/plays"/>
    <n v="3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5000"/>
    <n v="21904"/>
    <x v="0"/>
    <s v="US"/>
    <s v="USD"/>
    <n v="1434074400"/>
    <n v="1431354258"/>
    <b v="0"/>
    <n v="270"/>
    <b v="1"/>
    <s v="theater/plays"/>
    <n v="438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5000"/>
    <n v="11122"/>
    <x v="0"/>
    <s v="US"/>
    <s v="USD"/>
    <n v="1442030340"/>
    <n v="1439551200"/>
    <b v="1"/>
    <n v="193"/>
    <b v="1"/>
    <s v="theater/plays"/>
    <n v="222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5000"/>
    <n v="2646.5"/>
    <x v="0"/>
    <s v="GB"/>
    <s v="GBP"/>
    <n v="1436696712"/>
    <n v="1434104712"/>
    <b v="1"/>
    <n v="57"/>
    <b v="1"/>
    <s v="theater/plays"/>
    <n v="5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5000"/>
    <n v="12095"/>
    <x v="0"/>
    <s v="US"/>
    <s v="USD"/>
    <n v="1428178757"/>
    <n v="1425590357"/>
    <b v="1"/>
    <n v="200"/>
    <b v="1"/>
    <s v="theater/plays"/>
    <n v="242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000"/>
    <n v="5771"/>
    <x v="0"/>
    <s v="US"/>
    <s v="USD"/>
    <n v="1434822914"/>
    <n v="1432230914"/>
    <b v="1"/>
    <n v="88"/>
    <b v="1"/>
    <s v="theater/plays"/>
    <n v="11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5000"/>
    <n v="25388"/>
    <x v="0"/>
    <s v="US"/>
    <s v="USD"/>
    <n v="1415213324"/>
    <n v="1412617724"/>
    <b v="1"/>
    <n v="213"/>
    <b v="1"/>
    <s v="theater/plays"/>
    <n v="508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5000"/>
    <n v="2876"/>
    <x v="0"/>
    <s v="GB"/>
    <s v="GBP"/>
    <n v="1473247240"/>
    <n v="1470655240"/>
    <b v="1"/>
    <n v="50"/>
    <b v="1"/>
    <s v="theater/plays"/>
    <n v="5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5000"/>
    <n v="20365"/>
    <x v="0"/>
    <s v="US"/>
    <s v="USD"/>
    <n v="1473306300"/>
    <n v="1471701028"/>
    <b v="1"/>
    <n v="115"/>
    <b v="1"/>
    <s v="theater/plays"/>
    <n v="407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5000"/>
    <n v="13163.5"/>
    <x v="0"/>
    <s v="GB"/>
    <s v="GBP"/>
    <n v="1427331809"/>
    <n v="1424743409"/>
    <b v="1"/>
    <n v="186"/>
    <b v="1"/>
    <s v="theater/plays"/>
    <n v="263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5000"/>
    <n v="525"/>
    <x v="0"/>
    <s v="GB"/>
    <s v="GBP"/>
    <n v="1412706375"/>
    <n v="1410114375"/>
    <b v="1"/>
    <n v="18"/>
    <b v="1"/>
    <s v="theater/plays"/>
    <n v="11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5000"/>
    <n v="12806"/>
    <x v="0"/>
    <s v="US"/>
    <s v="USD"/>
    <n v="1433995140"/>
    <n v="1432129577"/>
    <b v="1"/>
    <n v="176"/>
    <b v="1"/>
    <s v="theater/plays"/>
    <n v="25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5000"/>
    <n v="2125.9899999999998"/>
    <x v="0"/>
    <s v="GB"/>
    <s v="GBP"/>
    <n v="1487769952"/>
    <n v="1485177952"/>
    <b v="0"/>
    <n v="41"/>
    <b v="1"/>
    <s v="theater/plays"/>
    <n v="43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5000"/>
    <n v="7365"/>
    <x v="0"/>
    <s v="US"/>
    <s v="USD"/>
    <n v="1420751861"/>
    <n v="1418159861"/>
    <b v="1"/>
    <n v="75"/>
    <b v="1"/>
    <s v="theater/plays"/>
    <n v="14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5000"/>
    <n v="24418.6"/>
    <x v="0"/>
    <s v="US"/>
    <s v="USD"/>
    <n v="1475294340"/>
    <n v="1472753745"/>
    <b v="1"/>
    <n v="97"/>
    <b v="1"/>
    <s v="theater/plays"/>
    <n v="488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5000"/>
    <n v="3315"/>
    <x v="0"/>
    <s v="US"/>
    <s v="USD"/>
    <n v="1437067476"/>
    <n v="1434475476"/>
    <b v="1"/>
    <n v="49"/>
    <b v="1"/>
    <s v="theater/plays"/>
    <n v="6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5000"/>
    <n v="12571"/>
    <x v="0"/>
    <s v="US"/>
    <s v="USD"/>
    <n v="1419220800"/>
    <n v="1416555262"/>
    <b v="1"/>
    <n v="134"/>
    <b v="1"/>
    <s v="theater/plays"/>
    <n v="251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5000"/>
    <n v="2804.16"/>
    <x v="0"/>
    <s v="US"/>
    <s v="USD"/>
    <n v="1446238800"/>
    <n v="1444220588"/>
    <b v="1"/>
    <n v="68"/>
    <b v="1"/>
    <s v="theater/plays"/>
    <n v="56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5000"/>
    <n v="2575"/>
    <x v="0"/>
    <s v="US"/>
    <s v="USD"/>
    <n v="1422482400"/>
    <n v="1421089938"/>
    <b v="1"/>
    <n v="49"/>
    <b v="1"/>
    <s v="theater/plays"/>
    <n v="52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5000"/>
    <n v="4428"/>
    <x v="0"/>
    <s v="IE"/>
    <s v="EUR"/>
    <n v="1449162000"/>
    <n v="1446570315"/>
    <b v="1"/>
    <n v="63"/>
    <b v="1"/>
    <s v="theater/plays"/>
    <n v="89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5000"/>
    <n v="7877"/>
    <x v="0"/>
    <s v="US"/>
    <s v="USD"/>
    <n v="1434142800"/>
    <n v="1431435122"/>
    <b v="1"/>
    <n v="163"/>
    <b v="1"/>
    <s v="theater/plays"/>
    <n v="158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15315"/>
    <x v="0"/>
    <s v="US"/>
    <s v="USD"/>
    <n v="1437156660"/>
    <n v="1434564660"/>
    <b v="1"/>
    <n v="288"/>
    <b v="1"/>
    <s v="theater/plays"/>
    <n v="306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5000"/>
    <n v="2560"/>
    <x v="0"/>
    <s v="US"/>
    <s v="USD"/>
    <n v="1472074928"/>
    <n v="1470692528"/>
    <b v="1"/>
    <n v="42"/>
    <b v="1"/>
    <s v="theater/plays"/>
    <n v="51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5000"/>
    <n v="8120"/>
    <x v="0"/>
    <s v="GB"/>
    <s v="GBP"/>
    <n v="1434452400"/>
    <n v="1431509397"/>
    <b v="1"/>
    <n v="70"/>
    <b v="1"/>
    <s v="theater/plays"/>
    <n v="16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s v="GB"/>
    <s v="GBP"/>
    <n v="1436705265"/>
    <n v="1434113265"/>
    <b v="1"/>
    <n v="30"/>
    <b v="1"/>
    <s v="theater/plays"/>
    <n v="37"/>
    <n v="61"/>
    <x v="1"/>
    <s v="plays"/>
    <x v="3270"/>
    <d v="2015-07-12T12:47:45"/>
    <x v="0"/>
  </r>
  <r>
    <n v="3271"/>
    <s v="Saxon Court at Southwark Playhouse"/>
    <s v="A razor sharp satire to darken your Christmas."/>
    <n v="5000"/>
    <n v="1950"/>
    <x v="0"/>
    <s v="GB"/>
    <s v="GBP"/>
    <n v="1414927775"/>
    <n v="1412332175"/>
    <b v="1"/>
    <n v="51"/>
    <b v="1"/>
    <s v="theater/plays"/>
    <n v="39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5000"/>
    <n v="15443"/>
    <x v="0"/>
    <s v="US"/>
    <s v="USD"/>
    <n v="1446814809"/>
    <n v="1444219209"/>
    <b v="1"/>
    <n v="145"/>
    <b v="1"/>
    <s v="theater/plays"/>
    <n v="309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5000"/>
    <n v="4296"/>
    <x v="0"/>
    <s v="US"/>
    <s v="USD"/>
    <n v="1473879600"/>
    <n v="1472498042"/>
    <b v="1"/>
    <n v="21"/>
    <b v="1"/>
    <s v="theater/plays"/>
    <n v="86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5000"/>
    <n v="15705"/>
    <x v="0"/>
    <s v="US"/>
    <s v="USD"/>
    <n v="1458075600"/>
    <n v="1454259272"/>
    <b v="1"/>
    <n v="286"/>
    <b v="1"/>
    <s v="theater/plays"/>
    <n v="314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5000"/>
    <n v="5258"/>
    <x v="0"/>
    <s v="CA"/>
    <s v="CAD"/>
    <n v="1459483140"/>
    <n v="1456526879"/>
    <b v="1"/>
    <n v="100"/>
    <b v="1"/>
    <s v="theater/plays"/>
    <n v="105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5000"/>
    <n v="2585"/>
    <x v="0"/>
    <s v="GB"/>
    <s v="GBP"/>
    <n v="1433017303"/>
    <n v="1430425303"/>
    <b v="1"/>
    <n v="34"/>
    <b v="1"/>
    <s v="theater/plays"/>
    <n v="52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000"/>
    <n v="6628"/>
    <x v="0"/>
    <s v="US"/>
    <s v="USD"/>
    <n v="1459474059"/>
    <n v="1456885659"/>
    <b v="0"/>
    <n v="63"/>
    <b v="1"/>
    <s v="theater/plays"/>
    <n v="133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5000"/>
    <n v="2060"/>
    <x v="0"/>
    <s v="US"/>
    <s v="USD"/>
    <n v="1433134800"/>
    <n v="1430158198"/>
    <b v="0"/>
    <n v="30"/>
    <b v="1"/>
    <s v="theater/plays"/>
    <n v="41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5000"/>
    <n v="31820.5"/>
    <x v="0"/>
    <s v="US"/>
    <s v="USD"/>
    <n v="1461904788"/>
    <n v="1458103188"/>
    <b v="0"/>
    <n v="237"/>
    <b v="1"/>
    <s v="theater/plays"/>
    <n v="636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5000"/>
    <n v="838"/>
    <x v="0"/>
    <s v="GB"/>
    <s v="GBP"/>
    <n v="1455138000"/>
    <n v="1452448298"/>
    <b v="0"/>
    <n v="47"/>
    <b v="1"/>
    <s v="theater/plays"/>
    <n v="17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5000"/>
    <n v="3048"/>
    <x v="0"/>
    <s v="US"/>
    <s v="USD"/>
    <n v="1454047140"/>
    <n v="1452546853"/>
    <b v="0"/>
    <n v="15"/>
    <b v="1"/>
    <s v="theater/plays"/>
    <n v="61"/>
    <n v="203.2"/>
    <x v="1"/>
    <s v="plays"/>
    <x v="3284"/>
    <d v="2016-01-29T05:59:00"/>
    <x v="0"/>
  </r>
  <r>
    <n v="3285"/>
    <s v="By Morning"/>
    <s v="A new play by Matthew Gasda"/>
    <n v="5000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5000"/>
    <n v="15265"/>
    <x v="0"/>
    <s v="US"/>
    <s v="USD"/>
    <n v="1471291782"/>
    <n v="1468699782"/>
    <b v="0"/>
    <n v="122"/>
    <b v="1"/>
    <s v="theater/plays"/>
    <n v="305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5000"/>
    <n v="2500"/>
    <x v="0"/>
    <s v="CA"/>
    <s v="CAD"/>
    <n v="1448733628"/>
    <n v="1446573628"/>
    <b v="0"/>
    <n v="34"/>
    <b v="1"/>
    <s v="theater/plays"/>
    <n v="5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5000"/>
    <n v="10026.49"/>
    <x v="0"/>
    <s v="GB"/>
    <s v="GBP"/>
    <n v="1466463600"/>
    <n v="1463337315"/>
    <b v="0"/>
    <n v="207"/>
    <b v="1"/>
    <s v="theater/plays"/>
    <n v="201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0"/>
    <n v="665.21"/>
    <x v="0"/>
    <s v="GB"/>
    <s v="GBP"/>
    <n v="1487580602"/>
    <n v="1485161402"/>
    <b v="0"/>
    <n v="25"/>
    <b v="1"/>
    <s v="theater/plays"/>
    <n v="1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5000"/>
    <n v="2424"/>
    <x v="0"/>
    <s v="GB"/>
    <s v="GBP"/>
    <n v="1489234891"/>
    <n v="1486642891"/>
    <b v="0"/>
    <n v="72"/>
    <b v="1"/>
    <s v="theater/plays"/>
    <n v="48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0"/>
    <n v="570"/>
    <x v="0"/>
    <s v="US"/>
    <s v="USD"/>
    <n v="1442462340"/>
    <n v="1439743900"/>
    <b v="0"/>
    <n v="14"/>
    <b v="1"/>
    <s v="theater/plays"/>
    <n v="1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5000"/>
    <n v="289"/>
    <x v="0"/>
    <s v="GB"/>
    <s v="GBP"/>
    <n v="1449257348"/>
    <n v="1444069748"/>
    <b v="0"/>
    <n v="15"/>
    <b v="1"/>
    <s v="theater/plays"/>
    <n v="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5000"/>
    <n v="7670"/>
    <x v="0"/>
    <s v="NZ"/>
    <s v="NZD"/>
    <n v="1488622352"/>
    <n v="1486030352"/>
    <b v="0"/>
    <n v="91"/>
    <b v="1"/>
    <s v="theater/plays"/>
    <n v="153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5000"/>
    <n v="710"/>
    <x v="0"/>
    <s v="GB"/>
    <s v="GBP"/>
    <n v="1434459554"/>
    <n v="1431867554"/>
    <b v="0"/>
    <n v="24"/>
    <b v="1"/>
    <s v="theater/plays"/>
    <n v="14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5000"/>
    <n v="720.01"/>
    <x v="0"/>
    <s v="GB"/>
    <s v="GBP"/>
    <n v="1474886229"/>
    <n v="1472294229"/>
    <b v="0"/>
    <n v="27"/>
    <b v="1"/>
    <s v="theater/plays"/>
    <n v="14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5000"/>
    <n v="2161"/>
    <x v="0"/>
    <s v="GB"/>
    <s v="GBP"/>
    <n v="1448229600"/>
    <n v="1446401372"/>
    <b v="0"/>
    <n v="47"/>
    <b v="1"/>
    <s v="theater/plays"/>
    <n v="43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000"/>
    <n v="5504"/>
    <x v="0"/>
    <s v="GB"/>
    <s v="GBP"/>
    <n v="1438037940"/>
    <n v="1436380256"/>
    <b v="0"/>
    <n v="44"/>
    <b v="1"/>
    <s v="theater/plays"/>
    <n v="11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5000"/>
    <n v="10173"/>
    <x v="0"/>
    <s v="US"/>
    <s v="USD"/>
    <n v="1442102400"/>
    <n v="1440370768"/>
    <b v="0"/>
    <n v="72"/>
    <b v="1"/>
    <s v="theater/plays"/>
    <n v="203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5000"/>
    <n v="3486"/>
    <x v="0"/>
    <s v="US"/>
    <s v="USD"/>
    <n v="1444860063"/>
    <n v="1442268063"/>
    <b v="0"/>
    <n v="63"/>
    <b v="1"/>
    <s v="theater/plays"/>
    <n v="70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5000"/>
    <n v="4085"/>
    <x v="0"/>
    <s v="US"/>
    <s v="USD"/>
    <n v="1430329862"/>
    <n v="1428515462"/>
    <b v="0"/>
    <n v="88"/>
    <b v="1"/>
    <s v="theater/plays"/>
    <n v="8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5000"/>
    <n v="4004"/>
    <x v="0"/>
    <s v="US"/>
    <s v="USD"/>
    <n v="1470034740"/>
    <n v="1466185176"/>
    <b v="0"/>
    <n v="70"/>
    <b v="1"/>
    <s v="theater/plays"/>
    <n v="80"/>
    <n v="57.2"/>
    <x v="1"/>
    <s v="plays"/>
    <x v="3301"/>
    <d v="2016-08-01T06:59:00"/>
    <x v="0"/>
  </r>
  <r>
    <n v="3302"/>
    <s v="El muro de BorÃ­s KiÃ©n"/>
    <s v="FilosofÃ­a de los anÃ³nimos"/>
    <n v="5000"/>
    <n v="8685"/>
    <x v="0"/>
    <s v="ES"/>
    <s v="EUR"/>
    <n v="1481099176"/>
    <n v="1478507176"/>
    <b v="0"/>
    <n v="50"/>
    <b v="1"/>
    <s v="theater/plays"/>
    <n v="174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5000"/>
    <n v="2086"/>
    <x v="0"/>
    <s v="US"/>
    <s v="USD"/>
    <n v="1427553484"/>
    <n v="1424533084"/>
    <b v="0"/>
    <n v="35"/>
    <b v="1"/>
    <s v="theater/plays"/>
    <n v="42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5000"/>
    <n v="15677.5"/>
    <x v="0"/>
    <s v="US"/>
    <s v="USD"/>
    <n v="1482418752"/>
    <n v="1479826752"/>
    <b v="0"/>
    <n v="175"/>
    <b v="1"/>
    <s v="theater/plays"/>
    <n v="314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5000"/>
    <n v="4081"/>
    <x v="0"/>
    <s v="US"/>
    <s v="USD"/>
    <n v="1438374748"/>
    <n v="1435782748"/>
    <b v="0"/>
    <n v="20"/>
    <b v="1"/>
    <s v="theater/plays"/>
    <n v="8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5000"/>
    <n v="2630"/>
    <x v="0"/>
    <s v="US"/>
    <s v="USD"/>
    <n v="1465527600"/>
    <n v="1462252542"/>
    <b v="0"/>
    <n v="54"/>
    <b v="1"/>
    <s v="theater/plays"/>
    <n v="53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5000"/>
    <n v="1066.8"/>
    <x v="0"/>
    <s v="US"/>
    <s v="USD"/>
    <n v="1463275339"/>
    <n v="1460683339"/>
    <b v="0"/>
    <n v="20"/>
    <b v="1"/>
    <s v="theater/plays"/>
    <n v="21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5000"/>
    <n v="4280"/>
    <x v="0"/>
    <s v="US"/>
    <s v="USD"/>
    <n v="1460581365"/>
    <n v="1458766965"/>
    <b v="0"/>
    <n v="57"/>
    <b v="1"/>
    <s v="theater/plays"/>
    <n v="86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5000"/>
    <n v="558"/>
    <x v="0"/>
    <s v="GB"/>
    <s v="GBP"/>
    <n v="1476632178"/>
    <n v="1473953778"/>
    <b v="0"/>
    <n v="31"/>
    <b v="1"/>
    <s v="theater/plays"/>
    <n v="11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5000"/>
    <n v="6505"/>
    <x v="0"/>
    <s v="US"/>
    <s v="USD"/>
    <n v="1444169825"/>
    <n v="1441577825"/>
    <b v="0"/>
    <n v="31"/>
    <b v="1"/>
    <s v="theater/plays"/>
    <n v="13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5000"/>
    <n v="2746"/>
    <x v="0"/>
    <s v="US"/>
    <s v="USD"/>
    <n v="1445065210"/>
    <n v="1442473210"/>
    <b v="0"/>
    <n v="45"/>
    <b v="1"/>
    <s v="theater/plays"/>
    <n v="5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5000"/>
    <n v="2501"/>
    <x v="0"/>
    <s v="US"/>
    <s v="USD"/>
    <n v="1478901600"/>
    <n v="1477077946"/>
    <b v="0"/>
    <n v="41"/>
    <b v="1"/>
    <s v="theater/plays"/>
    <n v="5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5000"/>
    <n v="2321"/>
    <x v="0"/>
    <s v="US"/>
    <s v="USD"/>
    <n v="1453856400"/>
    <n v="1452664317"/>
    <b v="0"/>
    <n v="29"/>
    <b v="1"/>
    <s v="theater/plays"/>
    <n v="4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5000"/>
    <n v="1686"/>
    <x v="0"/>
    <s v="GB"/>
    <s v="GBP"/>
    <n v="1431115500"/>
    <n v="1428733511"/>
    <b v="0"/>
    <n v="58"/>
    <b v="1"/>
    <s v="theater/plays"/>
    <n v="34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5000"/>
    <n v="4400"/>
    <x v="0"/>
    <s v="GB"/>
    <s v="GBP"/>
    <n v="1462519041"/>
    <n v="1459927041"/>
    <b v="0"/>
    <n v="89"/>
    <b v="1"/>
    <s v="theater/plays"/>
    <n v="88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5000"/>
    <n v="11747.18"/>
    <x v="0"/>
    <s v="US"/>
    <s v="USD"/>
    <n v="1407506040"/>
    <n v="1404680075"/>
    <b v="0"/>
    <n v="125"/>
    <b v="1"/>
    <s v="theater/plays"/>
    <n v="235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5000"/>
    <n v="1115"/>
    <x v="0"/>
    <s v="US"/>
    <s v="USD"/>
    <n v="1465347424"/>
    <n v="1462755424"/>
    <b v="0"/>
    <n v="18"/>
    <b v="1"/>
    <s v="theater/plays"/>
    <n v="22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5000"/>
    <n v="2512"/>
    <x v="0"/>
    <s v="CA"/>
    <s v="CAD"/>
    <n v="1460341800"/>
    <n v="1456902893"/>
    <b v="0"/>
    <n v="32"/>
    <b v="1"/>
    <s v="theater/plays"/>
    <n v="50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0"/>
    <n v="540"/>
    <x v="0"/>
    <s v="GB"/>
    <s v="GBP"/>
    <n v="1422712986"/>
    <n v="1418824986"/>
    <b v="0"/>
    <n v="16"/>
    <b v="1"/>
    <s v="theater/plays"/>
    <n v="11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5000"/>
    <n v="2525"/>
    <x v="0"/>
    <s v="US"/>
    <s v="USD"/>
    <n v="1466557557"/>
    <n v="1463965557"/>
    <b v="0"/>
    <n v="38"/>
    <b v="1"/>
    <s v="theater/plays"/>
    <n v="5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537"/>
    <x v="0"/>
    <s v="US"/>
    <s v="USD"/>
    <n v="1413431940"/>
    <n v="1412216665"/>
    <b v="0"/>
    <n v="15"/>
    <b v="1"/>
    <s v="theater/plays"/>
    <n v="11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5000"/>
    <n v="3350"/>
    <x v="0"/>
    <s v="US"/>
    <s v="USD"/>
    <n v="1466567700"/>
    <n v="1464653696"/>
    <b v="0"/>
    <n v="23"/>
    <b v="1"/>
    <s v="theater/plays"/>
    <n v="67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5000"/>
    <n v="1259"/>
    <x v="0"/>
    <s v="GB"/>
    <s v="GBP"/>
    <n v="1474793208"/>
    <n v="1472201208"/>
    <b v="0"/>
    <n v="49"/>
    <b v="1"/>
    <s v="theater/plays"/>
    <n v="25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5000"/>
    <n v="1525"/>
    <x v="0"/>
    <s v="IE"/>
    <s v="EUR"/>
    <n v="1465135190"/>
    <n v="1463925590"/>
    <b v="0"/>
    <n v="10"/>
    <b v="1"/>
    <s v="theater/plays"/>
    <n v="31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5000"/>
    <n v="450"/>
    <x v="0"/>
    <s v="GB"/>
    <s v="GBP"/>
    <n v="1428256277"/>
    <n v="1425235877"/>
    <b v="0"/>
    <n v="15"/>
    <b v="1"/>
    <s v="theater/plays"/>
    <n v="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5000"/>
    <n v="8110"/>
    <x v="0"/>
    <s v="US"/>
    <s v="USD"/>
    <n v="1425830905"/>
    <n v="1423242505"/>
    <b v="0"/>
    <n v="57"/>
    <b v="1"/>
    <s v="theater/plays"/>
    <n v="162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5000"/>
    <n v="810"/>
    <x v="0"/>
    <s v="GB"/>
    <s v="GBP"/>
    <n v="1462697966"/>
    <n v="1460105966"/>
    <b v="0"/>
    <n v="33"/>
    <b v="1"/>
    <s v="theater/plays"/>
    <n v="16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5000"/>
    <n v="2635"/>
    <x v="0"/>
    <s v="US"/>
    <s v="USD"/>
    <n v="1404522000"/>
    <n v="1404308883"/>
    <b v="0"/>
    <n v="9"/>
    <b v="1"/>
    <s v="theater/plays"/>
    <n v="53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5000"/>
    <n v="1168"/>
    <x v="0"/>
    <s v="GB"/>
    <s v="GBP"/>
    <n v="1406502000"/>
    <n v="1405583108"/>
    <b v="0"/>
    <n v="26"/>
    <b v="1"/>
    <s v="theater/plays"/>
    <n v="23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s v="GB"/>
    <s v="GBP"/>
    <n v="1427919468"/>
    <n v="1425331068"/>
    <b v="0"/>
    <n v="69"/>
    <b v="1"/>
    <s v="theater/plays"/>
    <n v="32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5000"/>
    <n v="6000"/>
    <x v="0"/>
    <s v="US"/>
    <s v="USD"/>
    <n v="1405802330"/>
    <n v="1403210330"/>
    <b v="0"/>
    <n v="83"/>
    <b v="1"/>
    <s v="theater/plays"/>
    <n v="12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5000"/>
    <n v="3660"/>
    <x v="0"/>
    <s v="US"/>
    <s v="USD"/>
    <n v="1434384880"/>
    <n v="1432484080"/>
    <b v="0"/>
    <n v="111"/>
    <b v="1"/>
    <s v="theater/plays"/>
    <n v="73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5000"/>
    <n v="5366"/>
    <x v="0"/>
    <s v="US"/>
    <s v="USD"/>
    <n v="1438259422"/>
    <n v="1435667422"/>
    <b v="0"/>
    <n v="46"/>
    <b v="1"/>
    <s v="theater/plays"/>
    <n v="107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5000"/>
    <n v="250"/>
    <x v="0"/>
    <s v="GB"/>
    <s v="GBP"/>
    <n v="1459845246"/>
    <n v="1457429646"/>
    <b v="0"/>
    <n v="9"/>
    <b v="1"/>
    <s v="theater/plays"/>
    <n v="5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5000"/>
    <n v="2755"/>
    <x v="0"/>
    <s v="GB"/>
    <s v="GBP"/>
    <n v="1412974800"/>
    <n v="1411109167"/>
    <b v="0"/>
    <n v="34"/>
    <b v="1"/>
    <s v="theater/plays"/>
    <n v="55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5000"/>
    <n v="15327"/>
    <x v="0"/>
    <s v="US"/>
    <s v="USD"/>
    <n v="1487944080"/>
    <n v="1486129680"/>
    <b v="0"/>
    <n v="112"/>
    <b v="1"/>
    <s v="theater/plays"/>
    <n v="307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5000"/>
    <n v="8348"/>
    <x v="0"/>
    <s v="US"/>
    <s v="USD"/>
    <n v="1469721518"/>
    <n v="1467129518"/>
    <b v="0"/>
    <n v="47"/>
    <b v="1"/>
    <s v="theater/plays"/>
    <n v="167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5000"/>
    <n v="4145"/>
    <x v="0"/>
    <s v="US"/>
    <s v="USD"/>
    <n v="1481066554"/>
    <n v="1478906554"/>
    <b v="0"/>
    <n v="38"/>
    <b v="1"/>
    <s v="theater/plays"/>
    <n v="83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5000"/>
    <n v="3350"/>
    <x v="0"/>
    <s v="GB"/>
    <s v="GBP"/>
    <n v="1465750800"/>
    <n v="1463771421"/>
    <b v="0"/>
    <n v="28"/>
    <b v="1"/>
    <s v="theater/plays"/>
    <n v="67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5000"/>
    <n v="6100"/>
    <x v="0"/>
    <s v="US"/>
    <s v="USD"/>
    <n v="1427864340"/>
    <n v="1425020810"/>
    <b v="0"/>
    <n v="78"/>
    <b v="1"/>
    <s v="theater/plays"/>
    <n v="12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5000"/>
    <n v="1200"/>
    <x v="0"/>
    <s v="GB"/>
    <s v="GBP"/>
    <n v="1460553480"/>
    <n v="1458770384"/>
    <b v="0"/>
    <n v="23"/>
    <b v="1"/>
    <s v="theater/plays"/>
    <n v="24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5000"/>
    <n v="4565"/>
    <x v="0"/>
    <s v="US"/>
    <s v="USD"/>
    <n v="1409374093"/>
    <n v="1406782093"/>
    <b v="0"/>
    <n v="40"/>
    <b v="1"/>
    <s v="theater/plays"/>
    <n v="9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0"/>
    <n v="650"/>
    <x v="0"/>
    <s v="US"/>
    <s v="USD"/>
    <n v="1429317420"/>
    <n v="1424226768"/>
    <b v="0"/>
    <n v="13"/>
    <b v="1"/>
    <s v="theater/plays"/>
    <n v="1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5000"/>
    <n v="2389"/>
    <x v="0"/>
    <s v="GB"/>
    <s v="GBP"/>
    <n v="1462741200"/>
    <n v="1461503654"/>
    <b v="0"/>
    <n v="22"/>
    <b v="1"/>
    <s v="theater/plays"/>
    <n v="48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000"/>
    <n v="5516"/>
    <x v="0"/>
    <s v="US"/>
    <s v="USD"/>
    <n v="1461988740"/>
    <n v="1459949080"/>
    <b v="0"/>
    <n v="79"/>
    <b v="1"/>
    <s v="theater/plays"/>
    <n v="11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5000"/>
    <n v="3655"/>
    <x v="0"/>
    <s v="LU"/>
    <s v="EUR"/>
    <n v="1448838000"/>
    <n v="1445791811"/>
    <b v="0"/>
    <n v="51"/>
    <b v="1"/>
    <s v="theater/plays"/>
    <n v="7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0"/>
    <n v="1575"/>
    <x v="0"/>
    <s v="GB"/>
    <s v="GBP"/>
    <n v="1462230000"/>
    <n v="1461061350"/>
    <b v="0"/>
    <n v="44"/>
    <b v="1"/>
    <s v="theater/plays"/>
    <n v="32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5000"/>
    <n v="3058"/>
    <x v="0"/>
    <s v="US"/>
    <s v="USD"/>
    <n v="1446091260"/>
    <n v="1443029206"/>
    <b v="0"/>
    <n v="55"/>
    <b v="1"/>
    <s v="theater/plays"/>
    <n v="6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5000"/>
    <n v="2210"/>
    <x v="0"/>
    <s v="GB"/>
    <s v="GBP"/>
    <n v="1462879020"/>
    <n v="1461941527"/>
    <b v="0"/>
    <n v="15"/>
    <b v="1"/>
    <s v="theater/plays"/>
    <n v="44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s v="GB"/>
    <s v="GBP"/>
    <n v="1468611272"/>
    <n v="1466019272"/>
    <b v="0"/>
    <n v="27"/>
    <b v="1"/>
    <s v="theater/plays"/>
    <n v="30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5000"/>
    <n v="2020"/>
    <x v="0"/>
    <s v="GB"/>
    <s v="GBP"/>
    <n v="1406887310"/>
    <n v="1404295310"/>
    <b v="0"/>
    <n v="21"/>
    <b v="1"/>
    <s v="theater/plays"/>
    <n v="40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5000"/>
    <n v="10299"/>
    <x v="0"/>
    <s v="US"/>
    <s v="USD"/>
    <n v="1416385679"/>
    <n v="1413790079"/>
    <b v="0"/>
    <n v="162"/>
    <b v="1"/>
    <s v="theater/plays"/>
    <n v="206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5000"/>
    <n v="4250"/>
    <x v="0"/>
    <s v="US"/>
    <s v="USD"/>
    <n v="1487985734"/>
    <n v="1484097734"/>
    <b v="0"/>
    <n v="23"/>
    <b v="1"/>
    <s v="theater/plays"/>
    <n v="85"/>
    <n v="184.78"/>
    <x v="1"/>
    <s v="plays"/>
    <x v="3359"/>
    <d v="2017-02-25T01:22:14"/>
    <x v="0"/>
  </r>
  <r>
    <n v="3360"/>
    <s v="Pretty Butch"/>
    <s v="World Premiere, an M1 Singapore Fringe Festival 2017 commission."/>
    <n v="5000"/>
    <n v="9124"/>
    <x v="0"/>
    <s v="SG"/>
    <s v="SGD"/>
    <n v="1481731140"/>
    <n v="1479866343"/>
    <b v="0"/>
    <n v="72"/>
    <b v="1"/>
    <s v="theater/plays"/>
    <n v="182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0"/>
    <n v="1090"/>
    <x v="0"/>
    <s v="US"/>
    <s v="USD"/>
    <n v="1425704100"/>
    <n v="1424484717"/>
    <b v="0"/>
    <n v="20"/>
    <b v="1"/>
    <s v="theater/plays"/>
    <n v="2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5000"/>
    <n v="7860"/>
    <x v="0"/>
    <s v="US"/>
    <s v="USD"/>
    <n v="1408464000"/>
    <n v="1406831445"/>
    <b v="0"/>
    <n v="26"/>
    <b v="1"/>
    <s v="theater/plays"/>
    <n v="157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5000"/>
    <n v="3178"/>
    <x v="0"/>
    <s v="GB"/>
    <s v="GBP"/>
    <n v="1458075600"/>
    <n v="1456183649"/>
    <b v="0"/>
    <n v="72"/>
    <b v="1"/>
    <s v="theater/plays"/>
    <n v="64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5000"/>
    <n v="2600"/>
    <x v="0"/>
    <s v="US"/>
    <s v="USD"/>
    <n v="1449973592"/>
    <n v="1447381592"/>
    <b v="0"/>
    <n v="3"/>
    <b v="1"/>
    <s v="theater/plays"/>
    <n v="52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0"/>
    <n v="1105"/>
    <x v="0"/>
    <s v="US"/>
    <s v="USD"/>
    <n v="1431481037"/>
    <n v="1428889037"/>
    <b v="0"/>
    <n v="18"/>
    <b v="1"/>
    <s v="theater/plays"/>
    <n v="22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5000"/>
    <n v="890"/>
    <x v="0"/>
    <s v="GB"/>
    <s v="GBP"/>
    <n v="1438467894"/>
    <n v="1436307894"/>
    <b v="0"/>
    <n v="30"/>
    <b v="1"/>
    <s v="theater/plays"/>
    <n v="18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5000"/>
    <n v="1046"/>
    <x v="0"/>
    <s v="US"/>
    <s v="USD"/>
    <n v="1420088400"/>
    <n v="1416977259"/>
    <b v="0"/>
    <n v="23"/>
    <b v="1"/>
    <s v="theater/plays"/>
    <n v="21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5000"/>
    <n v="277"/>
    <x v="0"/>
    <s v="US"/>
    <s v="USD"/>
    <n v="1449089965"/>
    <n v="1446670765"/>
    <b v="0"/>
    <n v="9"/>
    <b v="1"/>
    <s v="theater/plays"/>
    <n v="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5000"/>
    <n v="1035"/>
    <x v="0"/>
    <s v="US"/>
    <s v="USD"/>
    <n v="1408942740"/>
    <n v="1407157756"/>
    <b v="0"/>
    <n v="27"/>
    <b v="1"/>
    <s v="theater/plays"/>
    <n v="21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5000"/>
    <n v="2005"/>
    <x v="0"/>
    <s v="GB"/>
    <s v="GBP"/>
    <n v="1437235200"/>
    <n v="1435177840"/>
    <b v="0"/>
    <n v="30"/>
    <b v="1"/>
    <s v="theater/plays"/>
    <n v="4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5000"/>
    <n v="3730"/>
    <x v="0"/>
    <s v="CA"/>
    <s v="CAD"/>
    <n v="1446053616"/>
    <n v="1443461616"/>
    <b v="0"/>
    <n v="52"/>
    <b v="1"/>
    <s v="theater/plays"/>
    <n v="75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5000"/>
    <n v="3000"/>
    <x v="0"/>
    <s v="GB"/>
    <s v="GBP"/>
    <n v="1400423973"/>
    <n v="1399387173"/>
    <b v="0"/>
    <n v="17"/>
    <b v="1"/>
    <s v="theater/plays"/>
    <n v="6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5000"/>
    <n v="8001"/>
    <x v="0"/>
    <s v="US"/>
    <s v="USD"/>
    <n v="1429976994"/>
    <n v="1424796594"/>
    <b v="0"/>
    <n v="19"/>
    <b v="1"/>
    <s v="theater/plays"/>
    <n v="16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5000"/>
    <n v="8084"/>
    <x v="0"/>
    <s v="GB"/>
    <s v="GBP"/>
    <n v="1426870560"/>
    <n v="1424280899"/>
    <b v="0"/>
    <n v="77"/>
    <b v="1"/>
    <s v="theater/plays"/>
    <n v="162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000"/>
    <n v="592"/>
    <x v="0"/>
    <s v="GB"/>
    <s v="GBP"/>
    <n v="1409490480"/>
    <n v="1407400306"/>
    <b v="0"/>
    <n v="21"/>
    <b v="1"/>
    <s v="theater/plays"/>
    <n v="12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5000"/>
    <n v="2073"/>
    <x v="0"/>
    <s v="GB"/>
    <s v="GBP"/>
    <n v="1440630000"/>
    <n v="1439122800"/>
    <b v="0"/>
    <n v="38"/>
    <b v="1"/>
    <s v="theater/plays"/>
    <n v="41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5000"/>
    <n v="3133"/>
    <x v="0"/>
    <s v="US"/>
    <s v="USD"/>
    <n v="1417305178"/>
    <n v="1414277578"/>
    <b v="0"/>
    <n v="28"/>
    <b v="1"/>
    <s v="theater/plays"/>
    <n v="63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5000"/>
    <n v="4090"/>
    <x v="0"/>
    <s v="US"/>
    <s v="USD"/>
    <n v="1426044383"/>
    <n v="1423455983"/>
    <b v="0"/>
    <n v="48"/>
    <b v="1"/>
    <s v="theater/plays"/>
    <n v="8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5000"/>
    <n v="3526"/>
    <x v="0"/>
    <s v="GB"/>
    <s v="GBP"/>
    <n v="1470092340"/>
    <n v="1467973256"/>
    <b v="0"/>
    <n v="46"/>
    <b v="1"/>
    <s v="theater/plays"/>
    <n v="7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955"/>
    <x v="0"/>
    <s v="US"/>
    <s v="USD"/>
    <n v="1466707620"/>
    <n v="1464979620"/>
    <b v="0"/>
    <n v="30"/>
    <b v="1"/>
    <s v="theater/plays"/>
    <n v="39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5000"/>
    <n v="6000.66"/>
    <x v="0"/>
    <s v="US"/>
    <s v="USD"/>
    <n v="1448074800"/>
    <n v="1444874768"/>
    <b v="0"/>
    <n v="64"/>
    <b v="1"/>
    <s v="theater/plays"/>
    <n v="12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5000"/>
    <n v="2000"/>
    <x v="0"/>
    <s v="US"/>
    <s v="USD"/>
    <n v="1418244552"/>
    <n v="1415652552"/>
    <b v="0"/>
    <n v="15"/>
    <b v="1"/>
    <s v="theater/plays"/>
    <n v="4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5000"/>
    <n v="2100"/>
    <x v="0"/>
    <s v="US"/>
    <s v="USD"/>
    <n v="1417620506"/>
    <n v="1415028506"/>
    <b v="0"/>
    <n v="41"/>
    <b v="1"/>
    <s v="theater/plays"/>
    <n v="42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5000"/>
    <n v="3506"/>
    <x v="0"/>
    <s v="US"/>
    <s v="USD"/>
    <n v="1418581088"/>
    <n v="1415125088"/>
    <b v="0"/>
    <n v="35"/>
    <b v="1"/>
    <s v="theater/plays"/>
    <n v="70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5000"/>
    <n v="1557"/>
    <x v="0"/>
    <s v="GB"/>
    <s v="GBP"/>
    <n v="1434625441"/>
    <n v="1432033441"/>
    <b v="0"/>
    <n v="45"/>
    <b v="1"/>
    <s v="theater/plays"/>
    <n v="31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5000"/>
    <n v="11450"/>
    <x v="0"/>
    <s v="US"/>
    <s v="USD"/>
    <n v="1464960682"/>
    <n v="1462368682"/>
    <b v="0"/>
    <n v="62"/>
    <b v="1"/>
    <s v="theater/plays"/>
    <n v="229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0"/>
    <n v="1115"/>
    <x v="0"/>
    <s v="US"/>
    <s v="USD"/>
    <n v="1407536880"/>
    <n v="1404997548"/>
    <b v="0"/>
    <n v="18"/>
    <b v="1"/>
    <s v="theater/plays"/>
    <n v="22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0"/>
    <n v="500"/>
    <x v="0"/>
    <s v="GB"/>
    <s v="GBP"/>
    <n v="1462565855"/>
    <n v="1458245855"/>
    <b v="0"/>
    <n v="12"/>
    <b v="1"/>
    <s v="theater/plays"/>
    <n v="1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000"/>
    <n v="783"/>
    <x v="0"/>
    <s v="GB"/>
    <s v="GBP"/>
    <n v="1406470645"/>
    <n v="1403878645"/>
    <b v="0"/>
    <n v="27"/>
    <b v="1"/>
    <s v="theater/plays"/>
    <n v="16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0"/>
    <n v="920"/>
    <x v="0"/>
    <s v="GB"/>
    <s v="GBP"/>
    <n v="1433009400"/>
    <n v="1431795944"/>
    <b v="0"/>
    <n v="38"/>
    <b v="1"/>
    <s v="theater/plays"/>
    <n v="18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5000"/>
    <n v="280"/>
    <x v="0"/>
    <s v="GB"/>
    <s v="GBP"/>
    <n v="1455832800"/>
    <n v="1452338929"/>
    <b v="0"/>
    <n v="24"/>
    <b v="1"/>
    <s v="theater/plays"/>
    <n v="6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5000"/>
    <n v="4443"/>
    <x v="0"/>
    <s v="US"/>
    <s v="USD"/>
    <n v="1416589200"/>
    <n v="1414605776"/>
    <b v="0"/>
    <n v="65"/>
    <b v="1"/>
    <s v="theater/plays"/>
    <n v="89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s v="GB"/>
    <s v="GBP"/>
    <n v="1424556325"/>
    <n v="1421964325"/>
    <b v="0"/>
    <n v="46"/>
    <b v="1"/>
    <s v="theater/plays"/>
    <n v="25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5000"/>
    <n v="10041"/>
    <x v="0"/>
    <s v="US"/>
    <s v="USD"/>
    <n v="1409266414"/>
    <n v="1405378414"/>
    <b v="0"/>
    <n v="85"/>
    <b v="1"/>
    <s v="theater/plays"/>
    <n v="201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5000"/>
    <n v="2954"/>
    <x v="0"/>
    <s v="GB"/>
    <s v="GBP"/>
    <n v="1438968146"/>
    <n v="1436376146"/>
    <b v="0"/>
    <n v="66"/>
    <b v="1"/>
    <s v="theater/plays"/>
    <n v="59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5000"/>
    <n v="16465"/>
    <x v="0"/>
    <s v="US"/>
    <s v="USD"/>
    <n v="1447295460"/>
    <n v="1444747843"/>
    <b v="0"/>
    <n v="165"/>
    <b v="1"/>
    <s v="theater/plays"/>
    <n v="32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5000"/>
    <n v="2000"/>
    <x v="0"/>
    <s v="GB"/>
    <s v="GBP"/>
    <n v="1435230324"/>
    <n v="1432638324"/>
    <b v="0"/>
    <n v="17"/>
    <b v="1"/>
    <s v="theater/plays"/>
    <n v="4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0"/>
    <n v="610"/>
    <x v="0"/>
    <s v="US"/>
    <s v="USD"/>
    <n v="1434542702"/>
    <n v="1432814702"/>
    <b v="0"/>
    <n v="3"/>
    <b v="1"/>
    <s v="theater/plays"/>
    <n v="1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5000"/>
    <n v="481.5"/>
    <x v="0"/>
    <s v="GB"/>
    <s v="GBP"/>
    <n v="1456876740"/>
    <n v="1455063886"/>
    <b v="0"/>
    <n v="17"/>
    <b v="1"/>
    <s v="theater/plays"/>
    <n v="10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5000"/>
    <n v="10031"/>
    <x v="0"/>
    <s v="US"/>
    <s v="USD"/>
    <n v="1405511376"/>
    <n v="1401623376"/>
    <b v="0"/>
    <n v="91"/>
    <b v="1"/>
    <s v="theater/plays"/>
    <n v="201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5000"/>
    <n v="2142"/>
    <x v="0"/>
    <s v="GB"/>
    <s v="GBP"/>
    <n v="1404641289"/>
    <n v="1402049289"/>
    <b v="0"/>
    <n v="67"/>
    <b v="1"/>
    <s v="theater/plays"/>
    <n v="43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0"/>
    <n v="1055"/>
    <x v="0"/>
    <s v="US"/>
    <s v="USD"/>
    <n v="1405727304"/>
    <n v="1403135304"/>
    <b v="0"/>
    <n v="18"/>
    <b v="1"/>
    <s v="theater/plays"/>
    <n v="2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0"/>
    <n v="618"/>
    <x v="0"/>
    <s v="GB"/>
    <s v="GBP"/>
    <n v="1469998680"/>
    <n v="1466710358"/>
    <b v="0"/>
    <n v="21"/>
    <b v="1"/>
    <s v="theater/plays"/>
    <n v="12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5000"/>
    <n v="3255"/>
    <x v="0"/>
    <s v="US"/>
    <s v="USD"/>
    <n v="1465196400"/>
    <n v="1462841990"/>
    <b v="0"/>
    <n v="40"/>
    <b v="1"/>
    <s v="theater/plays"/>
    <n v="65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5000"/>
    <n v="15535"/>
    <x v="0"/>
    <s v="US"/>
    <s v="USD"/>
    <n v="1444264372"/>
    <n v="1442536372"/>
    <b v="0"/>
    <n v="78"/>
    <b v="1"/>
    <s v="theater/plays"/>
    <n v="311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5000"/>
    <n v="3000"/>
    <x v="0"/>
    <s v="GB"/>
    <s v="GBP"/>
    <n v="1411858862"/>
    <n v="1409266862"/>
    <b v="0"/>
    <n v="26"/>
    <b v="1"/>
    <s v="theater/plays"/>
    <n v="6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0"/>
    <n v="650"/>
    <x v="0"/>
    <s v="US"/>
    <s v="USD"/>
    <n v="1425099540"/>
    <n v="1424280938"/>
    <b v="0"/>
    <n v="14"/>
    <b v="1"/>
    <s v="theater/plays"/>
    <n v="1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5000"/>
    <n v="3105"/>
    <x v="0"/>
    <s v="US"/>
    <s v="USD"/>
    <n v="1480579140"/>
    <n v="1478030325"/>
    <b v="0"/>
    <n v="44"/>
    <b v="1"/>
    <s v="theater/plays"/>
    <n v="62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5000"/>
    <n v="200"/>
    <x v="0"/>
    <s v="US"/>
    <s v="USD"/>
    <n v="1460935800"/>
    <n v="1459999656"/>
    <b v="0"/>
    <n v="9"/>
    <b v="1"/>
    <s v="theater/plays"/>
    <n v="4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5000"/>
    <n v="4784"/>
    <x v="0"/>
    <s v="GB"/>
    <s v="GBP"/>
    <n v="1429813800"/>
    <n v="1427363645"/>
    <b v="0"/>
    <n v="30"/>
    <b v="1"/>
    <s v="theater/plays"/>
    <n v="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5000"/>
    <n v="4035"/>
    <x v="0"/>
    <s v="US"/>
    <s v="USD"/>
    <n v="1400875307"/>
    <n v="1398283307"/>
    <b v="0"/>
    <n v="56"/>
    <b v="1"/>
    <s v="theater/plays"/>
    <n v="8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5000"/>
    <n v="2930"/>
    <x v="0"/>
    <s v="IE"/>
    <s v="EUR"/>
    <n v="1459978200"/>
    <n v="1458416585"/>
    <b v="0"/>
    <n v="46"/>
    <b v="1"/>
    <s v="theater/plays"/>
    <n v="59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5000"/>
    <n v="966"/>
    <x v="0"/>
    <s v="GB"/>
    <s v="GBP"/>
    <n v="1455408000"/>
    <n v="1454638202"/>
    <b v="0"/>
    <n v="34"/>
    <b v="1"/>
    <s v="theater/plays"/>
    <n v="19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5000"/>
    <n v="10115"/>
    <x v="0"/>
    <s v="US"/>
    <s v="USD"/>
    <n v="1425495563"/>
    <n v="1422903563"/>
    <b v="0"/>
    <n v="98"/>
    <b v="1"/>
    <s v="theater/plays"/>
    <n v="202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5000"/>
    <n v="3273"/>
    <x v="0"/>
    <s v="GB"/>
    <s v="GBP"/>
    <n v="1450051200"/>
    <n v="1447594176"/>
    <b v="0"/>
    <n v="46"/>
    <b v="1"/>
    <s v="theater/plays"/>
    <n v="6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5000"/>
    <n v="350"/>
    <x v="0"/>
    <s v="US"/>
    <s v="USD"/>
    <n v="1429912341"/>
    <n v="1427320341"/>
    <b v="0"/>
    <n v="10"/>
    <b v="1"/>
    <s v="theater/plays"/>
    <n v="7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5000"/>
    <n v="6215"/>
    <x v="0"/>
    <s v="US"/>
    <s v="USD"/>
    <n v="1423119540"/>
    <n v="1421252084"/>
    <b v="0"/>
    <n v="76"/>
    <b v="1"/>
    <s v="theater/plays"/>
    <n v="12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5000"/>
    <n v="30891.1"/>
    <x v="0"/>
    <s v="US"/>
    <s v="USD"/>
    <n v="1412434136"/>
    <n v="1409669336"/>
    <b v="0"/>
    <n v="104"/>
    <b v="1"/>
    <s v="theater/plays"/>
    <n v="618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5000"/>
    <n v="4055"/>
    <x v="0"/>
    <s v="US"/>
    <s v="USD"/>
    <n v="1411264800"/>
    <n v="1409620903"/>
    <b v="0"/>
    <n v="87"/>
    <b v="1"/>
    <s v="theater/plays"/>
    <n v="81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5000"/>
    <n v="1500"/>
    <x v="0"/>
    <s v="GB"/>
    <s v="GBP"/>
    <n v="1404314952"/>
    <n v="1401722952"/>
    <b v="0"/>
    <n v="29"/>
    <b v="1"/>
    <s v="theater/plays"/>
    <n v="3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5000"/>
    <n v="2055"/>
    <x v="0"/>
    <s v="GB"/>
    <s v="GBP"/>
    <n v="1425142800"/>
    <n v="1422983847"/>
    <b v="0"/>
    <n v="51"/>
    <b v="1"/>
    <s v="theater/plays"/>
    <n v="4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5000"/>
    <n v="195"/>
    <x v="0"/>
    <s v="GB"/>
    <s v="GBP"/>
    <n v="1478046661"/>
    <n v="1476837061"/>
    <b v="0"/>
    <n v="12"/>
    <b v="1"/>
    <s v="theater/plays"/>
    <n v="4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5000"/>
    <n v="2170.9899999999998"/>
    <x v="0"/>
    <s v="GB"/>
    <s v="GBP"/>
    <n v="1406760101"/>
    <n v="1404168101"/>
    <b v="0"/>
    <n v="72"/>
    <b v="1"/>
    <s v="theater/plays"/>
    <n v="43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5000"/>
    <n v="2000"/>
    <x v="0"/>
    <s v="US"/>
    <s v="USD"/>
    <n v="1408383153"/>
    <n v="1405791153"/>
    <b v="0"/>
    <n v="21"/>
    <b v="1"/>
    <s v="theater/plays"/>
    <n v="4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5000"/>
    <n v="2193"/>
    <x v="0"/>
    <s v="US"/>
    <s v="USD"/>
    <n v="1454709600"/>
    <n v="1452520614"/>
    <b v="0"/>
    <n v="42"/>
    <b v="1"/>
    <s v="theater/plays"/>
    <n v="44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5000"/>
    <n v="9525"/>
    <x v="0"/>
    <s v="US"/>
    <s v="USD"/>
    <n v="1402974000"/>
    <n v="1400290255"/>
    <b v="0"/>
    <n v="71"/>
    <b v="1"/>
    <s v="theater/plays"/>
    <n v="191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5000"/>
    <n v="10555"/>
    <x v="0"/>
    <s v="US"/>
    <s v="USD"/>
    <n v="1404983269"/>
    <n v="1402391269"/>
    <b v="0"/>
    <n v="168"/>
    <b v="1"/>
    <s v="theater/plays"/>
    <n v="211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5000"/>
    <n v="1120"/>
    <x v="0"/>
    <s v="US"/>
    <s v="USD"/>
    <n v="1470538800"/>
    <n v="1469112493"/>
    <b v="0"/>
    <n v="19"/>
    <b v="1"/>
    <s v="theater/plays"/>
    <n v="2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5000"/>
    <n v="3030"/>
    <x v="0"/>
    <s v="US"/>
    <s v="USD"/>
    <n v="1440003820"/>
    <n v="1437411820"/>
    <b v="0"/>
    <n v="36"/>
    <b v="1"/>
    <s v="theater/plays"/>
    <n v="6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5000"/>
    <n v="2605"/>
    <x v="0"/>
    <s v="GB"/>
    <s v="GBP"/>
    <n v="1430600400"/>
    <n v="1428358567"/>
    <b v="0"/>
    <n v="14"/>
    <b v="1"/>
    <s v="theater/plays"/>
    <n v="5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5000"/>
    <n v="2565"/>
    <x v="0"/>
    <s v="US"/>
    <s v="USD"/>
    <n v="1447445820"/>
    <n v="1445077121"/>
    <b v="0"/>
    <n v="43"/>
    <b v="1"/>
    <s v="theater/plays"/>
    <n v="51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5000"/>
    <n v="250"/>
    <x v="0"/>
    <s v="US"/>
    <s v="USD"/>
    <n v="1433016672"/>
    <n v="1430424672"/>
    <b v="0"/>
    <n v="8"/>
    <b v="1"/>
    <s v="theater/plays"/>
    <n v="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5000"/>
    <n v="867"/>
    <x v="0"/>
    <s v="AU"/>
    <s v="AUD"/>
    <n v="1465394340"/>
    <n v="1464677986"/>
    <b v="0"/>
    <n v="20"/>
    <b v="1"/>
    <s v="theater/plays"/>
    <n v="17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5000"/>
    <n v="2000"/>
    <x v="0"/>
    <s v="GB"/>
    <s v="GBP"/>
    <n v="1445604236"/>
    <n v="1443185036"/>
    <b v="0"/>
    <n v="31"/>
    <b v="1"/>
    <s v="theater/plays"/>
    <n v="4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5000"/>
    <n v="1082"/>
    <x v="0"/>
    <s v="GB"/>
    <s v="GBP"/>
    <n v="1423138800"/>
    <n v="1421092725"/>
    <b v="0"/>
    <n v="25"/>
    <b v="1"/>
    <s v="theater/plays"/>
    <n v="2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5000"/>
    <n v="1078"/>
    <x v="0"/>
    <s v="US"/>
    <s v="USD"/>
    <n v="1458332412"/>
    <n v="1454448012"/>
    <b v="0"/>
    <n v="14"/>
    <b v="1"/>
    <s v="theater/plays"/>
    <n v="22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5000"/>
    <n v="2305"/>
    <x v="0"/>
    <s v="US"/>
    <s v="USD"/>
    <n v="1418784689"/>
    <n v="1416192689"/>
    <b v="0"/>
    <n v="45"/>
    <b v="1"/>
    <s v="theater/plays"/>
    <n v="46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0"/>
    <n v="760"/>
    <x v="0"/>
    <s v="GB"/>
    <s v="GBP"/>
    <n v="1427990071"/>
    <n v="1422809671"/>
    <b v="0"/>
    <n v="39"/>
    <b v="1"/>
    <s v="theater/plays"/>
    <n v="15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5000"/>
    <n v="658"/>
    <x v="0"/>
    <s v="US"/>
    <s v="USD"/>
    <n v="1429636927"/>
    <n v="1427304127"/>
    <b v="0"/>
    <n v="16"/>
    <b v="1"/>
    <s v="theater/plays"/>
    <n v="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5000"/>
    <n v="385"/>
    <x v="0"/>
    <s v="GB"/>
    <s v="GBP"/>
    <n v="1471130956"/>
    <n v="1465946956"/>
    <b v="0"/>
    <n v="14"/>
    <b v="1"/>
    <s v="theater/plays"/>
    <n v="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5000"/>
    <n v="705"/>
    <x v="0"/>
    <s v="GB"/>
    <s v="GBP"/>
    <n v="1406825159"/>
    <n v="1404233159"/>
    <b v="0"/>
    <n v="21"/>
    <b v="1"/>
    <s v="theater/plays"/>
    <n v="14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5000"/>
    <n v="10065"/>
    <x v="0"/>
    <s v="US"/>
    <s v="USD"/>
    <n v="1476381627"/>
    <n v="1473789627"/>
    <b v="0"/>
    <n v="69"/>
    <b v="1"/>
    <s v="theater/plays"/>
    <n v="2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5000"/>
    <n v="5739"/>
    <x v="0"/>
    <s v="US"/>
    <s v="USD"/>
    <n v="1406876340"/>
    <n v="1404190567"/>
    <b v="0"/>
    <n v="16"/>
    <b v="1"/>
    <s v="theater/plays"/>
    <n v="115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5000"/>
    <n v="2804"/>
    <x v="0"/>
    <s v="US"/>
    <s v="USD"/>
    <n v="1423720740"/>
    <n v="1421081857"/>
    <b v="0"/>
    <n v="55"/>
    <b v="1"/>
    <s v="theater/plays"/>
    <n v="56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0"/>
    <n v="631"/>
    <x v="0"/>
    <s v="GB"/>
    <s v="GBP"/>
    <n v="1463743860"/>
    <n v="1461151860"/>
    <b v="0"/>
    <n v="36"/>
    <b v="1"/>
    <s v="theater/plays"/>
    <n v="13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0"/>
    <n v="950"/>
    <x v="0"/>
    <s v="GB"/>
    <s v="GBP"/>
    <n v="1408106352"/>
    <n v="1406896752"/>
    <b v="0"/>
    <n v="19"/>
    <b v="1"/>
    <s v="theater/plays"/>
    <n v="19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0"/>
    <n v="695"/>
    <x v="0"/>
    <s v="US"/>
    <s v="USD"/>
    <n v="1477710000"/>
    <n v="1475248279"/>
    <b v="0"/>
    <n v="12"/>
    <b v="1"/>
    <s v="theater/plays"/>
    <n v="14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5000"/>
    <n v="505"/>
    <x v="0"/>
    <s v="US"/>
    <s v="USD"/>
    <n v="1436551200"/>
    <n v="1435181628"/>
    <b v="0"/>
    <n v="17"/>
    <b v="1"/>
    <s v="theater/plays"/>
    <n v="1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5000"/>
    <n v="10338"/>
    <x v="0"/>
    <s v="CA"/>
    <s v="CAD"/>
    <n v="1476158340"/>
    <n v="1472594585"/>
    <b v="0"/>
    <n v="114"/>
    <b v="1"/>
    <s v="theater/plays"/>
    <n v="207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5000"/>
    <n v="2060"/>
    <x v="0"/>
    <s v="GB"/>
    <s v="GBP"/>
    <n v="1439136000"/>
    <n v="1436972472"/>
    <b v="0"/>
    <n v="36"/>
    <b v="1"/>
    <s v="theater/plays"/>
    <n v="41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5000"/>
    <n v="4450"/>
    <x v="0"/>
    <s v="US"/>
    <s v="USD"/>
    <n v="1461108450"/>
    <n v="1455928050"/>
    <b v="0"/>
    <n v="61"/>
    <b v="1"/>
    <s v="theater/plays"/>
    <n v="89"/>
    <n v="72.95"/>
    <x v="1"/>
    <s v="plays"/>
    <x v="3466"/>
    <d v="2016-04-19T23:27:30"/>
    <x v="0"/>
  </r>
  <r>
    <n v="3467"/>
    <s v="Venus in Fur, Los Angeles."/>
    <s v="Venus in Fur, By David Ives."/>
    <n v="5000"/>
    <n v="3030"/>
    <x v="0"/>
    <s v="US"/>
    <s v="USD"/>
    <n v="1426864032"/>
    <n v="1424275632"/>
    <b v="0"/>
    <n v="47"/>
    <b v="1"/>
    <s v="theater/plays"/>
    <n v="6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5000"/>
    <n v="12178"/>
    <x v="0"/>
    <s v="US"/>
    <s v="USD"/>
    <n v="1474426800"/>
    <n v="1471976529"/>
    <b v="0"/>
    <n v="17"/>
    <b v="1"/>
    <s v="theater/plays"/>
    <n v="244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5000"/>
    <n v="3175"/>
    <x v="0"/>
    <s v="US"/>
    <s v="USD"/>
    <n v="1461857045"/>
    <n v="1459265045"/>
    <b v="0"/>
    <n v="63"/>
    <b v="1"/>
    <s v="theater/plays"/>
    <n v="64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5000"/>
    <n v="375"/>
    <x v="0"/>
    <s v="US"/>
    <s v="USD"/>
    <n v="1468618680"/>
    <n v="1465345902"/>
    <b v="0"/>
    <n v="9"/>
    <b v="1"/>
    <s v="theater/plays"/>
    <n v="8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0"/>
    <n v="1073"/>
    <x v="0"/>
    <s v="GB"/>
    <s v="GBP"/>
    <n v="1409515200"/>
    <n v="1405971690"/>
    <b v="0"/>
    <n v="30"/>
    <b v="1"/>
    <s v="theater/plays"/>
    <n v="21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5000"/>
    <n v="2041"/>
    <x v="0"/>
    <s v="US"/>
    <s v="USD"/>
    <n v="1415253540"/>
    <n v="1413432331"/>
    <b v="0"/>
    <n v="23"/>
    <b v="1"/>
    <s v="theater/plays"/>
    <n v="41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5000"/>
    <n v="4900"/>
    <x v="0"/>
    <s v="US"/>
    <s v="USD"/>
    <n v="1426883220"/>
    <n v="1425067296"/>
    <b v="0"/>
    <n v="33"/>
    <b v="1"/>
    <s v="theater/plays"/>
    <n v="9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5000"/>
    <n v="2020"/>
    <x v="0"/>
    <s v="GB"/>
    <s v="GBP"/>
    <n v="1469016131"/>
    <n v="1466424131"/>
    <b v="0"/>
    <n v="39"/>
    <b v="1"/>
    <s v="theater/plays"/>
    <n v="40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5000"/>
    <n v="340"/>
    <x v="0"/>
    <s v="GB"/>
    <s v="GBP"/>
    <n v="1414972800"/>
    <n v="1412629704"/>
    <b v="0"/>
    <n v="17"/>
    <b v="1"/>
    <s v="theater/plays"/>
    <n v="7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5000"/>
    <n v="312"/>
    <x v="0"/>
    <s v="US"/>
    <s v="USD"/>
    <n v="1414378800"/>
    <n v="1412836990"/>
    <b v="0"/>
    <n v="6"/>
    <b v="1"/>
    <s v="theater/plays"/>
    <n v="6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5000"/>
    <n v="2076"/>
    <x v="0"/>
    <s v="US"/>
    <s v="USD"/>
    <n v="1431831600"/>
    <n v="1430761243"/>
    <b v="0"/>
    <n v="39"/>
    <b v="1"/>
    <s v="theater/plays"/>
    <n v="42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5000"/>
    <n v="2257"/>
    <x v="0"/>
    <s v="US"/>
    <s v="USD"/>
    <n v="1426539600"/>
    <n v="1424296822"/>
    <b v="0"/>
    <n v="57"/>
    <b v="1"/>
    <s v="theater/plays"/>
    <n v="45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5000"/>
    <n v="1918"/>
    <x v="0"/>
    <s v="GB"/>
    <s v="GBP"/>
    <n v="1403382680"/>
    <n v="1400790680"/>
    <b v="0"/>
    <n v="56"/>
    <b v="1"/>
    <s v="theater/plays"/>
    <n v="3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5000"/>
    <n v="2140"/>
    <x v="0"/>
    <s v="US"/>
    <s v="USD"/>
    <n v="1436562000"/>
    <n v="1434440227"/>
    <b v="0"/>
    <n v="13"/>
    <b v="1"/>
    <s v="theater/plays"/>
    <n v="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5000"/>
    <n v="11880"/>
    <x v="0"/>
    <s v="AU"/>
    <s v="AUD"/>
    <n v="1420178188"/>
    <n v="1418709388"/>
    <b v="0"/>
    <n v="95"/>
    <b v="1"/>
    <s v="theater/plays"/>
    <n v="238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5000"/>
    <n v="4150"/>
    <x v="0"/>
    <s v="GB"/>
    <s v="GBP"/>
    <n v="1404671466"/>
    <n v="1402079466"/>
    <b v="0"/>
    <n v="80"/>
    <b v="1"/>
    <s v="theater/plays"/>
    <n v="83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5000"/>
    <n v="5358"/>
    <x v="0"/>
    <s v="US"/>
    <s v="USD"/>
    <n v="1404403381"/>
    <n v="1401811381"/>
    <b v="0"/>
    <n v="133"/>
    <b v="1"/>
    <s v="theater/plays"/>
    <n v="107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5000"/>
    <n v="2856"/>
    <x v="0"/>
    <s v="US"/>
    <s v="USD"/>
    <n v="1466014499"/>
    <n v="1463422499"/>
    <b v="0"/>
    <n v="44"/>
    <b v="1"/>
    <s v="theater/plays"/>
    <n v="57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5000"/>
    <n v="4656"/>
    <x v="0"/>
    <s v="US"/>
    <s v="USD"/>
    <n v="1433314740"/>
    <n v="1430600401"/>
    <b v="0"/>
    <n v="56"/>
    <b v="1"/>
    <s v="theater/plays"/>
    <n v="93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5000"/>
    <n v="2555"/>
    <x v="0"/>
    <s v="GB"/>
    <s v="GBP"/>
    <n v="1435185252"/>
    <n v="1432593252"/>
    <b v="0"/>
    <n v="66"/>
    <b v="1"/>
    <s v="theater/plays"/>
    <n v="5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5000"/>
    <n v="3636"/>
    <x v="0"/>
    <s v="US"/>
    <s v="USD"/>
    <n v="1429286400"/>
    <n v="1427221560"/>
    <b v="0"/>
    <n v="29"/>
    <b v="1"/>
    <s v="theater/plays"/>
    <n v="73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0"/>
    <n v="791"/>
    <x v="0"/>
    <s v="US"/>
    <s v="USD"/>
    <n v="1431928784"/>
    <n v="1430114384"/>
    <b v="0"/>
    <n v="10"/>
    <b v="1"/>
    <s v="theater/plays"/>
    <n v="16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5000"/>
    <n v="4000.22"/>
    <x v="0"/>
    <s v="US"/>
    <s v="USD"/>
    <n v="1445818397"/>
    <n v="1442794397"/>
    <b v="0"/>
    <n v="35"/>
    <b v="1"/>
    <s v="theater/plays"/>
    <n v="80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5000"/>
    <n v="400"/>
    <x v="0"/>
    <s v="US"/>
    <s v="USD"/>
    <n v="1480140000"/>
    <n v="1479186575"/>
    <b v="0"/>
    <n v="13"/>
    <b v="1"/>
    <s v="theater/plays"/>
    <n v="8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5000"/>
    <n v="3732"/>
    <x v="0"/>
    <s v="US"/>
    <s v="USD"/>
    <n v="1473625166"/>
    <n v="1470169166"/>
    <b v="0"/>
    <n v="78"/>
    <b v="1"/>
    <s v="theater/plays"/>
    <n v="75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s v="CA"/>
    <s v="CAD"/>
    <n v="1464471840"/>
    <n v="1459309704"/>
    <b v="0"/>
    <n v="42"/>
    <b v="1"/>
    <s v="theater/plays"/>
    <n v="34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5000"/>
    <n v="2110"/>
    <x v="0"/>
    <s v="US"/>
    <s v="USD"/>
    <n v="1435733940"/>
    <n v="1431046325"/>
    <b v="0"/>
    <n v="35"/>
    <b v="1"/>
    <s v="theater/plays"/>
    <n v="42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063"/>
    <x v="0"/>
    <s v="US"/>
    <s v="USD"/>
    <n v="1457326740"/>
    <n v="1455919438"/>
    <b v="0"/>
    <n v="42"/>
    <b v="1"/>
    <s v="theater/plays"/>
    <n v="21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5000"/>
    <n v="1510"/>
    <x v="0"/>
    <s v="GB"/>
    <s v="GBP"/>
    <n v="1441995595"/>
    <n v="1439835595"/>
    <b v="0"/>
    <n v="42"/>
    <b v="1"/>
    <s v="theater/plays"/>
    <n v="30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5000"/>
    <n v="4216"/>
    <x v="0"/>
    <s v="US"/>
    <s v="USD"/>
    <n v="1458100740"/>
    <n v="1456862924"/>
    <b v="0"/>
    <n v="31"/>
    <b v="1"/>
    <s v="theater/plays"/>
    <n v="84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5000"/>
    <n v="2689"/>
    <x v="0"/>
    <s v="GB"/>
    <s v="GBP"/>
    <n v="1469359728"/>
    <n v="1466767728"/>
    <b v="0"/>
    <n v="38"/>
    <b v="1"/>
    <s v="theater/plays"/>
    <n v="54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5000"/>
    <n v="1000"/>
    <x v="0"/>
    <s v="US"/>
    <s v="USD"/>
    <n v="1447959491"/>
    <n v="1445363891"/>
    <b v="0"/>
    <n v="8"/>
    <b v="1"/>
    <s v="theater/plays"/>
    <n v="2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5000"/>
    <n v="2594"/>
    <x v="0"/>
    <s v="US"/>
    <s v="USD"/>
    <n v="1399953600"/>
    <n v="1398983245"/>
    <b v="0"/>
    <n v="39"/>
    <b v="1"/>
    <s v="theater/plays"/>
    <n v="52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5000"/>
    <n v="3045"/>
    <x v="0"/>
    <s v="US"/>
    <s v="USD"/>
    <n v="1408815440"/>
    <n v="1404927440"/>
    <b v="0"/>
    <n v="29"/>
    <b v="1"/>
    <s v="theater/plays"/>
    <n v="61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5000"/>
    <n v="10440"/>
    <x v="0"/>
    <s v="US"/>
    <s v="USD"/>
    <n v="1464732537"/>
    <n v="1462140537"/>
    <b v="0"/>
    <n v="72"/>
    <b v="1"/>
    <s v="theater/plays"/>
    <n v="209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5000"/>
    <n v="180"/>
    <x v="0"/>
    <s v="GB"/>
    <s v="GBP"/>
    <n v="1462914000"/>
    <n v="1460914253"/>
    <b v="0"/>
    <n v="15"/>
    <b v="1"/>
    <s v="theater/plays"/>
    <n v="4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5000"/>
    <n v="3190"/>
    <x v="0"/>
    <s v="US"/>
    <s v="USD"/>
    <n v="1416545700"/>
    <n v="1415392666"/>
    <b v="0"/>
    <n v="33"/>
    <b v="1"/>
    <s v="theater/plays"/>
    <n v="64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5000"/>
    <n v="905"/>
    <x v="0"/>
    <s v="US"/>
    <s v="USD"/>
    <n v="1404312846"/>
    <n v="1402584846"/>
    <b v="0"/>
    <n v="15"/>
    <b v="1"/>
    <s v="theater/plays"/>
    <n v="18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5000"/>
    <n v="1518"/>
    <x v="0"/>
    <s v="GB"/>
    <s v="GBP"/>
    <n v="1415385000"/>
    <n v="1413406695"/>
    <b v="0"/>
    <n v="19"/>
    <b v="1"/>
    <s v="theater/plays"/>
    <n v="30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5000"/>
    <n v="1000"/>
    <x v="0"/>
    <s v="GB"/>
    <s v="GBP"/>
    <n v="1429789992"/>
    <n v="1424609592"/>
    <b v="0"/>
    <n v="17"/>
    <b v="1"/>
    <s v="theater/plays"/>
    <n v="2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5000"/>
    <n v="3315"/>
    <x v="0"/>
    <s v="US"/>
    <s v="USD"/>
    <n v="1401857940"/>
    <n v="1400725112"/>
    <b v="0"/>
    <n v="44"/>
    <b v="1"/>
    <s v="theater/plays"/>
    <n v="66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0"/>
    <n v="550"/>
    <x v="0"/>
    <s v="US"/>
    <s v="USD"/>
    <n v="1422853140"/>
    <n v="1421439552"/>
    <b v="0"/>
    <n v="10"/>
    <b v="1"/>
    <s v="theater/plays"/>
    <n v="1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5000"/>
    <n v="3080"/>
    <x v="0"/>
    <s v="US"/>
    <s v="USD"/>
    <n v="1433097171"/>
    <n v="1430505171"/>
    <b v="0"/>
    <n v="46"/>
    <b v="1"/>
    <s v="theater/plays"/>
    <n v="62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5000"/>
    <n v="2500"/>
    <x v="0"/>
    <s v="US"/>
    <s v="USD"/>
    <n v="1410145200"/>
    <n v="1407197670"/>
    <b v="0"/>
    <n v="11"/>
    <b v="1"/>
    <s v="theater/plays"/>
    <n v="5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5000"/>
    <n v="4000"/>
    <x v="0"/>
    <s v="GB"/>
    <s v="GBP"/>
    <n v="1404471600"/>
    <n v="1401910634"/>
    <b v="0"/>
    <n v="13"/>
    <b v="1"/>
    <s v="theater/plays"/>
    <n v="8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5000"/>
    <n v="2027"/>
    <x v="0"/>
    <s v="GB"/>
    <s v="GBP"/>
    <n v="1425478950"/>
    <n v="1422886950"/>
    <b v="0"/>
    <n v="28"/>
    <b v="1"/>
    <s v="theater/plays"/>
    <n v="4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5000"/>
    <n v="2015"/>
    <x v="0"/>
    <s v="GB"/>
    <s v="GBP"/>
    <n v="1441547220"/>
    <n v="1439322412"/>
    <b v="0"/>
    <n v="21"/>
    <b v="1"/>
    <s v="theater/plays"/>
    <n v="40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5000"/>
    <n v="593"/>
    <x v="0"/>
    <s v="US"/>
    <s v="USD"/>
    <n v="1411980020"/>
    <n v="1409388020"/>
    <b v="0"/>
    <n v="13"/>
    <b v="1"/>
    <s v="theater/plays"/>
    <n v="12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s v="GB"/>
    <s v="GBP"/>
    <n v="1442311560"/>
    <n v="1439924246"/>
    <b v="0"/>
    <n v="34"/>
    <b v="1"/>
    <s v="theater/plays"/>
    <n v="2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5000"/>
    <n v="4546"/>
    <x v="0"/>
    <s v="GB"/>
    <s v="GBP"/>
    <n v="1474844400"/>
    <n v="1469871148"/>
    <b v="0"/>
    <n v="80"/>
    <b v="1"/>
    <s v="theater/plays"/>
    <n v="91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5000"/>
    <n v="10156"/>
    <x v="0"/>
    <s v="US"/>
    <s v="USD"/>
    <n v="1410580800"/>
    <n v="1409336373"/>
    <b v="0"/>
    <n v="74"/>
    <b v="1"/>
    <s v="theater/plays"/>
    <n v="203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0"/>
    <n v="530"/>
    <x v="0"/>
    <s v="US"/>
    <s v="USD"/>
    <n v="1439136000"/>
    <n v="1438188106"/>
    <b v="0"/>
    <n v="7"/>
    <b v="1"/>
    <s v="theater/plays"/>
    <n v="11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5000"/>
    <n v="3366"/>
    <x v="0"/>
    <s v="US"/>
    <s v="USD"/>
    <n v="1461823140"/>
    <n v="1459411371"/>
    <b v="0"/>
    <n v="34"/>
    <b v="1"/>
    <s v="theater/plays"/>
    <n v="67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7015"/>
    <x v="0"/>
    <s v="US"/>
    <s v="USD"/>
    <n v="1436587140"/>
    <n v="1434069205"/>
    <b v="0"/>
    <n v="86"/>
    <b v="1"/>
    <s v="theater/plays"/>
    <n v="140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s v="GB"/>
    <s v="GBP"/>
    <n v="1484740918"/>
    <n v="1483012918"/>
    <b v="0"/>
    <n v="37"/>
    <b v="1"/>
    <s v="theater/plays"/>
    <n v="33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660"/>
    <x v="0"/>
    <s v="US"/>
    <s v="USD"/>
    <n v="1436749200"/>
    <n v="1434997018"/>
    <b v="0"/>
    <n v="18"/>
    <b v="1"/>
    <s v="theater/plays"/>
    <n v="13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5000"/>
    <n v="2750"/>
    <x v="0"/>
    <s v="GB"/>
    <s v="GBP"/>
    <n v="1460318400"/>
    <n v="1457881057"/>
    <b v="0"/>
    <n v="22"/>
    <b v="1"/>
    <s v="theater/plays"/>
    <n v="55"/>
    <n v="125"/>
    <x v="1"/>
    <s v="plays"/>
    <x v="3530"/>
    <d v="2016-04-10T20:00:00"/>
    <x v="0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5000"/>
    <n v="1142"/>
    <x v="0"/>
    <s v="US"/>
    <s v="USD"/>
    <n v="1411012740"/>
    <n v="1409667827"/>
    <b v="0"/>
    <n v="27"/>
    <b v="1"/>
    <s v="theater/plays"/>
    <n v="23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0"/>
    <n v="631"/>
    <x v="0"/>
    <s v="US"/>
    <s v="USD"/>
    <n v="1447269367"/>
    <n v="1444673767"/>
    <b v="0"/>
    <n v="8"/>
    <b v="1"/>
    <s v="theater/plays"/>
    <n v="13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5000"/>
    <n v="2063"/>
    <x v="0"/>
    <s v="GB"/>
    <s v="GBP"/>
    <n v="1443808800"/>
    <n v="1441120910"/>
    <b v="0"/>
    <n v="46"/>
    <b v="1"/>
    <s v="theater/plays"/>
    <n v="4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5000"/>
    <n v="230"/>
    <x v="0"/>
    <s v="GB"/>
    <s v="GBP"/>
    <n v="1450612740"/>
    <n v="1448040425"/>
    <b v="0"/>
    <n v="17"/>
    <b v="1"/>
    <s v="theater/plays"/>
    <n v="5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s v="CA"/>
    <s v="CAD"/>
    <n v="1416211140"/>
    <n v="1413016216"/>
    <b v="0"/>
    <n v="28"/>
    <b v="1"/>
    <s v="theater/plays"/>
    <n v="24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5000"/>
    <n v="2569"/>
    <x v="0"/>
    <s v="GB"/>
    <s v="GBP"/>
    <n v="1471428340"/>
    <n v="1469009140"/>
    <b v="0"/>
    <n v="83"/>
    <b v="1"/>
    <s v="theater/plays"/>
    <n v="51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5000"/>
    <n v="718"/>
    <x v="0"/>
    <s v="US"/>
    <s v="USD"/>
    <n v="1473358122"/>
    <n v="1471543722"/>
    <b v="0"/>
    <n v="13"/>
    <b v="1"/>
    <s v="theater/plays"/>
    <n v="14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5000"/>
    <n v="369"/>
    <x v="0"/>
    <s v="GB"/>
    <s v="GBP"/>
    <n v="1466899491"/>
    <n v="1464307491"/>
    <b v="0"/>
    <n v="8"/>
    <b v="1"/>
    <s v="theater/plays"/>
    <n v="7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s v="GB"/>
    <s v="GBP"/>
    <n v="1441042275"/>
    <n v="1438882275"/>
    <b v="0"/>
    <n v="32"/>
    <b v="1"/>
    <s v="theater/plays"/>
    <n v="2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000"/>
    <n v="5623"/>
    <x v="0"/>
    <s v="US"/>
    <s v="USD"/>
    <n v="1410099822"/>
    <n v="1404915822"/>
    <b v="0"/>
    <n v="85"/>
    <b v="1"/>
    <s v="theater/plays"/>
    <n v="11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s v="DE"/>
    <s v="EUR"/>
    <n v="1435255659"/>
    <n v="1432663659"/>
    <b v="0"/>
    <n v="29"/>
    <b v="1"/>
    <s v="theater/plays"/>
    <n v="31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5000"/>
    <n v="2500"/>
    <x v="0"/>
    <s v="US"/>
    <s v="USD"/>
    <n v="1425758257"/>
    <n v="1423166257"/>
    <b v="0"/>
    <n v="24"/>
    <b v="1"/>
    <s v="theater/plays"/>
    <n v="5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251"/>
    <x v="0"/>
    <s v="US"/>
    <s v="USD"/>
    <n v="1428780159"/>
    <n v="1426188159"/>
    <b v="0"/>
    <n v="8"/>
    <b v="1"/>
    <s v="theater/plays"/>
    <n v="5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5000"/>
    <n v="1125"/>
    <x v="0"/>
    <s v="US"/>
    <s v="USD"/>
    <n v="1427860740"/>
    <n v="1426002684"/>
    <b v="0"/>
    <n v="19"/>
    <b v="1"/>
    <s v="theater/plays"/>
    <n v="23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5000"/>
    <n v="40043.25"/>
    <x v="0"/>
    <s v="US"/>
    <s v="USD"/>
    <n v="1463198340"/>
    <n v="1461117201"/>
    <b v="0"/>
    <n v="336"/>
    <b v="1"/>
    <s v="theater/plays"/>
    <n v="801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5000"/>
    <n v="2140"/>
    <x v="0"/>
    <s v="US"/>
    <s v="USD"/>
    <n v="1457139600"/>
    <n v="1455230214"/>
    <b v="0"/>
    <n v="13"/>
    <b v="1"/>
    <s v="theater/plays"/>
    <n v="43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5000"/>
    <n v="1020"/>
    <x v="0"/>
    <s v="GB"/>
    <s v="GBP"/>
    <n v="1441358873"/>
    <n v="1438939673"/>
    <b v="0"/>
    <n v="42"/>
    <b v="1"/>
    <s v="theater/plays"/>
    <n v="20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5000"/>
    <n v="2620"/>
    <x v="0"/>
    <s v="GB"/>
    <s v="GBP"/>
    <n v="1462224398"/>
    <n v="1459632398"/>
    <b v="0"/>
    <n v="64"/>
    <b v="1"/>
    <s v="theater/plays"/>
    <n v="52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5000"/>
    <n v="773"/>
    <x v="0"/>
    <s v="GB"/>
    <s v="GBP"/>
    <n v="1403964324"/>
    <n v="1401372324"/>
    <b v="0"/>
    <n v="20"/>
    <b v="1"/>
    <s v="theater/plays"/>
    <n v="15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000"/>
    <n v="5845"/>
    <x v="0"/>
    <s v="US"/>
    <s v="USD"/>
    <n v="1439337600"/>
    <n v="1436575280"/>
    <b v="0"/>
    <n v="104"/>
    <b v="1"/>
    <s v="theater/plays"/>
    <n v="11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5000"/>
    <n v="2400"/>
    <x v="0"/>
    <s v="IT"/>
    <s v="EUR"/>
    <n v="1479382594"/>
    <n v="1476786994"/>
    <b v="0"/>
    <n v="14"/>
    <b v="1"/>
    <s v="theater/plays"/>
    <n v="48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5000"/>
    <n v="2210"/>
    <x v="0"/>
    <s v="GB"/>
    <s v="GBP"/>
    <n v="1408289724"/>
    <n v="1403105724"/>
    <b v="0"/>
    <n v="20"/>
    <b v="1"/>
    <s v="theater/plays"/>
    <n v="44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5000"/>
    <n v="100036"/>
    <x v="0"/>
    <s v="US"/>
    <s v="USD"/>
    <n v="1399271911"/>
    <n v="1396334311"/>
    <b v="0"/>
    <n v="558"/>
    <b v="1"/>
    <s v="theater/plays"/>
    <n v="2001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5000"/>
    <n v="504"/>
    <x v="0"/>
    <s v="GB"/>
    <s v="GBP"/>
    <n v="1435352400"/>
    <n v="1431718575"/>
    <b v="0"/>
    <n v="22"/>
    <b v="1"/>
    <s v="theater/plays"/>
    <n v="10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5000"/>
    <n v="1035"/>
    <x v="0"/>
    <s v="AU"/>
    <s v="AUD"/>
    <n v="1438333080"/>
    <n v="1436408308"/>
    <b v="0"/>
    <n v="24"/>
    <b v="1"/>
    <s v="theater/plays"/>
    <n v="21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5000"/>
    <n v="3470"/>
    <x v="0"/>
    <s v="CA"/>
    <s v="CAD"/>
    <n v="1432694700"/>
    <n v="1429651266"/>
    <b v="0"/>
    <n v="74"/>
    <b v="1"/>
    <s v="theater/plays"/>
    <n v="6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5000"/>
    <n v="2560"/>
    <x v="0"/>
    <s v="US"/>
    <s v="USD"/>
    <n v="1438799760"/>
    <n v="1437236378"/>
    <b v="0"/>
    <n v="54"/>
    <b v="1"/>
    <s v="theater/plays"/>
    <n v="5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5000"/>
    <n v="469"/>
    <x v="0"/>
    <s v="GB"/>
    <s v="GBP"/>
    <n v="1457906400"/>
    <n v="1457115427"/>
    <b v="0"/>
    <n v="31"/>
    <b v="1"/>
    <s v="theater/plays"/>
    <n v="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0"/>
    <n v="527.45000000000005"/>
    <x v="0"/>
    <s v="GB"/>
    <s v="GBP"/>
    <n v="1470078000"/>
    <n v="1467648456"/>
    <b v="0"/>
    <n v="25"/>
    <b v="1"/>
    <s v="theater/plays"/>
    <n v="11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5000"/>
    <n v="1005"/>
    <x v="0"/>
    <s v="GB"/>
    <s v="GBP"/>
    <n v="1444060800"/>
    <n v="1440082649"/>
    <b v="0"/>
    <n v="17"/>
    <b v="1"/>
    <s v="theater/plays"/>
    <n v="20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5000"/>
    <n v="1175"/>
    <x v="0"/>
    <s v="US"/>
    <s v="USD"/>
    <n v="1420048208"/>
    <n v="1417456208"/>
    <b v="0"/>
    <n v="12"/>
    <b v="1"/>
    <s v="theater/plays"/>
    <n v="24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5000"/>
    <n v="2095"/>
    <x v="0"/>
    <s v="GB"/>
    <s v="GBP"/>
    <n v="1422015083"/>
    <n v="1419423083"/>
    <b v="0"/>
    <n v="38"/>
    <b v="1"/>
    <s v="theater/plays"/>
    <n v="42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5000"/>
    <n v="1088"/>
    <x v="0"/>
    <s v="GB"/>
    <s v="GBP"/>
    <n v="1433964444"/>
    <n v="1431372444"/>
    <b v="0"/>
    <n v="41"/>
    <b v="1"/>
    <s v="theater/plays"/>
    <n v="22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5000"/>
    <n v="1110"/>
    <x v="0"/>
    <s v="US"/>
    <s v="USD"/>
    <n v="1410975994"/>
    <n v="1408383994"/>
    <b v="0"/>
    <n v="19"/>
    <b v="1"/>
    <s v="theater/plays"/>
    <n v="22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5000"/>
    <n v="2287"/>
    <x v="0"/>
    <s v="US"/>
    <s v="USD"/>
    <n v="1420009200"/>
    <n v="1417593483"/>
    <b v="0"/>
    <n v="26"/>
    <b v="1"/>
    <s v="theater/plays"/>
    <n v="46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5000"/>
    <n v="1831"/>
    <x v="0"/>
    <s v="GB"/>
    <s v="GBP"/>
    <n v="1414701413"/>
    <n v="1412109413"/>
    <b v="0"/>
    <n v="25"/>
    <b v="1"/>
    <s v="theater/plays"/>
    <n v="37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0"/>
    <n v="500"/>
    <x v="0"/>
    <s v="GB"/>
    <s v="GBP"/>
    <n v="1434894082"/>
    <n v="1432302082"/>
    <b v="0"/>
    <n v="9"/>
    <b v="1"/>
    <s v="theater/plays"/>
    <n v="1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5000"/>
    <n v="3084"/>
    <x v="0"/>
    <s v="GB"/>
    <s v="GBP"/>
    <n v="1415440846"/>
    <n v="1412845246"/>
    <b v="0"/>
    <n v="78"/>
    <b v="1"/>
    <s v="theater/plays"/>
    <n v="62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000"/>
    <n v="6155"/>
    <x v="0"/>
    <s v="US"/>
    <s v="USD"/>
    <n v="1415921848"/>
    <n v="1413326248"/>
    <b v="0"/>
    <n v="45"/>
    <b v="1"/>
    <s v="theater/plays"/>
    <n v="123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5000"/>
    <n v="10133"/>
    <x v="0"/>
    <s v="US"/>
    <s v="USD"/>
    <n v="1470887940"/>
    <n v="1468176527"/>
    <b v="0"/>
    <n v="102"/>
    <b v="1"/>
    <s v="theater/plays"/>
    <n v="203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5000"/>
    <n v="100"/>
    <x v="0"/>
    <s v="US"/>
    <s v="USD"/>
    <n v="1480947054"/>
    <n v="1475759454"/>
    <b v="0"/>
    <n v="5"/>
    <b v="1"/>
    <s v="theater/plays"/>
    <n v="2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5000"/>
    <n v="780"/>
    <x v="0"/>
    <s v="US"/>
    <s v="USD"/>
    <n v="1430029680"/>
    <n v="1427741583"/>
    <b v="0"/>
    <n v="27"/>
    <b v="1"/>
    <s v="theater/plays"/>
    <n v="16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5000"/>
    <n v="1500.2"/>
    <x v="0"/>
    <s v="GB"/>
    <s v="GBP"/>
    <n v="1462037777"/>
    <n v="1459445777"/>
    <b v="0"/>
    <n v="37"/>
    <b v="1"/>
    <s v="theater/plays"/>
    <n v="3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0"/>
    <n v="500"/>
    <x v="0"/>
    <s v="GB"/>
    <s v="GBP"/>
    <n v="1459444656"/>
    <n v="1456856256"/>
    <b v="0"/>
    <n v="14"/>
    <b v="1"/>
    <s v="theater/plays"/>
    <n v="1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5000"/>
    <n v="1025"/>
    <x v="0"/>
    <s v="US"/>
    <s v="USD"/>
    <n v="1425185940"/>
    <n v="1421900022"/>
    <b v="0"/>
    <n v="27"/>
    <b v="1"/>
    <s v="theater/plays"/>
    <n v="21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s v="GB"/>
    <s v="GBP"/>
    <n v="1406719110"/>
    <n v="1405509510"/>
    <b v="0"/>
    <n v="45"/>
    <b v="1"/>
    <s v="theater/plays"/>
    <n v="3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5000"/>
    <n v="2870"/>
    <x v="0"/>
    <s v="US"/>
    <s v="USD"/>
    <n v="1459822682"/>
    <n v="1458613082"/>
    <b v="0"/>
    <n v="49"/>
    <b v="1"/>
    <s v="theater/plays"/>
    <n v="5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5000"/>
    <n v="3255"/>
    <x v="0"/>
    <s v="US"/>
    <s v="USD"/>
    <n v="1460970805"/>
    <n v="1455790405"/>
    <b v="0"/>
    <n v="24"/>
    <b v="1"/>
    <s v="theater/plays"/>
    <n v="65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5000"/>
    <n v="3465"/>
    <x v="0"/>
    <s v="GB"/>
    <s v="GBP"/>
    <n v="1436772944"/>
    <n v="1434180944"/>
    <b v="0"/>
    <n v="112"/>
    <b v="1"/>
    <s v="theater/plays"/>
    <n v="6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5000"/>
    <n v="4050"/>
    <x v="0"/>
    <s v="US"/>
    <s v="USD"/>
    <n v="1419181890"/>
    <n v="1416589890"/>
    <b v="0"/>
    <n v="23"/>
    <b v="1"/>
    <s v="theater/plays"/>
    <n v="81"/>
    <n v="176.09"/>
    <x v="1"/>
    <s v="plays"/>
    <x v="3585"/>
    <d v="2014-12-21T17:11:30"/>
    <x v="0"/>
  </r>
  <r>
    <n v="3586"/>
    <s v="Actors &amp; Musicians who are Blind or Autistic"/>
    <s v="See Theatre In A New Light"/>
    <n v="5000"/>
    <n v="8207"/>
    <x v="0"/>
    <s v="US"/>
    <s v="USD"/>
    <n v="1474649070"/>
    <n v="1469465070"/>
    <b v="0"/>
    <n v="54"/>
    <b v="1"/>
    <s v="theater/plays"/>
    <n v="164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0"/>
    <n v="633"/>
    <x v="0"/>
    <s v="GB"/>
    <s v="GBP"/>
    <n v="1467054000"/>
    <n v="1463144254"/>
    <b v="0"/>
    <n v="28"/>
    <b v="1"/>
    <s v="theater/plays"/>
    <n v="13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5000"/>
    <n v="201"/>
    <x v="0"/>
    <s v="GB"/>
    <s v="GBP"/>
    <n v="1430348400"/>
    <n v="1428436410"/>
    <b v="0"/>
    <n v="11"/>
    <b v="1"/>
    <s v="theater/plays"/>
    <n v="4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5000"/>
    <n v="5100"/>
    <x v="0"/>
    <s v="US"/>
    <s v="USD"/>
    <n v="1432654347"/>
    <n v="1430494347"/>
    <b v="0"/>
    <n v="62"/>
    <b v="1"/>
    <s v="theater/plays"/>
    <n v="102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5000"/>
    <n v="2545"/>
    <x v="0"/>
    <s v="US"/>
    <s v="USD"/>
    <n v="1423630740"/>
    <n v="1418673307"/>
    <b v="0"/>
    <n v="35"/>
    <b v="1"/>
    <s v="theater/plays"/>
    <n v="51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5000"/>
    <n v="3319"/>
    <x v="0"/>
    <s v="US"/>
    <s v="USD"/>
    <n v="1420489560"/>
    <n v="1417469639"/>
    <b v="0"/>
    <n v="43"/>
    <b v="1"/>
    <s v="theater/plays"/>
    <n v="66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5000"/>
    <n v="2015"/>
    <x v="0"/>
    <s v="US"/>
    <s v="USD"/>
    <n v="1472952982"/>
    <n v="1470792982"/>
    <b v="0"/>
    <n v="36"/>
    <b v="1"/>
    <s v="theater/plays"/>
    <n v="40"/>
    <n v="55.97"/>
    <x v="1"/>
    <s v="plays"/>
    <x v="3594"/>
    <d v="2016-09-04T01:36:22"/>
    <x v="0"/>
  </r>
  <r>
    <n v="3595"/>
    <s v="The Flu Season"/>
    <s v="A new theatre company staging Will Eno's The Flu Season in Seattle"/>
    <n v="5000"/>
    <n v="3081"/>
    <x v="0"/>
    <s v="US"/>
    <s v="USD"/>
    <n v="1426229940"/>
    <n v="1423959123"/>
    <b v="0"/>
    <n v="62"/>
    <b v="1"/>
    <s v="theater/plays"/>
    <n v="62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5000"/>
    <n v="1185"/>
    <x v="0"/>
    <s v="CA"/>
    <s v="CAD"/>
    <n v="1409072982"/>
    <n v="1407258582"/>
    <b v="0"/>
    <n v="15"/>
    <b v="1"/>
    <s v="theater/plays"/>
    <n v="24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5000"/>
    <n v="2565"/>
    <x v="0"/>
    <s v="US"/>
    <s v="USD"/>
    <n v="1456984740"/>
    <n v="1455717790"/>
    <b v="0"/>
    <n v="33"/>
    <b v="1"/>
    <s v="theater/plays"/>
    <n v="51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5000"/>
    <n v="1101"/>
    <x v="0"/>
    <s v="US"/>
    <s v="USD"/>
    <n v="1409720340"/>
    <n v="1408129822"/>
    <b v="0"/>
    <n v="27"/>
    <b v="1"/>
    <s v="theater/plays"/>
    <n v="22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0"/>
    <n v="1010"/>
    <x v="0"/>
    <s v="US"/>
    <s v="USD"/>
    <n v="1440892800"/>
    <n v="1438715077"/>
    <b v="0"/>
    <n v="17"/>
    <b v="1"/>
    <s v="theater/plays"/>
    <n v="20"/>
    <n v="59.41"/>
    <x v="1"/>
    <s v="plays"/>
    <x v="3599"/>
    <d v="2015-08-30T00:00:00"/>
    <x v="0"/>
  </r>
  <r>
    <n v="3600"/>
    <s v="Pariah"/>
    <s v="The First Play From The Man Who Brought You The Black James Bond!"/>
    <n v="5000"/>
    <n v="13"/>
    <x v="0"/>
    <s v="US"/>
    <s v="USD"/>
    <n v="1476390164"/>
    <n v="1473970964"/>
    <b v="0"/>
    <n v="4"/>
    <b v="1"/>
    <s v="theater/plays"/>
    <n v="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5000"/>
    <n v="2087"/>
    <x v="0"/>
    <s v="GB"/>
    <s v="GBP"/>
    <n v="1421452682"/>
    <n v="1418860682"/>
    <b v="0"/>
    <n v="53"/>
    <b v="1"/>
    <s v="theater/plays"/>
    <n v="42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5000"/>
    <n v="4002"/>
    <x v="0"/>
    <s v="US"/>
    <s v="USD"/>
    <n v="1463520479"/>
    <n v="1458336479"/>
    <b v="0"/>
    <n v="49"/>
    <b v="1"/>
    <s v="theater/plays"/>
    <n v="8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5000"/>
    <n v="2560"/>
    <x v="0"/>
    <s v="US"/>
    <s v="USD"/>
    <n v="1446759880"/>
    <n v="1444164280"/>
    <b v="0"/>
    <n v="57"/>
    <b v="1"/>
    <s v="theater/plays"/>
    <n v="5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5000"/>
    <n v="3385"/>
    <x v="0"/>
    <s v="US"/>
    <s v="USD"/>
    <n v="1461913140"/>
    <n v="1461370956"/>
    <b v="0"/>
    <n v="69"/>
    <b v="1"/>
    <s v="theater/plays"/>
    <n v="68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5000"/>
    <n v="460"/>
    <x v="0"/>
    <s v="GB"/>
    <s v="GBP"/>
    <n v="1455390126"/>
    <n v="1452798126"/>
    <b v="0"/>
    <n v="15"/>
    <b v="1"/>
    <s v="theater/plays"/>
    <n v="9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5000"/>
    <n v="3908"/>
    <x v="0"/>
    <s v="GB"/>
    <s v="GBP"/>
    <n v="1471185057"/>
    <n v="1468593057"/>
    <b v="0"/>
    <n v="64"/>
    <b v="1"/>
    <s v="theater/plays"/>
    <n v="78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000"/>
    <n v="580"/>
    <x v="0"/>
    <s v="GB"/>
    <s v="GBP"/>
    <n v="1450137600"/>
    <n v="1448924882"/>
    <b v="0"/>
    <n v="20"/>
    <b v="1"/>
    <s v="theater/plays"/>
    <n v="1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5000"/>
    <n v="800"/>
    <x v="0"/>
    <s v="GB"/>
    <s v="GBP"/>
    <n v="1466172000"/>
    <n v="1463418090"/>
    <b v="0"/>
    <n v="27"/>
    <b v="1"/>
    <s v="theater/plays"/>
    <n v="16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5000"/>
    <n v="3005"/>
    <x v="0"/>
    <s v="GB"/>
    <s v="GBP"/>
    <n v="1459378085"/>
    <n v="1456789685"/>
    <b v="0"/>
    <n v="21"/>
    <b v="1"/>
    <s v="theater/plays"/>
    <n v="60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5000"/>
    <n v="1623"/>
    <x v="0"/>
    <s v="GB"/>
    <s v="GBP"/>
    <n v="1439806936"/>
    <n v="1437214936"/>
    <b v="0"/>
    <n v="31"/>
    <b v="1"/>
    <s v="theater/plays"/>
    <n v="3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5000"/>
    <n v="3400"/>
    <x v="0"/>
    <s v="GB"/>
    <s v="GBP"/>
    <n v="1428483201"/>
    <n v="1425891201"/>
    <b v="0"/>
    <n v="51"/>
    <b v="1"/>
    <s v="theater/plays"/>
    <n v="68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5000"/>
    <n v="2520"/>
    <x v="0"/>
    <s v="US"/>
    <s v="USD"/>
    <n v="1434675616"/>
    <n v="1432083616"/>
    <b v="0"/>
    <n v="71"/>
    <b v="1"/>
    <s v="theater/plays"/>
    <n v="50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5000"/>
    <n v="2670"/>
    <x v="0"/>
    <s v="GB"/>
    <s v="GBP"/>
    <n v="1449756896"/>
    <n v="1447164896"/>
    <b v="0"/>
    <n v="72"/>
    <b v="1"/>
    <s v="theater/plays"/>
    <n v="5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5000"/>
    <n v="3120"/>
    <x v="0"/>
    <s v="GB"/>
    <s v="GBP"/>
    <n v="1426801664"/>
    <n v="1424213264"/>
    <b v="0"/>
    <n v="45"/>
    <b v="1"/>
    <s v="theater/plays"/>
    <n v="62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5000"/>
    <n v="880"/>
    <x v="0"/>
    <s v="GB"/>
    <s v="GBP"/>
    <n v="1488240000"/>
    <n v="1486996729"/>
    <b v="0"/>
    <n v="51"/>
    <b v="1"/>
    <s v="theater/plays"/>
    <n v="18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5000"/>
    <n v="2020"/>
    <x v="0"/>
    <s v="GB"/>
    <s v="GBP"/>
    <n v="1433343850"/>
    <n v="1430751850"/>
    <b v="0"/>
    <n v="56"/>
    <b v="1"/>
    <s v="theater/plays"/>
    <n v="40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5000"/>
    <n v="1130"/>
    <x v="0"/>
    <s v="US"/>
    <s v="USD"/>
    <n v="1479592800"/>
    <n v="1476760226"/>
    <b v="0"/>
    <n v="17"/>
    <b v="1"/>
    <s v="theater/plays"/>
    <n v="2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5000"/>
    <n v="11045"/>
    <x v="0"/>
    <s v="US"/>
    <s v="USD"/>
    <n v="1425528000"/>
    <n v="1422916261"/>
    <b v="0"/>
    <n v="197"/>
    <b v="1"/>
    <s v="theater/plays"/>
    <n v="221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5000"/>
    <n v="3292"/>
    <x v="0"/>
    <s v="US"/>
    <s v="USD"/>
    <n v="1475269200"/>
    <n v="1473200844"/>
    <b v="0"/>
    <n v="70"/>
    <b v="1"/>
    <s v="theater/plays"/>
    <n v="66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5000"/>
    <n v="1000.99"/>
    <x v="0"/>
    <s v="US"/>
    <s v="USD"/>
    <n v="1411874580"/>
    <n v="1409030371"/>
    <b v="0"/>
    <n v="21"/>
    <b v="1"/>
    <s v="theater/plays"/>
    <n v="2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5000"/>
    <n v="3000"/>
    <x v="0"/>
    <s v="US"/>
    <s v="USD"/>
    <n v="1406358000"/>
    <n v="1404841270"/>
    <b v="0"/>
    <n v="34"/>
    <b v="1"/>
    <s v="theater/plays"/>
    <n v="6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5000"/>
    <n v="3148"/>
    <x v="0"/>
    <s v="US"/>
    <s v="USD"/>
    <n v="1471977290"/>
    <n v="1466793290"/>
    <b v="0"/>
    <n v="39"/>
    <b v="1"/>
    <s v="theater/plays"/>
    <n v="63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5000"/>
    <n v="3080"/>
    <x v="0"/>
    <s v="GB"/>
    <s v="GBP"/>
    <n v="1435851577"/>
    <n v="1433259577"/>
    <b v="0"/>
    <n v="78"/>
    <b v="1"/>
    <s v="theater/plays"/>
    <n v="62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5000"/>
    <n v="4073"/>
    <x v="0"/>
    <s v="GB"/>
    <s v="GBP"/>
    <n v="1408204857"/>
    <n v="1406390457"/>
    <b v="0"/>
    <n v="48"/>
    <b v="1"/>
    <s v="theater/plays"/>
    <n v="81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5000"/>
    <n v="2000"/>
    <x v="0"/>
    <s v="US"/>
    <s v="USD"/>
    <n v="1463803140"/>
    <n v="1459446487"/>
    <b v="0"/>
    <n v="29"/>
    <b v="1"/>
    <s v="theater/plays"/>
    <n v="4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5000"/>
    <n v="40153"/>
    <x v="0"/>
    <s v="US"/>
    <s v="USD"/>
    <n v="1412492445"/>
    <n v="1409900445"/>
    <b v="0"/>
    <n v="73"/>
    <b v="1"/>
    <s v="theater/plays"/>
    <n v="803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5000"/>
    <n v="780"/>
    <x v="0"/>
    <s v="CA"/>
    <s v="CAD"/>
    <n v="1402938394"/>
    <n v="1400691994"/>
    <b v="0"/>
    <n v="8"/>
    <b v="1"/>
    <s v="theater/plays"/>
    <n v="16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0"/>
    <n v="500"/>
    <x v="0"/>
    <s v="GB"/>
    <s v="GBP"/>
    <n v="1454412584"/>
    <n v="1452598184"/>
    <b v="0"/>
    <n v="17"/>
    <b v="1"/>
    <s v="theater/plays"/>
    <n v="1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0"/>
    <n v="520"/>
    <x v="0"/>
    <s v="US"/>
    <s v="USD"/>
    <n v="1407686340"/>
    <n v="1404833442"/>
    <b v="0"/>
    <n v="9"/>
    <b v="1"/>
    <s v="theater/plays"/>
    <n v="10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5000"/>
    <n v="752"/>
    <x v="0"/>
    <s v="CA"/>
    <s v="CAD"/>
    <n v="1472097540"/>
    <n v="1471188502"/>
    <b v="0"/>
    <n v="17"/>
    <b v="1"/>
    <s v="theater/plays"/>
    <n v="15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5000"/>
    <n v="2010"/>
    <x v="0"/>
    <s v="GB"/>
    <s v="GBP"/>
    <n v="1438764207"/>
    <n v="1436172207"/>
    <b v="0"/>
    <n v="33"/>
    <b v="1"/>
    <s v="theater/plays"/>
    <n v="40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5000"/>
    <n v="2616"/>
    <x v="0"/>
    <s v="GB"/>
    <s v="GBP"/>
    <n v="1459702800"/>
    <n v="1457690386"/>
    <b v="0"/>
    <n v="38"/>
    <b v="1"/>
    <s v="theater/plays"/>
    <n v="52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5000"/>
    <n v="2215"/>
    <x v="0"/>
    <s v="DK"/>
    <s v="DKK"/>
    <n v="1464817320"/>
    <n v="1462806419"/>
    <b v="0"/>
    <n v="20"/>
    <b v="1"/>
    <s v="theater/plays"/>
    <n v="44"/>
    <n v="110.75"/>
    <x v="1"/>
    <s v="plays"/>
    <x v="3657"/>
    <d v="2016-06-01T21:42:00"/>
    <x v="0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5000"/>
    <n v="3061"/>
    <x v="0"/>
    <s v="US"/>
    <s v="USD"/>
    <n v="1426775940"/>
    <n v="1424414350"/>
    <b v="0"/>
    <n v="13"/>
    <b v="1"/>
    <s v="theater/plays"/>
    <n v="6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5000"/>
    <n v="250"/>
    <x v="0"/>
    <s v="GB"/>
    <s v="GBP"/>
    <n v="1419368925"/>
    <n v="1417208925"/>
    <b v="0"/>
    <n v="22"/>
    <b v="1"/>
    <s v="theater/plays"/>
    <n v="5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5000"/>
    <n v="3330"/>
    <x v="0"/>
    <s v="US"/>
    <s v="USD"/>
    <n v="1460260800"/>
    <n v="1458336672"/>
    <b v="0"/>
    <n v="36"/>
    <b v="1"/>
    <s v="theater/plays"/>
    <n v="67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5000"/>
    <n v="8114"/>
    <x v="0"/>
    <s v="CA"/>
    <s v="CAD"/>
    <n v="1427775414"/>
    <n v="1425187014"/>
    <b v="0"/>
    <n v="40"/>
    <b v="1"/>
    <s v="theater/plays"/>
    <n v="162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5000"/>
    <n v="234"/>
    <x v="0"/>
    <s v="GB"/>
    <s v="GBP"/>
    <n v="1482321030"/>
    <n v="1477133430"/>
    <b v="0"/>
    <n v="9"/>
    <b v="1"/>
    <s v="theater/plays"/>
    <n v="5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5000"/>
    <n v="875"/>
    <x v="0"/>
    <s v="US"/>
    <s v="USD"/>
    <n v="1466056689"/>
    <n v="1464847089"/>
    <b v="0"/>
    <n v="19"/>
    <b v="1"/>
    <s v="theater/plays"/>
    <n v="18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5000"/>
    <n v="714"/>
    <x v="0"/>
    <s v="FR"/>
    <s v="EUR"/>
    <n v="1446062040"/>
    <n v="1445109822"/>
    <b v="0"/>
    <n v="14"/>
    <b v="1"/>
    <s v="theater/plays"/>
    <n v="1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5000"/>
    <n v="1200"/>
    <x v="0"/>
    <s v="US"/>
    <s v="USD"/>
    <n v="1406185200"/>
    <n v="1404337382"/>
    <b v="0"/>
    <n v="38"/>
    <b v="1"/>
    <s v="theater/plays"/>
    <n v="24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5000"/>
    <n v="3095.11"/>
    <x v="0"/>
    <s v="GB"/>
    <s v="GBP"/>
    <n v="1437261419"/>
    <n v="1434669419"/>
    <b v="0"/>
    <n v="58"/>
    <b v="1"/>
    <s v="theater/plays"/>
    <n v="62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5000"/>
    <n v="1035"/>
    <x v="0"/>
    <s v="US"/>
    <s v="USD"/>
    <n v="1437676380"/>
    <n v="1435670452"/>
    <b v="0"/>
    <n v="28"/>
    <b v="1"/>
    <s v="theater/plays"/>
    <n v="21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5000"/>
    <n v="1382"/>
    <x v="0"/>
    <s v="GB"/>
    <s v="GBP"/>
    <n v="1434039137"/>
    <n v="1431447137"/>
    <b v="0"/>
    <n v="17"/>
    <b v="1"/>
    <s v="theater/plays"/>
    <n v="2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5000"/>
    <n v="241"/>
    <x v="0"/>
    <s v="GB"/>
    <s v="GBP"/>
    <n v="1433113200"/>
    <n v="1431951611"/>
    <b v="0"/>
    <n v="12"/>
    <b v="1"/>
    <s v="theater/plays"/>
    <n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5000"/>
    <n v="3530"/>
    <x v="0"/>
    <s v="US"/>
    <s v="USD"/>
    <n v="1405915140"/>
    <n v="1404140667"/>
    <b v="0"/>
    <n v="40"/>
    <b v="1"/>
    <s v="theater/plays"/>
    <n v="7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3046"/>
    <x v="0"/>
    <s v="GB"/>
    <s v="GBP"/>
    <n v="1411771384"/>
    <n v="1409179384"/>
    <b v="0"/>
    <n v="57"/>
    <b v="1"/>
    <s v="theater/plays"/>
    <n v="61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5000"/>
    <n v="4545"/>
    <x v="0"/>
    <s v="GB"/>
    <s v="GBP"/>
    <n v="1415191920"/>
    <n v="1412233497"/>
    <b v="0"/>
    <n v="114"/>
    <b v="1"/>
    <s v="theater/plays"/>
    <n v="91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5000"/>
    <n v="4500"/>
    <x v="0"/>
    <s v="DE"/>
    <s v="EUR"/>
    <n v="1472936229"/>
    <n v="1467752229"/>
    <b v="0"/>
    <n v="31"/>
    <b v="1"/>
    <s v="theater/plays"/>
    <n v="9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0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5000"/>
    <n v="1030"/>
    <x v="0"/>
    <s v="US"/>
    <s v="USD"/>
    <n v="1410550484"/>
    <n v="1408995284"/>
    <b v="0"/>
    <n v="16"/>
    <b v="1"/>
    <s v="theater/plays"/>
    <n v="21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5000"/>
    <n v="12348.5"/>
    <x v="0"/>
    <s v="US"/>
    <s v="USD"/>
    <n v="1404359940"/>
    <n v="1402580818"/>
    <b v="0"/>
    <n v="199"/>
    <b v="1"/>
    <s v="theater/plays"/>
    <n v="247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5000"/>
    <n v="2050"/>
    <x v="0"/>
    <s v="GB"/>
    <s v="GBP"/>
    <n v="1433076298"/>
    <n v="1430052298"/>
    <b v="0"/>
    <n v="31"/>
    <b v="1"/>
    <s v="theater/plays"/>
    <n v="41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5000"/>
    <n v="2202"/>
    <x v="0"/>
    <s v="US"/>
    <s v="USD"/>
    <n v="1404190740"/>
    <n v="1401214581"/>
    <b v="0"/>
    <n v="30"/>
    <b v="1"/>
    <s v="theater/plays"/>
    <n v="44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5000"/>
    <n v="3383"/>
    <x v="0"/>
    <s v="US"/>
    <s v="USD"/>
    <n v="1475664834"/>
    <n v="1473850434"/>
    <b v="0"/>
    <n v="34"/>
    <b v="1"/>
    <s v="theater/plays"/>
    <n v="68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5000"/>
    <n v="1119"/>
    <x v="0"/>
    <s v="US"/>
    <s v="USD"/>
    <n v="1452872290"/>
    <n v="1452008290"/>
    <b v="0"/>
    <n v="18"/>
    <b v="1"/>
    <s v="theater/plays"/>
    <n v="2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5000"/>
    <n v="4176"/>
    <x v="0"/>
    <s v="US"/>
    <s v="USD"/>
    <n v="1402901940"/>
    <n v="1399998418"/>
    <b v="0"/>
    <n v="67"/>
    <b v="1"/>
    <s v="theater/plays"/>
    <n v="84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5000"/>
    <n v="3880"/>
    <x v="0"/>
    <s v="US"/>
    <s v="USD"/>
    <n v="1476931696"/>
    <n v="1474339696"/>
    <b v="0"/>
    <n v="66"/>
    <b v="1"/>
    <s v="theater/plays"/>
    <n v="78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5000"/>
    <n v="1043"/>
    <x v="0"/>
    <s v="US"/>
    <s v="USD"/>
    <n v="1441167586"/>
    <n v="1438575586"/>
    <b v="0"/>
    <n v="23"/>
    <b v="1"/>
    <s v="theater/plays"/>
    <n v="2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5000"/>
    <n v="355"/>
    <x v="0"/>
    <s v="US"/>
    <s v="USD"/>
    <n v="1440820740"/>
    <n v="1439567660"/>
    <b v="0"/>
    <n v="6"/>
    <b v="1"/>
    <s v="theater/plays"/>
    <n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5000"/>
    <n v="3275"/>
    <x v="0"/>
    <s v="GB"/>
    <s v="GBP"/>
    <n v="1407524004"/>
    <n v="1404932004"/>
    <b v="0"/>
    <n v="39"/>
    <b v="1"/>
    <s v="theater/plays"/>
    <n v="66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5000"/>
    <n v="3550"/>
    <x v="0"/>
    <s v="US"/>
    <s v="USD"/>
    <n v="1434925500"/>
    <n v="1432410639"/>
    <b v="0"/>
    <n v="62"/>
    <b v="1"/>
    <s v="theater/plays"/>
    <n v="7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5000"/>
    <n v="51184"/>
    <x v="0"/>
    <s v="US"/>
    <s v="USD"/>
    <n v="1425272340"/>
    <n v="1421426929"/>
    <b v="0"/>
    <n v="274"/>
    <b v="1"/>
    <s v="theater/plays"/>
    <n v="1024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5000"/>
    <n v="430"/>
    <x v="0"/>
    <s v="GB"/>
    <s v="GBP"/>
    <n v="1448922600"/>
    <n v="1446352529"/>
    <b v="0"/>
    <n v="14"/>
    <b v="1"/>
    <s v="theater/plays"/>
    <n v="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5000"/>
    <n v="3760"/>
    <x v="0"/>
    <s v="US"/>
    <s v="USD"/>
    <n v="1465178400"/>
    <n v="1461985967"/>
    <b v="0"/>
    <n v="60"/>
    <b v="1"/>
    <s v="theater/plays"/>
    <n v="75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5000"/>
    <n v="4005"/>
    <x v="0"/>
    <s v="US"/>
    <s v="USD"/>
    <n v="1421009610"/>
    <n v="1419281610"/>
    <b v="0"/>
    <n v="33"/>
    <b v="1"/>
    <s v="theater/plays"/>
    <n v="8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5000"/>
    <n v="3100"/>
    <x v="0"/>
    <s v="GB"/>
    <s v="GBP"/>
    <n v="1423838916"/>
    <n v="1418654916"/>
    <b v="0"/>
    <n v="78"/>
    <b v="1"/>
    <s v="theater/plays"/>
    <n v="62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5000"/>
    <n v="2160"/>
    <x v="0"/>
    <s v="GB"/>
    <s v="GBP"/>
    <n v="1462878648"/>
    <n v="1461064248"/>
    <b v="0"/>
    <n v="30"/>
    <b v="1"/>
    <s v="theater/plays"/>
    <n v="43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5000"/>
    <n v="2520"/>
    <x v="0"/>
    <s v="US"/>
    <s v="USD"/>
    <n v="1413383216"/>
    <n v="1410791216"/>
    <b v="0"/>
    <n v="40"/>
    <b v="1"/>
    <s v="theater/plays"/>
    <n v="50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0"/>
    <n v="606"/>
    <x v="0"/>
    <s v="US"/>
    <s v="USD"/>
    <n v="1412092800"/>
    <n v="1409493800"/>
    <b v="0"/>
    <n v="18"/>
    <b v="1"/>
    <s v="theater/plays"/>
    <n v="12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5000"/>
    <n v="1505"/>
    <x v="0"/>
    <s v="GB"/>
    <s v="GBP"/>
    <n v="1433422793"/>
    <n v="1430830793"/>
    <b v="0"/>
    <n v="39"/>
    <b v="1"/>
    <s v="theater/plays"/>
    <n v="3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5000"/>
    <n v="3275"/>
    <x v="0"/>
    <s v="GB"/>
    <s v="GBP"/>
    <n v="1468191540"/>
    <n v="1464958484"/>
    <b v="0"/>
    <n v="21"/>
    <b v="1"/>
    <s v="theater/plays"/>
    <n v="66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5000"/>
    <n v="409.01"/>
    <x v="0"/>
    <s v="GB"/>
    <s v="GBP"/>
    <n v="1464712394"/>
    <n v="1459528394"/>
    <b v="0"/>
    <n v="27"/>
    <b v="1"/>
    <s v="theater/plays"/>
    <n v="8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5000"/>
    <n v="2925"/>
    <x v="0"/>
    <s v="US"/>
    <s v="USD"/>
    <n v="1403546400"/>
    <n v="1401714114"/>
    <b v="0"/>
    <n v="35"/>
    <b v="1"/>
    <s v="theater/plays"/>
    <n v="59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5000"/>
    <n v="2100"/>
    <x v="0"/>
    <s v="US"/>
    <s v="USD"/>
    <n v="1404444286"/>
    <n v="1403234686"/>
    <b v="0"/>
    <n v="39"/>
    <b v="1"/>
    <s v="theater/plays"/>
    <n v="42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5000"/>
    <n v="1082.5"/>
    <x v="0"/>
    <s v="GB"/>
    <s v="GBP"/>
    <n v="1403715546"/>
    <n v="1401123546"/>
    <b v="0"/>
    <n v="35"/>
    <b v="1"/>
    <s v="theater/plays"/>
    <n v="22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0"/>
    <n v="570"/>
    <x v="0"/>
    <s v="US"/>
    <s v="USD"/>
    <n v="1402848000"/>
    <n v="1400606573"/>
    <b v="0"/>
    <n v="21"/>
    <b v="1"/>
    <s v="theater/plays"/>
    <n v="11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5000"/>
    <n v="11530"/>
    <x v="0"/>
    <s v="US"/>
    <s v="USD"/>
    <n v="1433055540"/>
    <n v="1431230867"/>
    <b v="0"/>
    <n v="104"/>
    <b v="1"/>
    <s v="theater/plays"/>
    <n v="231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5000"/>
    <n v="2030"/>
    <x v="0"/>
    <s v="US"/>
    <s v="USD"/>
    <n v="1465062166"/>
    <n v="1463334166"/>
    <b v="0"/>
    <n v="19"/>
    <b v="1"/>
    <s v="theater/plays"/>
    <n v="41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5000"/>
    <n v="10235"/>
    <x v="0"/>
    <s v="US"/>
    <s v="USD"/>
    <n v="1432612740"/>
    <n v="1429881667"/>
    <b v="0"/>
    <n v="97"/>
    <b v="1"/>
    <s v="theater/plays"/>
    <n v="205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5000"/>
    <n v="3590"/>
    <x v="0"/>
    <s v="GB"/>
    <s v="GBP"/>
    <n v="1427806320"/>
    <n v="1422834819"/>
    <b v="0"/>
    <n v="27"/>
    <b v="1"/>
    <s v="theater/plays"/>
    <n v="72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5000"/>
    <n v="4030"/>
    <x v="0"/>
    <s v="GB"/>
    <s v="GBP"/>
    <n v="1431204449"/>
    <n v="1428526049"/>
    <b v="0"/>
    <n v="13"/>
    <b v="1"/>
    <s v="theater/plays"/>
    <n v="8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0"/>
    <n v="1197"/>
    <x v="0"/>
    <s v="GB"/>
    <s v="GBP"/>
    <n v="1425057075"/>
    <n v="1422465075"/>
    <b v="0"/>
    <n v="46"/>
    <b v="1"/>
    <s v="theater/plays"/>
    <n v="24"/>
    <n v="26.02"/>
    <x v="1"/>
    <s v="plays"/>
    <x v="3718"/>
    <d v="2015-02-27T17:11:15"/>
    <x v="0"/>
  </r>
  <r>
    <n v="3719"/>
    <s v="Corium"/>
    <s v="A new piece of physical theatre about love, regret and longing."/>
    <n v="5000"/>
    <n v="420"/>
    <x v="0"/>
    <s v="GB"/>
    <s v="GBP"/>
    <n v="1434994266"/>
    <n v="1432402266"/>
    <b v="0"/>
    <n v="4"/>
    <b v="1"/>
    <s v="theater/plays"/>
    <n v="8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5000"/>
    <n v="3449"/>
    <x v="0"/>
    <s v="US"/>
    <s v="USD"/>
    <n v="1435881006"/>
    <n v="1433980206"/>
    <b v="0"/>
    <n v="40"/>
    <b v="1"/>
    <s v="theater/plays"/>
    <n v="69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s v="CA"/>
    <s v="CAD"/>
    <n v="1455231540"/>
    <n v="1452614847"/>
    <b v="0"/>
    <n v="35"/>
    <b v="1"/>
    <s v="theater/plays"/>
    <n v="33"/>
    <n v="47.66"/>
    <x v="1"/>
    <s v="plays"/>
    <x v="3722"/>
    <d v="2016-02-11T22:59:00"/>
    <x v="0"/>
  </r>
  <r>
    <n v="3723"/>
    <s v="Beauty and the Beast"/>
    <s v="Saltmine Theatre Company present Beauty and the Beast:"/>
    <n v="5000"/>
    <n v="4592"/>
    <x v="0"/>
    <s v="GB"/>
    <s v="GBP"/>
    <n v="1417374262"/>
    <n v="1414778662"/>
    <b v="0"/>
    <n v="63"/>
    <b v="1"/>
    <s v="theater/plays"/>
    <n v="9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5000"/>
    <n v="4409.55"/>
    <x v="0"/>
    <s v="GB"/>
    <s v="GBP"/>
    <n v="1462402800"/>
    <n v="1459856860"/>
    <b v="0"/>
    <n v="89"/>
    <b v="1"/>
    <s v="theater/plays"/>
    <n v="88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5000"/>
    <n v="381"/>
    <x v="0"/>
    <s v="GB"/>
    <s v="GBP"/>
    <n v="1455831000"/>
    <n v="1454366467"/>
    <b v="0"/>
    <n v="15"/>
    <b v="1"/>
    <s v="theater/plays"/>
    <n v="8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5000"/>
    <n v="2879"/>
    <x v="0"/>
    <s v="US"/>
    <s v="USD"/>
    <n v="1461963600"/>
    <n v="1459567371"/>
    <b v="0"/>
    <n v="46"/>
    <b v="1"/>
    <s v="theater/plays"/>
    <n v="58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5000"/>
    <n v="2015"/>
    <x v="0"/>
    <s v="US"/>
    <s v="USD"/>
    <n v="1476939300"/>
    <n v="1474273294"/>
    <b v="0"/>
    <n v="33"/>
    <b v="1"/>
    <s v="theater/plays"/>
    <n v="40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5000"/>
    <n v="1862"/>
    <x v="2"/>
    <s v="US"/>
    <s v="USD"/>
    <n v="1439957176"/>
    <n v="1437365176"/>
    <b v="0"/>
    <n v="31"/>
    <b v="0"/>
    <s v="theater/plays"/>
    <n v="37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5000"/>
    <n v="100"/>
    <x v="2"/>
    <s v="US"/>
    <s v="USD"/>
    <n v="1439828159"/>
    <n v="1437236159"/>
    <b v="0"/>
    <n v="1"/>
    <b v="0"/>
    <s v="theater/plays"/>
    <n v="2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000"/>
    <n v="620"/>
    <x v="2"/>
    <s v="US"/>
    <s v="USD"/>
    <n v="1420860180"/>
    <n v="1418234646"/>
    <b v="0"/>
    <n v="12"/>
    <b v="0"/>
    <s v="theater/plays"/>
    <n v="12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5000"/>
    <n v="131"/>
    <x v="2"/>
    <s v="NL"/>
    <s v="EUR"/>
    <n v="1422100800"/>
    <n v="1416932133"/>
    <b v="0"/>
    <n v="4"/>
    <b v="0"/>
    <s v="theater/plays"/>
    <n v="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5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5000"/>
    <n v="427"/>
    <x v="2"/>
    <s v="US"/>
    <s v="USD"/>
    <n v="1432589896"/>
    <n v="1427405896"/>
    <b v="0"/>
    <n v="7"/>
    <b v="0"/>
    <s v="theater/plays"/>
    <n v="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500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50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5000"/>
    <n v="150"/>
    <x v="2"/>
    <s v="US"/>
    <s v="USD"/>
    <n v="1447311540"/>
    <n v="1445358903"/>
    <b v="0"/>
    <n v="4"/>
    <b v="0"/>
    <s v="theater/plays"/>
    <n v="3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5000"/>
    <n v="270"/>
    <x v="2"/>
    <s v="GB"/>
    <s v="GBP"/>
    <n v="1405461600"/>
    <n v="1403562705"/>
    <b v="0"/>
    <n v="6"/>
    <b v="0"/>
    <s v="theater/plays"/>
    <n v="5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5000"/>
    <n v="805"/>
    <x v="2"/>
    <s v="GB"/>
    <s v="GBP"/>
    <n v="1468752468"/>
    <n v="1467024468"/>
    <b v="0"/>
    <n v="8"/>
    <b v="0"/>
    <s v="theater/plays"/>
    <n v="16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5000"/>
    <n v="358"/>
    <x v="2"/>
    <s v="US"/>
    <s v="USD"/>
    <n v="1407808438"/>
    <n v="1405217355"/>
    <b v="0"/>
    <n v="14"/>
    <b v="0"/>
    <s v="theater/plays"/>
    <n v="7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5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5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5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50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5000"/>
    <n v="202"/>
    <x v="2"/>
    <s v="US"/>
    <s v="USD"/>
    <n v="1475918439"/>
    <n v="1473326439"/>
    <b v="0"/>
    <n v="1"/>
    <b v="0"/>
    <s v="theater/plays"/>
    <n v="4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50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000"/>
    <n v="1000"/>
    <x v="0"/>
    <s v="GB"/>
    <s v="GBP"/>
    <n v="1429955619"/>
    <n v="1424775219"/>
    <b v="0"/>
    <n v="24"/>
    <b v="1"/>
    <s v="theater/plays"/>
    <n v="2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5000"/>
    <n v="2025"/>
    <x v="0"/>
    <s v="GB"/>
    <s v="GBP"/>
    <n v="1406761200"/>
    <n v="1402403907"/>
    <b v="0"/>
    <n v="38"/>
    <b v="1"/>
    <s v="theater/plays"/>
    <n v="4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5000"/>
    <n v="825"/>
    <x v="0"/>
    <s v="GB"/>
    <s v="GBP"/>
    <n v="1464692400"/>
    <n v="1461769373"/>
    <b v="0"/>
    <n v="19"/>
    <b v="1"/>
    <s v="theater/plays"/>
    <n v="17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5000"/>
    <n v="2191"/>
    <x v="0"/>
    <s v="CA"/>
    <s v="CAD"/>
    <n v="1433131140"/>
    <n v="1429120908"/>
    <b v="0"/>
    <n v="11"/>
    <b v="1"/>
    <s v="theater/plays"/>
    <n v="44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5000"/>
    <n v="2119.9899999999998"/>
    <x v="0"/>
    <s v="US"/>
    <s v="USD"/>
    <n v="1465940580"/>
    <n v="1462603021"/>
    <b v="0"/>
    <n v="27"/>
    <b v="1"/>
    <s v="theater/plays"/>
    <n v="42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5000"/>
    <n v="2102"/>
    <x v="0"/>
    <s v="US"/>
    <s v="USD"/>
    <n v="1427860740"/>
    <n v="1424727712"/>
    <b v="0"/>
    <n v="34"/>
    <b v="1"/>
    <s v="theater/plays"/>
    <n v="4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5000"/>
    <n v="1000.01"/>
    <x v="0"/>
    <s v="GB"/>
    <s v="GBP"/>
    <n v="1440111600"/>
    <n v="1437545657"/>
    <b v="0"/>
    <n v="20"/>
    <b v="1"/>
    <s v="theater/plays"/>
    <n v="2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5000"/>
    <n v="2145"/>
    <x v="0"/>
    <s v="US"/>
    <s v="USD"/>
    <n v="1445659140"/>
    <n v="1444236216"/>
    <b v="0"/>
    <n v="20"/>
    <b v="1"/>
    <s v="theater/plays"/>
    <n v="4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5000"/>
    <n v="570"/>
    <x v="0"/>
    <s v="US"/>
    <s v="USD"/>
    <n v="1426187582"/>
    <n v="1423599182"/>
    <b v="0"/>
    <n v="10"/>
    <b v="1"/>
    <s v="theater/plays"/>
    <n v="1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5000"/>
    <n v="1064"/>
    <x v="0"/>
    <s v="US"/>
    <s v="USD"/>
    <n v="1437166920"/>
    <n v="1435554104"/>
    <b v="0"/>
    <n v="26"/>
    <b v="1"/>
    <s v="theater/plays"/>
    <n v="2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5000"/>
    <n v="430"/>
    <x v="0"/>
    <s v="GB"/>
    <s v="GBP"/>
    <n v="1436110717"/>
    <n v="1433518717"/>
    <b v="0"/>
    <n v="20"/>
    <b v="1"/>
    <s v="theater/plays"/>
    <n v="9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3659"/>
    <x v="0"/>
    <s v="US"/>
    <s v="USD"/>
    <n v="1451881207"/>
    <n v="1449116407"/>
    <b v="0"/>
    <n v="46"/>
    <b v="1"/>
    <s v="theater/plays"/>
    <n v="73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5000"/>
    <n v="2650"/>
    <x v="0"/>
    <s v="US"/>
    <s v="USD"/>
    <n v="1437364740"/>
    <n v="1434405044"/>
    <b v="0"/>
    <n v="41"/>
    <b v="1"/>
    <s v="theater/plays"/>
    <n v="5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5000"/>
    <n v="270"/>
    <x v="0"/>
    <s v="GB"/>
    <s v="GBP"/>
    <n v="1470058860"/>
    <n v="1469026903"/>
    <b v="0"/>
    <n v="7"/>
    <b v="1"/>
    <s v="theater/plays"/>
    <n v="5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5000"/>
    <n v="715"/>
    <x v="0"/>
    <s v="GB"/>
    <s v="GBP"/>
    <n v="1430993394"/>
    <n v="1428401394"/>
    <b v="0"/>
    <n v="26"/>
    <b v="1"/>
    <s v="theater/plays"/>
    <n v="14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5000"/>
    <n v="4580"/>
    <x v="0"/>
    <s v="GB"/>
    <s v="GBP"/>
    <n v="1427414400"/>
    <n v="1422656201"/>
    <b v="0"/>
    <n v="65"/>
    <b v="1"/>
    <s v="theater/plays"/>
    <n v="9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0"/>
    <n v="501"/>
    <x v="0"/>
    <s v="US"/>
    <s v="USD"/>
    <n v="1472676371"/>
    <n v="1470948371"/>
    <b v="0"/>
    <n v="8"/>
    <b v="1"/>
    <s v="theater/plays"/>
    <n v="1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5000"/>
    <n v="225"/>
    <x v="0"/>
    <s v="US"/>
    <s v="USD"/>
    <n v="1464371211"/>
    <n v="1463161611"/>
    <b v="0"/>
    <n v="3"/>
    <b v="1"/>
    <s v="theater/plays"/>
    <n v="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0"/>
    <n v="530.11"/>
    <x v="0"/>
    <s v="US"/>
    <s v="USD"/>
    <n v="1415222545"/>
    <n v="1413404545"/>
    <b v="0"/>
    <n v="9"/>
    <b v="1"/>
    <s v="theater/plays"/>
    <n v="11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s v="CA"/>
    <s v="CAD"/>
    <n v="1417460940"/>
    <n v="1416516972"/>
    <b v="0"/>
    <n v="20"/>
    <b v="1"/>
    <s v="theater/plays"/>
    <n v="28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5000"/>
    <n v="3271"/>
    <x v="0"/>
    <s v="GB"/>
    <s v="GBP"/>
    <n v="1434624067"/>
    <n v="1432032067"/>
    <b v="0"/>
    <n v="57"/>
    <b v="1"/>
    <s v="theater/plays"/>
    <n v="6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5000"/>
    <n v="320"/>
    <x v="0"/>
    <s v="GB"/>
    <s v="GBP"/>
    <n v="1461278208"/>
    <n v="1459463808"/>
    <b v="0"/>
    <n v="8"/>
    <b v="1"/>
    <s v="theater/plays"/>
    <n v="6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5000"/>
    <n v="900"/>
    <x v="0"/>
    <s v="US"/>
    <s v="USD"/>
    <n v="1470197340"/>
    <n v="1467497652"/>
    <b v="0"/>
    <n v="14"/>
    <b v="1"/>
    <s v="theater/plays"/>
    <n v="18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5000"/>
    <n v="2042"/>
    <x v="0"/>
    <s v="GB"/>
    <s v="GBP"/>
    <n v="1435947758"/>
    <n v="1432837358"/>
    <b v="0"/>
    <n v="17"/>
    <b v="1"/>
    <s v="theater/plays"/>
    <n v="4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0"/>
    <n v="100824"/>
    <x v="0"/>
    <s v="SE"/>
    <s v="SEK"/>
    <n v="1432314209"/>
    <n v="1429722209"/>
    <b v="0"/>
    <n v="100"/>
    <b v="1"/>
    <s v="theater/plays"/>
    <n v="2016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2025"/>
    <x v="0"/>
    <s v="US"/>
    <s v="USD"/>
    <n v="1438226724"/>
    <n v="1433042724"/>
    <b v="0"/>
    <n v="32"/>
    <b v="1"/>
    <s v="theater/plays"/>
    <n v="4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5000"/>
    <n v="65"/>
    <x v="0"/>
    <s v="GB"/>
    <s v="GBP"/>
    <n v="1459180229"/>
    <n v="1457023829"/>
    <b v="0"/>
    <n v="3"/>
    <b v="1"/>
    <s v="theater/plays"/>
    <n v="1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5000"/>
    <n v="872"/>
    <x v="2"/>
    <s v="US"/>
    <s v="USD"/>
    <n v="1405882287"/>
    <n v="1400698287"/>
    <b v="1"/>
    <n v="34"/>
    <b v="0"/>
    <s v="theater/plays"/>
    <n v="17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5000"/>
    <n v="4066"/>
    <x v="2"/>
    <s v="US"/>
    <s v="USD"/>
    <n v="1401778740"/>
    <n v="1399474134"/>
    <b v="1"/>
    <n v="50"/>
    <b v="0"/>
    <s v="theater/plays"/>
    <n v="8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5000"/>
    <n v="842"/>
    <x v="2"/>
    <s v="US"/>
    <s v="USD"/>
    <n v="1443711774"/>
    <n v="1441119774"/>
    <b v="1"/>
    <n v="12"/>
    <b v="0"/>
    <s v="theater/plays"/>
    <n v="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5000"/>
    <n v="189"/>
    <x v="2"/>
    <s v="US"/>
    <s v="USD"/>
    <n v="1412405940"/>
    <n v="1409721542"/>
    <b v="1"/>
    <n v="8"/>
    <b v="0"/>
    <s v="theater/plays"/>
    <n v="4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5000"/>
    <n v="1697"/>
    <x v="2"/>
    <s v="US"/>
    <s v="USD"/>
    <n v="1437283391"/>
    <n v="1433395391"/>
    <b v="1"/>
    <n v="9"/>
    <b v="0"/>
    <s v="theater/plays"/>
    <n v="34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0"/>
    <n v="2129"/>
    <x v="2"/>
    <s v="US"/>
    <s v="USD"/>
    <n v="1445196989"/>
    <n v="1442604989"/>
    <b v="1"/>
    <n v="43"/>
    <b v="0"/>
    <s v="theater/plays"/>
    <n v="4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5000"/>
    <n v="2113"/>
    <x v="2"/>
    <s v="DE"/>
    <s v="EUR"/>
    <n v="1434047084"/>
    <n v="1431455084"/>
    <b v="1"/>
    <n v="28"/>
    <b v="0"/>
    <s v="theater/plays"/>
    <n v="4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5000"/>
    <n v="38"/>
    <x v="2"/>
    <s v="US"/>
    <s v="USD"/>
    <n v="1420081143"/>
    <n v="1417489143"/>
    <b v="1"/>
    <n v="4"/>
    <b v="0"/>
    <s v="theater/plays"/>
    <n v="1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5000"/>
    <n v="852"/>
    <x v="2"/>
    <s v="GB"/>
    <s v="GBP"/>
    <n v="1437129179"/>
    <n v="1434537179"/>
    <b v="1"/>
    <n v="24"/>
    <b v="0"/>
    <s v="theater/plays"/>
    <n v="17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5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5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5000"/>
    <n v="1788"/>
    <x v="2"/>
    <s v="US"/>
    <s v="USD"/>
    <n v="1431206058"/>
    <n v="1428614058"/>
    <b v="0"/>
    <n v="20"/>
    <b v="0"/>
    <s v="theater/plays"/>
    <n v="3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5000"/>
    <n v="25"/>
    <x v="2"/>
    <s v="US"/>
    <s v="USD"/>
    <n v="1427408271"/>
    <n v="1424819871"/>
    <b v="0"/>
    <n v="1"/>
    <b v="0"/>
    <s v="theater/plays"/>
    <n v="1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50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5000"/>
    <n v="1060"/>
    <x v="2"/>
    <s v="US"/>
    <s v="USD"/>
    <n v="1407858710"/>
    <n v="1405266710"/>
    <b v="0"/>
    <n v="13"/>
    <b v="0"/>
    <s v="theater/plays"/>
    <n v="21"/>
    <n v="81.540000000000006"/>
    <x v="1"/>
    <s v="plays"/>
    <x v="3860"/>
    <d v="2014-08-12T15:51:50"/>
    <x v="0"/>
  </r>
  <r>
    <n v="3861"/>
    <s v="READY OR NOT HERE I COME"/>
    <s v="THE COMING OF THE LORD!"/>
    <n v="5000"/>
    <n v="100"/>
    <x v="2"/>
    <s v="US"/>
    <s v="USD"/>
    <n v="1415828820"/>
    <n v="1412258977"/>
    <b v="0"/>
    <n v="1"/>
    <b v="0"/>
    <s v="theater/plays"/>
    <n v="2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50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5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0"/>
    <n v="650"/>
    <x v="2"/>
    <s v="CA"/>
    <s v="CAD"/>
    <n v="1409376600"/>
    <n v="1405957098"/>
    <b v="0"/>
    <n v="14"/>
    <b v="0"/>
    <s v="theater/plays"/>
    <n v="13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5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5000"/>
    <n v="251"/>
    <x v="2"/>
    <s v="US"/>
    <s v="USD"/>
    <n v="1466278339"/>
    <n v="1463686339"/>
    <b v="0"/>
    <n v="5"/>
    <b v="0"/>
    <s v="theater/plays"/>
    <n v="5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0"/>
    <n v="542"/>
    <x v="2"/>
    <s v="GB"/>
    <s v="GBP"/>
    <n v="1488114358"/>
    <n v="1485522358"/>
    <b v="0"/>
    <n v="14"/>
    <b v="0"/>
    <s v="theater/plays"/>
    <n v="11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5000"/>
    <n v="118"/>
    <x v="2"/>
    <s v="US"/>
    <s v="USD"/>
    <n v="1420413960"/>
    <n v="1417651630"/>
    <b v="0"/>
    <n v="9"/>
    <b v="0"/>
    <s v="theater/plays"/>
    <n v="2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5000"/>
    <n v="2524"/>
    <x v="2"/>
    <s v="US"/>
    <s v="USD"/>
    <n v="1439662344"/>
    <n v="1434478344"/>
    <b v="0"/>
    <n v="8"/>
    <b v="0"/>
    <s v="theater/plays"/>
    <n v="50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5000"/>
    <n v="260"/>
    <x v="2"/>
    <s v="US"/>
    <s v="USD"/>
    <n v="1427086740"/>
    <n v="1424488244"/>
    <b v="0"/>
    <n v="7"/>
    <b v="0"/>
    <s v="theater/plays"/>
    <n v="5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5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"/>
    <n v="10775"/>
    <x v="2"/>
    <s v="US"/>
    <s v="USD"/>
    <n v="1404194400"/>
    <n v="1400600840"/>
    <b v="0"/>
    <n v="84"/>
    <b v="0"/>
    <s v="theater/plays"/>
    <n v="216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5000"/>
    <n v="520"/>
    <x v="2"/>
    <s v="US"/>
    <s v="USD"/>
    <n v="1481000340"/>
    <n v="1478386812"/>
    <b v="0"/>
    <n v="11"/>
    <b v="0"/>
    <s v="theater/plays"/>
    <n v="10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5000"/>
    <n v="50"/>
    <x v="2"/>
    <s v="US"/>
    <s v="USD"/>
    <n v="1425103218"/>
    <n v="1422424818"/>
    <b v="0"/>
    <n v="1"/>
    <b v="0"/>
    <s v="theater/plays"/>
    <n v="1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5000"/>
    <n v="170"/>
    <x v="2"/>
    <s v="US"/>
    <s v="USD"/>
    <n v="1402979778"/>
    <n v="1401770178"/>
    <b v="0"/>
    <n v="4"/>
    <b v="0"/>
    <s v="theater/plays"/>
    <n v="3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5000"/>
    <n v="440"/>
    <x v="2"/>
    <s v="NZ"/>
    <s v="NZD"/>
    <n v="1420750683"/>
    <n v="1418158683"/>
    <b v="0"/>
    <n v="10"/>
    <b v="0"/>
    <s v="theater/plays"/>
    <n v="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5000"/>
    <n v="814"/>
    <x v="2"/>
    <s v="GB"/>
    <s v="GBP"/>
    <n v="1439827200"/>
    <n v="1436355270"/>
    <b v="0"/>
    <n v="16"/>
    <b v="0"/>
    <s v="theater/plays"/>
    <n v="16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5000"/>
    <n v="125"/>
    <x v="2"/>
    <s v="US"/>
    <s v="USD"/>
    <n v="1407868561"/>
    <n v="1406140561"/>
    <b v="0"/>
    <n v="2"/>
    <b v="0"/>
    <s v="theater/plays"/>
    <n v="3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5000"/>
    <n v="135"/>
    <x v="2"/>
    <s v="US"/>
    <s v="USD"/>
    <n v="1433988791"/>
    <n v="1431396791"/>
    <b v="0"/>
    <n v="5"/>
    <b v="0"/>
    <s v="theater/plays"/>
    <n v="3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5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50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5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5000"/>
    <n v="173"/>
    <x v="2"/>
    <s v="GB"/>
    <s v="GBP"/>
    <n v="1434063600"/>
    <n v="1430405903"/>
    <b v="0"/>
    <n v="7"/>
    <b v="0"/>
    <s v="theater/plays"/>
    <n v="3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5000"/>
    <n v="1010"/>
    <x v="2"/>
    <s v="GB"/>
    <s v="GBP"/>
    <n v="1435325100"/>
    <n v="1432072893"/>
    <b v="0"/>
    <n v="16"/>
    <b v="0"/>
    <s v="theater/plays"/>
    <n v="20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5000"/>
    <n v="153"/>
    <x v="2"/>
    <s v="US"/>
    <s v="USD"/>
    <n v="1414354080"/>
    <n v="1411587606"/>
    <b v="0"/>
    <n v="4"/>
    <b v="0"/>
    <s v="theater/plays"/>
    <n v="3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5000"/>
    <n v="65"/>
    <x v="2"/>
    <s v="US"/>
    <s v="USD"/>
    <n v="1406603696"/>
    <n v="1405307696"/>
    <b v="0"/>
    <n v="4"/>
    <b v="0"/>
    <s v="theater/plays"/>
    <n v="1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5000"/>
    <n v="135"/>
    <x v="2"/>
    <s v="US"/>
    <s v="USD"/>
    <n v="1410424642"/>
    <n v="1407832642"/>
    <b v="0"/>
    <n v="4"/>
    <b v="0"/>
    <s v="theater/plays"/>
    <n v="3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5000"/>
    <n v="185"/>
    <x v="2"/>
    <s v="US"/>
    <s v="USD"/>
    <n v="1441649397"/>
    <n v="1439057397"/>
    <b v="0"/>
    <n v="3"/>
    <b v="0"/>
    <s v="theater/plays"/>
    <n v="4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5000"/>
    <n v="2993"/>
    <x v="2"/>
    <s v="US"/>
    <s v="USD"/>
    <n v="1417033777"/>
    <n v="1414438177"/>
    <b v="0"/>
    <n v="36"/>
    <b v="0"/>
    <s v="theater/plays"/>
    <n v="60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5000"/>
    <n v="1000"/>
    <x v="2"/>
    <s v="US"/>
    <s v="USD"/>
    <n v="1448863449"/>
    <n v="1446267849"/>
    <b v="0"/>
    <n v="7"/>
    <b v="0"/>
    <s v="theater/plays"/>
    <n v="2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0"/>
    <n v="909"/>
    <x v="2"/>
    <s v="GB"/>
    <s v="GBP"/>
    <n v="1431298740"/>
    <n v="1429558756"/>
    <b v="0"/>
    <n v="27"/>
    <b v="0"/>
    <s v="theater/plays"/>
    <n v="18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50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5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50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5000"/>
    <n v="120"/>
    <x v="2"/>
    <s v="GB"/>
    <s v="GBP"/>
    <n v="1407168000"/>
    <n v="1406131023"/>
    <b v="0"/>
    <n v="3"/>
    <b v="0"/>
    <s v="theater/plays"/>
    <n v="2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5000"/>
    <n v="135"/>
    <x v="2"/>
    <s v="GB"/>
    <s v="GBP"/>
    <n v="1479032260"/>
    <n v="1476436660"/>
    <b v="0"/>
    <n v="3"/>
    <b v="0"/>
    <s v="theater/plays"/>
    <n v="3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5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5000"/>
    <n v="61"/>
    <x v="2"/>
    <s v="US"/>
    <s v="USD"/>
    <n v="1425337200"/>
    <n v="1421432810"/>
    <b v="0"/>
    <n v="6"/>
    <b v="0"/>
    <s v="theater/plays"/>
    <n v="1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s v="GB"/>
    <s v="GBP"/>
    <n v="1428622271"/>
    <n v="1426203071"/>
    <b v="0"/>
    <n v="17"/>
    <b v="0"/>
    <s v="theater/plays"/>
    <n v="28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5000"/>
    <n v="2290"/>
    <x v="2"/>
    <s v="US"/>
    <s v="USD"/>
    <n v="1403823722"/>
    <n v="1401231722"/>
    <b v="0"/>
    <n v="40"/>
    <b v="0"/>
    <s v="theater/plays"/>
    <n v="46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500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50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5000"/>
    <n v="453"/>
    <x v="2"/>
    <s v="US"/>
    <s v="USD"/>
    <n v="1474228265"/>
    <n v="1471636265"/>
    <b v="0"/>
    <n v="14"/>
    <b v="0"/>
    <s v="theater/plays"/>
    <n v="9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5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5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5000"/>
    <n v="1102"/>
    <x v="2"/>
    <s v="US"/>
    <s v="USD"/>
    <n v="1468716180"/>
    <n v="1466205262"/>
    <b v="0"/>
    <n v="12"/>
    <b v="0"/>
    <s v="theater/plays"/>
    <n v="22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s v="GB"/>
    <s v="GBP"/>
    <n v="1443973546"/>
    <n v="1438789546"/>
    <b v="0"/>
    <n v="23"/>
    <b v="0"/>
    <s v="theater/plays"/>
    <n v="2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5000"/>
    <n v="2485"/>
    <x v="2"/>
    <s v="US"/>
    <s v="USD"/>
    <n v="1468249760"/>
    <n v="1465830560"/>
    <b v="0"/>
    <n v="10"/>
    <b v="0"/>
    <s v="theater/plays"/>
    <n v="50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5000"/>
    <n v="397"/>
    <x v="2"/>
    <s v="US"/>
    <s v="USD"/>
    <n v="1435441454"/>
    <n v="1432763054"/>
    <b v="0"/>
    <n v="5"/>
    <b v="0"/>
    <s v="theater/plays"/>
    <n v="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0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5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5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5000"/>
    <n v="101"/>
    <x v="2"/>
    <s v="US"/>
    <s v="USD"/>
    <n v="1475378744"/>
    <n v="1472786744"/>
    <b v="0"/>
    <n v="2"/>
    <b v="0"/>
    <s v="theater/plays"/>
    <n v="2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s v="AU"/>
    <s v="AUD"/>
    <n v="1423623221"/>
    <n v="1421031221"/>
    <b v="0"/>
    <n v="32"/>
    <b v="0"/>
    <s v="theater/plays"/>
    <n v="32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5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5000"/>
    <n v="425"/>
    <x v="2"/>
    <s v="US"/>
    <s v="USD"/>
    <n v="1448745741"/>
    <n v="1446150141"/>
    <b v="0"/>
    <n v="8"/>
    <b v="0"/>
    <s v="theater/plays"/>
    <n v="9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5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5000"/>
    <n v="641"/>
    <x v="2"/>
    <s v="US"/>
    <s v="USD"/>
    <n v="1406988000"/>
    <n v="1403822912"/>
    <b v="0"/>
    <n v="16"/>
    <b v="0"/>
    <s v="theater/plays"/>
    <n v="13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292"/>
    <x v="2"/>
    <s v="US"/>
    <s v="USD"/>
    <n v="1411930556"/>
    <n v="1409338556"/>
    <b v="0"/>
    <n v="12"/>
    <b v="0"/>
    <s v="theater/plays"/>
    <n v="6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50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5000"/>
    <n v="45"/>
    <x v="2"/>
    <s v="GB"/>
    <s v="GBP"/>
    <n v="1448722494"/>
    <n v="1446562494"/>
    <b v="0"/>
    <n v="3"/>
    <b v="0"/>
    <s v="theater/plays"/>
    <n v="1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5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5000"/>
    <n v="126"/>
    <x v="2"/>
    <s v="US"/>
    <s v="USD"/>
    <n v="1429460386"/>
    <n v="1424279986"/>
    <b v="0"/>
    <n v="3"/>
    <b v="0"/>
    <s v="theater/plays"/>
    <n v="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5000"/>
    <n v="285"/>
    <x v="2"/>
    <s v="US"/>
    <s v="USD"/>
    <n v="1460608780"/>
    <n v="1455428380"/>
    <b v="0"/>
    <n v="4"/>
    <b v="0"/>
    <s v="theater/plays"/>
    <n v="6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50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5000"/>
    <n v="410"/>
    <x v="2"/>
    <s v="US"/>
    <s v="USD"/>
    <n v="1488783507"/>
    <n v="1486191507"/>
    <b v="0"/>
    <n v="10"/>
    <b v="0"/>
    <s v="theater/plays"/>
    <n v="8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5000"/>
    <n v="211"/>
    <x v="2"/>
    <s v="US"/>
    <s v="USD"/>
    <n v="1472442900"/>
    <n v="1471638646"/>
    <b v="0"/>
    <n v="6"/>
    <b v="0"/>
    <s v="theater/plays"/>
    <n v="4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5000"/>
    <n v="136"/>
    <x v="2"/>
    <s v="US"/>
    <s v="USD"/>
    <n v="1405947126"/>
    <n v="1403355126"/>
    <b v="0"/>
    <n v="6"/>
    <b v="0"/>
    <s v="theater/plays"/>
    <n v="3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5000"/>
    <n v="211"/>
    <x v="2"/>
    <s v="US"/>
    <s v="USD"/>
    <n v="1423186634"/>
    <n v="1418002634"/>
    <b v="0"/>
    <n v="8"/>
    <b v="0"/>
    <s v="theater/plays"/>
    <n v="4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5000"/>
    <n v="320"/>
    <x v="2"/>
    <s v="GB"/>
    <s v="GBP"/>
    <n v="1464872848"/>
    <n v="1462280848"/>
    <b v="0"/>
    <n v="11"/>
    <b v="0"/>
    <s v="theater/plays"/>
    <n v="6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5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5000"/>
    <n v="620"/>
    <x v="2"/>
    <s v="US"/>
    <s v="USD"/>
    <n v="1406876400"/>
    <n v="1405024561"/>
    <b v="0"/>
    <n v="10"/>
    <b v="0"/>
    <s v="theater/plays"/>
    <n v="12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s v="US"/>
    <s v="USD"/>
    <n v="1469213732"/>
    <n v="1466621732"/>
    <b v="0"/>
    <n v="6"/>
    <b v="0"/>
    <s v="theater/plays"/>
    <n v="26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5000"/>
    <n v="214"/>
    <x v="2"/>
    <s v="US"/>
    <s v="USD"/>
    <n v="1422717953"/>
    <n v="1417533953"/>
    <b v="0"/>
    <n v="8"/>
    <b v="0"/>
    <s v="theater/plays"/>
    <n v="4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5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5000"/>
    <n v="450"/>
    <x v="2"/>
    <s v="US"/>
    <s v="USD"/>
    <n v="1404570147"/>
    <n v="1401978147"/>
    <b v="0"/>
    <n v="7"/>
    <b v="0"/>
    <s v="theater/plays"/>
    <n v="9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5000"/>
    <n v="1225"/>
    <x v="2"/>
    <s v="US"/>
    <s v="USD"/>
    <n v="1468729149"/>
    <n v="1463545149"/>
    <b v="0"/>
    <n v="7"/>
    <b v="0"/>
    <s v="theater/plays"/>
    <n v="25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5000"/>
    <n v="170"/>
    <x v="2"/>
    <s v="GB"/>
    <s v="GBP"/>
    <n v="1436297180"/>
    <n v="1431113180"/>
    <b v="0"/>
    <n v="5"/>
    <b v="0"/>
    <s v="theater/plays"/>
    <n v="3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5000"/>
    <n v="3877"/>
    <x v="2"/>
    <s v="US"/>
    <s v="USD"/>
    <n v="1400569140"/>
    <n v="1397854356"/>
    <b v="0"/>
    <n v="46"/>
    <b v="0"/>
    <s v="theater/plays"/>
    <n v="78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5000"/>
    <n v="95"/>
    <x v="2"/>
    <s v="GB"/>
    <s v="GBP"/>
    <n v="1415404800"/>
    <n v="1412809644"/>
    <b v="0"/>
    <n v="10"/>
    <b v="0"/>
    <s v="theater/plays"/>
    <n v="2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5000"/>
    <n v="641"/>
    <x v="2"/>
    <s v="US"/>
    <s v="USD"/>
    <n v="1456002300"/>
    <n v="1454173120"/>
    <b v="0"/>
    <n v="19"/>
    <b v="0"/>
    <s v="theater/plays"/>
    <n v="13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5000"/>
    <n v="151"/>
    <x v="2"/>
    <s v="GB"/>
    <s v="GBP"/>
    <n v="1400278290"/>
    <n v="1399414290"/>
    <b v="0"/>
    <n v="13"/>
    <b v="0"/>
    <s v="theater/plays"/>
    <n v="3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5000"/>
    <n v="32"/>
    <x v="2"/>
    <s v="US"/>
    <s v="USD"/>
    <n v="1440813413"/>
    <n v="1439517413"/>
    <b v="0"/>
    <n v="4"/>
    <b v="0"/>
    <s v="theater/plays"/>
    <n v="1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69"/>
    <x v="2"/>
    <s v="GB"/>
    <s v="GBP"/>
    <n v="1456934893"/>
    <n v="1454342893"/>
    <b v="0"/>
    <n v="3"/>
    <b v="0"/>
    <s v="theater/plays"/>
    <n v="1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0"/>
    <n v="100"/>
    <x v="2"/>
    <s v="US"/>
    <s v="USD"/>
    <n v="1433086082"/>
    <n v="1430494082"/>
    <b v="0"/>
    <n v="1"/>
    <b v="0"/>
    <s v="theater/plays"/>
    <n v="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5000"/>
    <n v="541"/>
    <x v="2"/>
    <s v="US"/>
    <s v="USD"/>
    <n v="1449876859"/>
    <n v="1444689259"/>
    <b v="0"/>
    <n v="9"/>
    <b v="0"/>
    <s v="theater/plays"/>
    <n v="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5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5000"/>
    <n v="70"/>
    <x v="2"/>
    <s v="GB"/>
    <s v="GBP"/>
    <n v="1423913220"/>
    <n v="1421339077"/>
    <b v="0"/>
    <n v="4"/>
    <b v="0"/>
    <s v="theater/plays"/>
    <n v="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5000"/>
    <n v="497"/>
    <x v="2"/>
    <s v="US"/>
    <s v="USD"/>
    <n v="1416499440"/>
    <n v="1415341464"/>
    <b v="0"/>
    <n v="17"/>
    <b v="0"/>
    <s v="theater/plays"/>
    <n v="10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5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5000"/>
    <n v="715"/>
    <x v="2"/>
    <s v="US"/>
    <s v="USD"/>
    <n v="1427580426"/>
    <n v="1424992026"/>
    <b v="0"/>
    <n v="12"/>
    <b v="0"/>
    <s v="theater/plays"/>
    <n v="14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5000"/>
    <n v="1156"/>
    <x v="2"/>
    <s v="US"/>
    <s v="USD"/>
    <n v="1409514709"/>
    <n v="1406058798"/>
    <b v="0"/>
    <n v="14"/>
    <b v="0"/>
    <s v="theater/plays"/>
    <n v="23"/>
    <n v="82.57"/>
    <x v="1"/>
    <s v="plays"/>
    <x v="3999"/>
    <d v="2014-08-31T19:51:49"/>
    <x v="0"/>
  </r>
  <r>
    <n v="4000"/>
    <s v="The Escorts"/>
    <s v="An Enticing Trip into the World of Assisted Dying"/>
    <n v="5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5000"/>
    <n v="453"/>
    <x v="2"/>
    <s v="GB"/>
    <s v="GBP"/>
    <n v="1488394800"/>
    <n v="1486681708"/>
    <b v="0"/>
    <n v="14"/>
    <b v="0"/>
    <s v="theater/plays"/>
    <n v="9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500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5000"/>
    <n v="201"/>
    <x v="2"/>
    <s v="US"/>
    <s v="USD"/>
    <n v="1424009147"/>
    <n v="1421417147"/>
    <b v="0"/>
    <n v="2"/>
    <b v="0"/>
    <s v="theater/plays"/>
    <n v="4"/>
    <n v="100.5"/>
    <x v="1"/>
    <s v="plays"/>
    <x v="4003"/>
    <d v="2015-02-15T14:05:47"/>
    <x v="0"/>
  </r>
  <r>
    <n v="4004"/>
    <s v="South Florida Tours"/>
    <s v="Help Launch The Queen Into South Florida!"/>
    <n v="50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5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5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5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5000"/>
    <n v="60"/>
    <x v="2"/>
    <s v="GB"/>
    <s v="GBP"/>
    <n v="1437606507"/>
    <n v="1435014507"/>
    <b v="0"/>
    <n v="4"/>
    <b v="0"/>
    <s v="theater/plays"/>
    <n v="1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5000"/>
    <n v="75"/>
    <x v="2"/>
    <s v="GB"/>
    <s v="GBP"/>
    <n v="1410281360"/>
    <n v="1406825360"/>
    <b v="0"/>
    <n v="3"/>
    <b v="0"/>
    <s v="theater/plays"/>
    <n v="2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5000"/>
    <n v="1742"/>
    <x v="2"/>
    <s v="US"/>
    <s v="USD"/>
    <n v="1414348166"/>
    <n v="1412879366"/>
    <b v="0"/>
    <n v="38"/>
    <b v="0"/>
    <s v="theater/plays"/>
    <n v="35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500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5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5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5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0"/>
    <n v="70"/>
    <x v="2"/>
    <s v="GB"/>
    <s v="GBP"/>
    <n v="1410987400"/>
    <n v="1408395400"/>
    <b v="0"/>
    <n v="7"/>
    <b v="0"/>
    <s v="theater/plays"/>
    <n v="1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5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5000"/>
    <n v="130"/>
    <x v="2"/>
    <s v="GB"/>
    <s v="GBP"/>
    <n v="1475877108"/>
    <n v="1473285108"/>
    <b v="0"/>
    <n v="4"/>
    <b v="0"/>
    <s v="theater/plays"/>
    <n v="3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50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5000"/>
    <n v="100"/>
    <x v="2"/>
    <s v="US"/>
    <s v="USD"/>
    <n v="1427168099"/>
    <n v="1424579699"/>
    <b v="0"/>
    <n v="3"/>
    <b v="0"/>
    <s v="theater/plays"/>
    <n v="2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5000"/>
    <n v="125"/>
    <x v="2"/>
    <s v="US"/>
    <s v="USD"/>
    <n v="1414360358"/>
    <n v="1409176358"/>
    <b v="0"/>
    <n v="2"/>
    <b v="0"/>
    <s v="theater/plays"/>
    <n v="3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5000"/>
    <n v="12521"/>
    <x v="2"/>
    <s v="US"/>
    <s v="USD"/>
    <n v="1422759240"/>
    <n v="1418824867"/>
    <b v="0"/>
    <n v="197"/>
    <b v="0"/>
    <s v="theater/plays"/>
    <n v="25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5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50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5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5000"/>
    <n v="215"/>
    <x v="2"/>
    <s v="US"/>
    <s v="USD"/>
    <n v="1487811600"/>
    <n v="1486077481"/>
    <b v="0"/>
    <n v="7"/>
    <b v="0"/>
    <s v="theater/plays"/>
    <n v="4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5000"/>
    <n v="561"/>
    <x v="2"/>
    <s v="US"/>
    <s v="USD"/>
    <n v="1402007500"/>
    <n v="1399415500"/>
    <b v="0"/>
    <n v="11"/>
    <b v="0"/>
    <s v="theater/plays"/>
    <n v="11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5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5000"/>
    <n v="400"/>
    <x v="2"/>
    <s v="US"/>
    <s v="USD"/>
    <n v="1454525340"/>
    <n v="1452008599"/>
    <b v="0"/>
    <n v="6"/>
    <b v="0"/>
    <s v="theater/plays"/>
    <n v="8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5000"/>
    <n v="413"/>
    <x v="2"/>
    <s v="US"/>
    <s v="USD"/>
    <n v="1450211116"/>
    <n v="1445023516"/>
    <b v="0"/>
    <n v="7"/>
    <b v="0"/>
    <s v="theater/plays"/>
    <n v="8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5000"/>
    <n v="6141.99"/>
    <x v="2"/>
    <s v="GB"/>
    <s v="GBP"/>
    <n v="1475398800"/>
    <n v="1472711224"/>
    <b v="0"/>
    <n v="94"/>
    <b v="0"/>
    <s v="theater/plays"/>
    <n v="123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5000"/>
    <n v="200"/>
    <x v="2"/>
    <s v="US"/>
    <s v="USD"/>
    <n v="1428097450"/>
    <n v="1425509050"/>
    <b v="0"/>
    <n v="2"/>
    <b v="0"/>
    <s v="theater/plays"/>
    <n v="4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5000"/>
    <n v="3685"/>
    <x v="2"/>
    <s v="US"/>
    <s v="USD"/>
    <n v="1413925887"/>
    <n v="1411333887"/>
    <b v="0"/>
    <n v="25"/>
    <b v="0"/>
    <s v="theater/plays"/>
    <n v="74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5000"/>
    <n v="2823"/>
    <x v="2"/>
    <s v="US"/>
    <s v="USD"/>
    <n v="1404253800"/>
    <n v="1402784964"/>
    <b v="0"/>
    <n v="17"/>
    <b v="0"/>
    <s v="theater/plays"/>
    <n v="56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5000"/>
    <n v="80"/>
    <x v="2"/>
    <s v="US"/>
    <s v="USD"/>
    <n v="1464099900"/>
    <n v="1462585315"/>
    <b v="0"/>
    <n v="2"/>
    <b v="0"/>
    <s v="theater/plays"/>
    <n v="2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5000"/>
    <n v="301"/>
    <x v="2"/>
    <s v="US"/>
    <s v="USD"/>
    <n v="1413573010"/>
    <n v="1408389010"/>
    <b v="0"/>
    <n v="4"/>
    <b v="0"/>
    <s v="theater/plays"/>
    <n v="6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0"/>
    <n v="300"/>
    <x v="2"/>
    <s v="US"/>
    <s v="USD"/>
    <n v="1448949540"/>
    <n v="1446048367"/>
    <b v="0"/>
    <n v="5"/>
    <b v="0"/>
    <s v="theater/plays"/>
    <n v="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5000"/>
    <n v="2500"/>
    <x v="2"/>
    <s v="US"/>
    <s v="USD"/>
    <n v="1437188400"/>
    <n v="1432100004"/>
    <b v="0"/>
    <n v="2"/>
    <b v="0"/>
    <s v="theater/plays"/>
    <n v="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5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5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5000"/>
    <n v="225"/>
    <x v="2"/>
    <s v="US"/>
    <s v="USD"/>
    <n v="1428642000"/>
    <n v="1426050982"/>
    <b v="0"/>
    <n v="4"/>
    <b v="0"/>
    <s v="theater/plays"/>
    <n v="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000"/>
    <n v="460"/>
    <x v="2"/>
    <s v="US"/>
    <s v="USD"/>
    <n v="1413992210"/>
    <n v="1411400210"/>
    <b v="0"/>
    <n v="12"/>
    <b v="0"/>
    <s v="theater/plays"/>
    <n v="9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5000"/>
    <n v="3001"/>
    <x v="2"/>
    <s v="GB"/>
    <s v="GBP"/>
    <n v="1460373187"/>
    <n v="1457352787"/>
    <b v="0"/>
    <n v="91"/>
    <b v="0"/>
    <s v="theater/plays"/>
    <n v="60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5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50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5000"/>
    <n v="1126"/>
    <x v="2"/>
    <s v="US"/>
    <s v="USD"/>
    <n v="1413234316"/>
    <n v="1408050316"/>
    <b v="0"/>
    <n v="13"/>
    <b v="0"/>
    <s v="theater/plays"/>
    <n v="23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0"/>
    <n v="110"/>
    <x v="2"/>
    <s v="GB"/>
    <s v="GBP"/>
    <n v="1416081600"/>
    <n v="1413477228"/>
    <b v="0"/>
    <n v="2"/>
    <b v="0"/>
    <s v="theater/plays"/>
    <n v="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50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5000"/>
    <n v="795"/>
    <x v="2"/>
    <s v="US"/>
    <s v="USD"/>
    <n v="1467575940"/>
    <n v="1465856639"/>
    <b v="0"/>
    <n v="9"/>
    <b v="0"/>
    <s v="theater/plays"/>
    <n v="16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5000"/>
    <n v="775"/>
    <x v="2"/>
    <s v="GB"/>
    <s v="GBP"/>
    <n v="1448492400"/>
    <n v="1446506080"/>
    <b v="0"/>
    <n v="6"/>
    <b v="0"/>
    <s v="theater/plays"/>
    <n v="1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5000"/>
    <n v="95"/>
    <x v="2"/>
    <s v="US"/>
    <s v="USD"/>
    <n v="1459483140"/>
    <n v="1458178044"/>
    <b v="0"/>
    <n v="4"/>
    <b v="0"/>
    <s v="theater/plays"/>
    <n v="2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5000"/>
    <n v="250"/>
    <x v="2"/>
    <s v="CA"/>
    <s v="CAD"/>
    <n v="1410836400"/>
    <n v="1408116152"/>
    <b v="0"/>
    <n v="7"/>
    <b v="0"/>
    <s v="theater/plays"/>
    <n v="5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5000"/>
    <n v="285"/>
    <x v="2"/>
    <s v="CA"/>
    <s v="CAD"/>
    <n v="1403539200"/>
    <n v="1400604056"/>
    <b v="0"/>
    <n v="5"/>
    <b v="0"/>
    <s v="theater/plays"/>
    <n v="6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5000"/>
    <n v="490"/>
    <x v="2"/>
    <s v="US"/>
    <s v="USD"/>
    <n v="1467481468"/>
    <n v="1464889468"/>
    <b v="0"/>
    <n v="3"/>
    <b v="0"/>
    <s v="theater/plays"/>
    <n v="10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5000"/>
    <n v="135"/>
    <x v="2"/>
    <s v="GB"/>
    <s v="GBP"/>
    <n v="1403886084"/>
    <n v="1401294084"/>
    <b v="0"/>
    <n v="9"/>
    <b v="0"/>
    <s v="theater/plays"/>
    <n v="3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5000"/>
    <n v="385"/>
    <x v="2"/>
    <s v="AU"/>
    <s v="AUD"/>
    <n v="1430316426"/>
    <n v="1427724426"/>
    <b v="0"/>
    <n v="6"/>
    <b v="0"/>
    <s v="theater/plays"/>
    <n v="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5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5000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5000"/>
    <n v="430"/>
    <x v="2"/>
    <s v="GB"/>
    <s v="GBP"/>
    <n v="1425124800"/>
    <n v="1421596356"/>
    <b v="0"/>
    <n v="13"/>
    <b v="0"/>
    <s v="theater/plays"/>
    <n v="9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5000"/>
    <n v="165"/>
    <x v="2"/>
    <s v="US"/>
    <s v="USD"/>
    <n v="1425178800"/>
    <n v="1422374420"/>
    <b v="0"/>
    <n v="6"/>
    <b v="0"/>
    <s v="theater/plays"/>
    <n v="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5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5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50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5000"/>
    <n v="735"/>
    <x v="2"/>
    <s v="GB"/>
    <s v="GBP"/>
    <n v="1446732975"/>
    <n v="1444137375"/>
    <b v="0"/>
    <n v="21"/>
    <b v="0"/>
    <s v="theater/plays"/>
    <n v="1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5000"/>
    <n v="576"/>
    <x v="2"/>
    <s v="GB"/>
    <s v="GBP"/>
    <n v="1404149280"/>
    <n v="1400547969"/>
    <b v="0"/>
    <n v="13"/>
    <b v="0"/>
    <s v="theater/plays"/>
    <n v="12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5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s v="US"/>
    <s v="USD"/>
    <n v="1482339794"/>
    <n v="1479747794"/>
    <b v="0"/>
    <n v="6"/>
    <b v="0"/>
    <s v="theater/plays"/>
    <n v="27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50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5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5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5000"/>
    <n v="350"/>
    <x v="2"/>
    <s v="US"/>
    <s v="USD"/>
    <n v="1425819425"/>
    <n v="1423231025"/>
    <b v="0"/>
    <n v="12"/>
    <b v="0"/>
    <s v="theater/plays"/>
    <n v="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500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5000"/>
    <n v="759"/>
    <x v="2"/>
    <s v="US"/>
    <s v="USD"/>
    <n v="1452795416"/>
    <n v="1450203416"/>
    <b v="0"/>
    <n v="6"/>
    <b v="0"/>
    <s v="theater/plays"/>
    <n v="1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5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50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5000"/>
    <n v="47"/>
    <x v="2"/>
    <s v="US"/>
    <s v="USD"/>
    <n v="1448078400"/>
    <n v="1445985299"/>
    <b v="0"/>
    <n v="5"/>
    <b v="0"/>
    <s v="theater/plays"/>
    <n v="1"/>
    <n v="9.4"/>
    <x v="1"/>
    <s v="plays"/>
    <x v="4086"/>
    <d v="2015-11-21T04:00:00"/>
    <x v="0"/>
  </r>
  <r>
    <n v="4087"/>
    <s v="Stage Production &quot;The Nail Shop&quot;"/>
    <s v="Comedy Stage Play"/>
    <n v="50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5000"/>
    <n v="216"/>
    <x v="2"/>
    <s v="GB"/>
    <s v="GBP"/>
    <n v="1421403960"/>
    <n v="1418827324"/>
    <b v="0"/>
    <n v="3"/>
    <b v="0"/>
    <s v="theater/plays"/>
    <n v="4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5000"/>
    <n v="32"/>
    <x v="2"/>
    <s v="US"/>
    <s v="USD"/>
    <n v="1438959600"/>
    <n v="1437754137"/>
    <b v="0"/>
    <n v="3"/>
    <b v="0"/>
    <s v="theater/plays"/>
    <n v="1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5000"/>
    <n v="204"/>
    <x v="2"/>
    <s v="US"/>
    <s v="USD"/>
    <n v="1421410151"/>
    <n v="1418818151"/>
    <b v="0"/>
    <n v="8"/>
    <b v="0"/>
    <s v="theater/plays"/>
    <n v="4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5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5000"/>
    <n v="60"/>
    <x v="2"/>
    <s v="GB"/>
    <s v="GBP"/>
    <n v="1440272093"/>
    <n v="1435088093"/>
    <b v="0"/>
    <n v="4"/>
    <b v="0"/>
    <s v="theater/plays"/>
    <n v="1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5000"/>
    <n v="730"/>
    <x v="2"/>
    <s v="US"/>
    <s v="USD"/>
    <n v="1413953940"/>
    <n v="1410141900"/>
    <b v="0"/>
    <n v="8"/>
    <b v="0"/>
    <s v="theater/plays"/>
    <n v="15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5000"/>
    <n v="800"/>
    <x v="2"/>
    <s v="MX"/>
    <s v="MXN"/>
    <n v="1482108350"/>
    <n v="1479516350"/>
    <b v="0"/>
    <n v="1"/>
    <b v="0"/>
    <s v="theater/plays"/>
    <n v="16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5000"/>
    <n v="400"/>
    <x v="2"/>
    <s v="GB"/>
    <s v="GBP"/>
    <n v="1488271860"/>
    <n v="1484484219"/>
    <b v="0"/>
    <n v="5"/>
    <b v="0"/>
    <s v="theater/plays"/>
    <n v="8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5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5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5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0"/>
    <n v="137"/>
    <x v="2"/>
    <s v="US"/>
    <s v="USD"/>
    <n v="1463343673"/>
    <n v="1460751673"/>
    <b v="0"/>
    <n v="6"/>
    <b v="0"/>
    <s v="theater/plays"/>
    <n v="3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5000"/>
    <n v="100"/>
    <x v="2"/>
    <s v="US"/>
    <s v="USD"/>
    <n v="1440613920"/>
    <n v="1435953566"/>
    <b v="0"/>
    <n v="6"/>
    <b v="0"/>
    <s v="theater/plays"/>
    <n v="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5000"/>
    <n v="641"/>
    <x v="2"/>
    <s v="AU"/>
    <s v="AUD"/>
    <n v="1477550434"/>
    <n v="1474958434"/>
    <b v="0"/>
    <n v="14"/>
    <b v="0"/>
    <s v="theater/plays"/>
    <n v="13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5000"/>
    <n v="2300"/>
    <x v="2"/>
    <s v="MX"/>
    <s v="MXN"/>
    <n v="1482711309"/>
    <n v="1479860109"/>
    <b v="0"/>
    <n v="6"/>
    <b v="0"/>
    <s v="theater/plays"/>
    <n v="46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5000"/>
    <n v="41"/>
    <x v="2"/>
    <s v="US"/>
    <s v="USD"/>
    <n v="1411596001"/>
    <n v="1409608801"/>
    <b v="0"/>
    <n v="4"/>
    <b v="0"/>
    <s v="theater/plays"/>
    <n v="1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5000"/>
    <n v="59"/>
    <x v="2"/>
    <s v="US"/>
    <s v="USD"/>
    <n v="1488517200"/>
    <n v="1485909937"/>
    <b v="0"/>
    <n v="1"/>
    <b v="0"/>
    <s v="theater/plays"/>
    <n v="1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5000"/>
    <n v="86"/>
    <x v="2"/>
    <s v="GB"/>
    <s v="GBP"/>
    <n v="1469113351"/>
    <n v="1463929351"/>
    <b v="0"/>
    <n v="6"/>
    <b v="0"/>
    <s v="theater/plays"/>
    <n v="2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5000"/>
    <n v="94"/>
    <x v="2"/>
    <s v="US"/>
    <s v="USD"/>
    <n v="1424747740"/>
    <n v="1422155740"/>
    <b v="0"/>
    <n v="6"/>
    <b v="0"/>
    <s v="theater/plays"/>
    <n v="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50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50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94E18-24EA-4AE3-9F43-4312547859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3AE5C-2F42-4172-8407-E7F9EEB698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DFF4D-00A4-444E-A42E-4B5BEB3FAD1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697ED-0F73-4711-B1E9-B72AE894933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5">
        <item x="1"/>
        <item x="3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74A93-176B-42D4-94ED-54020B3D739E}">
  <dimension ref="A1:F6"/>
  <sheetViews>
    <sheetView zoomScale="115" zoomScaleNormal="115"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816406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17A06-5A8D-454B-93BA-923249032059}">
  <dimension ref="A1:E7"/>
  <sheetViews>
    <sheetView topLeftCell="A4" workbookViewId="0">
      <selection activeCell="C11" sqref="C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5E294-5EFE-4ED4-B340-A8A2321A3648}">
  <dimension ref="A1:F18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21C3F-4639-44BB-8FBA-A5FB1BDC3744}">
  <dimension ref="A1:C13"/>
  <sheetViews>
    <sheetView workbookViewId="0">
      <selection activeCell="F11" sqref="F11"/>
    </sheetView>
  </sheetViews>
  <sheetFormatPr defaultRowHeight="14.5" x14ac:dyDescent="0.35"/>
  <cols>
    <col min="1" max="1" width="22.90625" bestFit="1" customWidth="1"/>
    <col min="2" max="2" width="14.7265625" style="17" customWidth="1"/>
    <col min="3" max="3" width="10.54296875" style="17" customWidth="1"/>
  </cols>
  <sheetData>
    <row r="1" spans="1:3" x14ac:dyDescent="0.35">
      <c r="B1" s="20" t="s">
        <v>8384</v>
      </c>
      <c r="C1" s="20" t="s">
        <v>8385</v>
      </c>
    </row>
    <row r="2" spans="1:3" x14ac:dyDescent="0.35">
      <c r="B2" s="21"/>
    </row>
    <row r="9" spans="1:3" x14ac:dyDescent="0.35">
      <c r="A9" t="s">
        <v>8386</v>
      </c>
      <c r="B9" s="17" t="e">
        <f>ROUND(AVERAGE(#REF!),0)</f>
        <v>#REF!</v>
      </c>
      <c r="C9" s="17" t="e">
        <f>ROUND(AVERAGE(#REF!),0)</f>
        <v>#REF!</v>
      </c>
    </row>
    <row r="10" spans="1:3" x14ac:dyDescent="0.35">
      <c r="A10" t="s">
        <v>8387</v>
      </c>
      <c r="B10" s="17" t="e">
        <f>ROUND(MEDIAN(#REF!),0)</f>
        <v>#REF!</v>
      </c>
      <c r="C10" s="17" t="e">
        <f>MEDIAN(#REF!)</f>
        <v>#REF!</v>
      </c>
    </row>
    <row r="11" spans="1:3" x14ac:dyDescent="0.35">
      <c r="A11" t="s">
        <v>8388</v>
      </c>
      <c r="B11" s="17" t="e">
        <f>_xlfn.QUARTILE.EXC(#REF!,3)</f>
        <v>#REF!</v>
      </c>
      <c r="C11" s="17" t="e">
        <f>_xlfn.QUARTILE.EXC(#REF!,3)</f>
        <v>#REF!</v>
      </c>
    </row>
    <row r="12" spans="1:3" x14ac:dyDescent="0.35">
      <c r="A12" t="s">
        <v>8389</v>
      </c>
      <c r="B12" s="17" t="e">
        <f>_xlfn.QUARTILE.EXC(#REF!,1)</f>
        <v>#REF!</v>
      </c>
      <c r="C12" s="17" t="e">
        <f>_xlfn.QUARTILE.EXC(#REF!,1)</f>
        <v>#REF!</v>
      </c>
    </row>
    <row r="13" spans="1:3" x14ac:dyDescent="0.35">
      <c r="A13" t="s">
        <v>8390</v>
      </c>
      <c r="B13" s="17" t="e">
        <f>B11-B12</f>
        <v>#REF!</v>
      </c>
      <c r="C13" s="17" t="e">
        <f>C11-C12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173B-9F8E-488E-B7C2-DFC9ACD05D72}">
  <dimension ref="A1:F6"/>
  <sheetViews>
    <sheetView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53.26953125" style="3" customWidth="1"/>
    <col min="5" max="5" width="15.90625" bestFit="1" customWidth="1"/>
  </cols>
  <sheetData>
    <row r="1" spans="1:6" x14ac:dyDescent="0.35">
      <c r="A1" s="18" t="s">
        <v>8380</v>
      </c>
      <c r="B1" s="19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526" sqref="F52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8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5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23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 s="2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 s="23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 s="23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 s="23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 s="23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 s="23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 s="23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 s="23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 s="23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 s="23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 s="23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 s="23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 s="23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 s="23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23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23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23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23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23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23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23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23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23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23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23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23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23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23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23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23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23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23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23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23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23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23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23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23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23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23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23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23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23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23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23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23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23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23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23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23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23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23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23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23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23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23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23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23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23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23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23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23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23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23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23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23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23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23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23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23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23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23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23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23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23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23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23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23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23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23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23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23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23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23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23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23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23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23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23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23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23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23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23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23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23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23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23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23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23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23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23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23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23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23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23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23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23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23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23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23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23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23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23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23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23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23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23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23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23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23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23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23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23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23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23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23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23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23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23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23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23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23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23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23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23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23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23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23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23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23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23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23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23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23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23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23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23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23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23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23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23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23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23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23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23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23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23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23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23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23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23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23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23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23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23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23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23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23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23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23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23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23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23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23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23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23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23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23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23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23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23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23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23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23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23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23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23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23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23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23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23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23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23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23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23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23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23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23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23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23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23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23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23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23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23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23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23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23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23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23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23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23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23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23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23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23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23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23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23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23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23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23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23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23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23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23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23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23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23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23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23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23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23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23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23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23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23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23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23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23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23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23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23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23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23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23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23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23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23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23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23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23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23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23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23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23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23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23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23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23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23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23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23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23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23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23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23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23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23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23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23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23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23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23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23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23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23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23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23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23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23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23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23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23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23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23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23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23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23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23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23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23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23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23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23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23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23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23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23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23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23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23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23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23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23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23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23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23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23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23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23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23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23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23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23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23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23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23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23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23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23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23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23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23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23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23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23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23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23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23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23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23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23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23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23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23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23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23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23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23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23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23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23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23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23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23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23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23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23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23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23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23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23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23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23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23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23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23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23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23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23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23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23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23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23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23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23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23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23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23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23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23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23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23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23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23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23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23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23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23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23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23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23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23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23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23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23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23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23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23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23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23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23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23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23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23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23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23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23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23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23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23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23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23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23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23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23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23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23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23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23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23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23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23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23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23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23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23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23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23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23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23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23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23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23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23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23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23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23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23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23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23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23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23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23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23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23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23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23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23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23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23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23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23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23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23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23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23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23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23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23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23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23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23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23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23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23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23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23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23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23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23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23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23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23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23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23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23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23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23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23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23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23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23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23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23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23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23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23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23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23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23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23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23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23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23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23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23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23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23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23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23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23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23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23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23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23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23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23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23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23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23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23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23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23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23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23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23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23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23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23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23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23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23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23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23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23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23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23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23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23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23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23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23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23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23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23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23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23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23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23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23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23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23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23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23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23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23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23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23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23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23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23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23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23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23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23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23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23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23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23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23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23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23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23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23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23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23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23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23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23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23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23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23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23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23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23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23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23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23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23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23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23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23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23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23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23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23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23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23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23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23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23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23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23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23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23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23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23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23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23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23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23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23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23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23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23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23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23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23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23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23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23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23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23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23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23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23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23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23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23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23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23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23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23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23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23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23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23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23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23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23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23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23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23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23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23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23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23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23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23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23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23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23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23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23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23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23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23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23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23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23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23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23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23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23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23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23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23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23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23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23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23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23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23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23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23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23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23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23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23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23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23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23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23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23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23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23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23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23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23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23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23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23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23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23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23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23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23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23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23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23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23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23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23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23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23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23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23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23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23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23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23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23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23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23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23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23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23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23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23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23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23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23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23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23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23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23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23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23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23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23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23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23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23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23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23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23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23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23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23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23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23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23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23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23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23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23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23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23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23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23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23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23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23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23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23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23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23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23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23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23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23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23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23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23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23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23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23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23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23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23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23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23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23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23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23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23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23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23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23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23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23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23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23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23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23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23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23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23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23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23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23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23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23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23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23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23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23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23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23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23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23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23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23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23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23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23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23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23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23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23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23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23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23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23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23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23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23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23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23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23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23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23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23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23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23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23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23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23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23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23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23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23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23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23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23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23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23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23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23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23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23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23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23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23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23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23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23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23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23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23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23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23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23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23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23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23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23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23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23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23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23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23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23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23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23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23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23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23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23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23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23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23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23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23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23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23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23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23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23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23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23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23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23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23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23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23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23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23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23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23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23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23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23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23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23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23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23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23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23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23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23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23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23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23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23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23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23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23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23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23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23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23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23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23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23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23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23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23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23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23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23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23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23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23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23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23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23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23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23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23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23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23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23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23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23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23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23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23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23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23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23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23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23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23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23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23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23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23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23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23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23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23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23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23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23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23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23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23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23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23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23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23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23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23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23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23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23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23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23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23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23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23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23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23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23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23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23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23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23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23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23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23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23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23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23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23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23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23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23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23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23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23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23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23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23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23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23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23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23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23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23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23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23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23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23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23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23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23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23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23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23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23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23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23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23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23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23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23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23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23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23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23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23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23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23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23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23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23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23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23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23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23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23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23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23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23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23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23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23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23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23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23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23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23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23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23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23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23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23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23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23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23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23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23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23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23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23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23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23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23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23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23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23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23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23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23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23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23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23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23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23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23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23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23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23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23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23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23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23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23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23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23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23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23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23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23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23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23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23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23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23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23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23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23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23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23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23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23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23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23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23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23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23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23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23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23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23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23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23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23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23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23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23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23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23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23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23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23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23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23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23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23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23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23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23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23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23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23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23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23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23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23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23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23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23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23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23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23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23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23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23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23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23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23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23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23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23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23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23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23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23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23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23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23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23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23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23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23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23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23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23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23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23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23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23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23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23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23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23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23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23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23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23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23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23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23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23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23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23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23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23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23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23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23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23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23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23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23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23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23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23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23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23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23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23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23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23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23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23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23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23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23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23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23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23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23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23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23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23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23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23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23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23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23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23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23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23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23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23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23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23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23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23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23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23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23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23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23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23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23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23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23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23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23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23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23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23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23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23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23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23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23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23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23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23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23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23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23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23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23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23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23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23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23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23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23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23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23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23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23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23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23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23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23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23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23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23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23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23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23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23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23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23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23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23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23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23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23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23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23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23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23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23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23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23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23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23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23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23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23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23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23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23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23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23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23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23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23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23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23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23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23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23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23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23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23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23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23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23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23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23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23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23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23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23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23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23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23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23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23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23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23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23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23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23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23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23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23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23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23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23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23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23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23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23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23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23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23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23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23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23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23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23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23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23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23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23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23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23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23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23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23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23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23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23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23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23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23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23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23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23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23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23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23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23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23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23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23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23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23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23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23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23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23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23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23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23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23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23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23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23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23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23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23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23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23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23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23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23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23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23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23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23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23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23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23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23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23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23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23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23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23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23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23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23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23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23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23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23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23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23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23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23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23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23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23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23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23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23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23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23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23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23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23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23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23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23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23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23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23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23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23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23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23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23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23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23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23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23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23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23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23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23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23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23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23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23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23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23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23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23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23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23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23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23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23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23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23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23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23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23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23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23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23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23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23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23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23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23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23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23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23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23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23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23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23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23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23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23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23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23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23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23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23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23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23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23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23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23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23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23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23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23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23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23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23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23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23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23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23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23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23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23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23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23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23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23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23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23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23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23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23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23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23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23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23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23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23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23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23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23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23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23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23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23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23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23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23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23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23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23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23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23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23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23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23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23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23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23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23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23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23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23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23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23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23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23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23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23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23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23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23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23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23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23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23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23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23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23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23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23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23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23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23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23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23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23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23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23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23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23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23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23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23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23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23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23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23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23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23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23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23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23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23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23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23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23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23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23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23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23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23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23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23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23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23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23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23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23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23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23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23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23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23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23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23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23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23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23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23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23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23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23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23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23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23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23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23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23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23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23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23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23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23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23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23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23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23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23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23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23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23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23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23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23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23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23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23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23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23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23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23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23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23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23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23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23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23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23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23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23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23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23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23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23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23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23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23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23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23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23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23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23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23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23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23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23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23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23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23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23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23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23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23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23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23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23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23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23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23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23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23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23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23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23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23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23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23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23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23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23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23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23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23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23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23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23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23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23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23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23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23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23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23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23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23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23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23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23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23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23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23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23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23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23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23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23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23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23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23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23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23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23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23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23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23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23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23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23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23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23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23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23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23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23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23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23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23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23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23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23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23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23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23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23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23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23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23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23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23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23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23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23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23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23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23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23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23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23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23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23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23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23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23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23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23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23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23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23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23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23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23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23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23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23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23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23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23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23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23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23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23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23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23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23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23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23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23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23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23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23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23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23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23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23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23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23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23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23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23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23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23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23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23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23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23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23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23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23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23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23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23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23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23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23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23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23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23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23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23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23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23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23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23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23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23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23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23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23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23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23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23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23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23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23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23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23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23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23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23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23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23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23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23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23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23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23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23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23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23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23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23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23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23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23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23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23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23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23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23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23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23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23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23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23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23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23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23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23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23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23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23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23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23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23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23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23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23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23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23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23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23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23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23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23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23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23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23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23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23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23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23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23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23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23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23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23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23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23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23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23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23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23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23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23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23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23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23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23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23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23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23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23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23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23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23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23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23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23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23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23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23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23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23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23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23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23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23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23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23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23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23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23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23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23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23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23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23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23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23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23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23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23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23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23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23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23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23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23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23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23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23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23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23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23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23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23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23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23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23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23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23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23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23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23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23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23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23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23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23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23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23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23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23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23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23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23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23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23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23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23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23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23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23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23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23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23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23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23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23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23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23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23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23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23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23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23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23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23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23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23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23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23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23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23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23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23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23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23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23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23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23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23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23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23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23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23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23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23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23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23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23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23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23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23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23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23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23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23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23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23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23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23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23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23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23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23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23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23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23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23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23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23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23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23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23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23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23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23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23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23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23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23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23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23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23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23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23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23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23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23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23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23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23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23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23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23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23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23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23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23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23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23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23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23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23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23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23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23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23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23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23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23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23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23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23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23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23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23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23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23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23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23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23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23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23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23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23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23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23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23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23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23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23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23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23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23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23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23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23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23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23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23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23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23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23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23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23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23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23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23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23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23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23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23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23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23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23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23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23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23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23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23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23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23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23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23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23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23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23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23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23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23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23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23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23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23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23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23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23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23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23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23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23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23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23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23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23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23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23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23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23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23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23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23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23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23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23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23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23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23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23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23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23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23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23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23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23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23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23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23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23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23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23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23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23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23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23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23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23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23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23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23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23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23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23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23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23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23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23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23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23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23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23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23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23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23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23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23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23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23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23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23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23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23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23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23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23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23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23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23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23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23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23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23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23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23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23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23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23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23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23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23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23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23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23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23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23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23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23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23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23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23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23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23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23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23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23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23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23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23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23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23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23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23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23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23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23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23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23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23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23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23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23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23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23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23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23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23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23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23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23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23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23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23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23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23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23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23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23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23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23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23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23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23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23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23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23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23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23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23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23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23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23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23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23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23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23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23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23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23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23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23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23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23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23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23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23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23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23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23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23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23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23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23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23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23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23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23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23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23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23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23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23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23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23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23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23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23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23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23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23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23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23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23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23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23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23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23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23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23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23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23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23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23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23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23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23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23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23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23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23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23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23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23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23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23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23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23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23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23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23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23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23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23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23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23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23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23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23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23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23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23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23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23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23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23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23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23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23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23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23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23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23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23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23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23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23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23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23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23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23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23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23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23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23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23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23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23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23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23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23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23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23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23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23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23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23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23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23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23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23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23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23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23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23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23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23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23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23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23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23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23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23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23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23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23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23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23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23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23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23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23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23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23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23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23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23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23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23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23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23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23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23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23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23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23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23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23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23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23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23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23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23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23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23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23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23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23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23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23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23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23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23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23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23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23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23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23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23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23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23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23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23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23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23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23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23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23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23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23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23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23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23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23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23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23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23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23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23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23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23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23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23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23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23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23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23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23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23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23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23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23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23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23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23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23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23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23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23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23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23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23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23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23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23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23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23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23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23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23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23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23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23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23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23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23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23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23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23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23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23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23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23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23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23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23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23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23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23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23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23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23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23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23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23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23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23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23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23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23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23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23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23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23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23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23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23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23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23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23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23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23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23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23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23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23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23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23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23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23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23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23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23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23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23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23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23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23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23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23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23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23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23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23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23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23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23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23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23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23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23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23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23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23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23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23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23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23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23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23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23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23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23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23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23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23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23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23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23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23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23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23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23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23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23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23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23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23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23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23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23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23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23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23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23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23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23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23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23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23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23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23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23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23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23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23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23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23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23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23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23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23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23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23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23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23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23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23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23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23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23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23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23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23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23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23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23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23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23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23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23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23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23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23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23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23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23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23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23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23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23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23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23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23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23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23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23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23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23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23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23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23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23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23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23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23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23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23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23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23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23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23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23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23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23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23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23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23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23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23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23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23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23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23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23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23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23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23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23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23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23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23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23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23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23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23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23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23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23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23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23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23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23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23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23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23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23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23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23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23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23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23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23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23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23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23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23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23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23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23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23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23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23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23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23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23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23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23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23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23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23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23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23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23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23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23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23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23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23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23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23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23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23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23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23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23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23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23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23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23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23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23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23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23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23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23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23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23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23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23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23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23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23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23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23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23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23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23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23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23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23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23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23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23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23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23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23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23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23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23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23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23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23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23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23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23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23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23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23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23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23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23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23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23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23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23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23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23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23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23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23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23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23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23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23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23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23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23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23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23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23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23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23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23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23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23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23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23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23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23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23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23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23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23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23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23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23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23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23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23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23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23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23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23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23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23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23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23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23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23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23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23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23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23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23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23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23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23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23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23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23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23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23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23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23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23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23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23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23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23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23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23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23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23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23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23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23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23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23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23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23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23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23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23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23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23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23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23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23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23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23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23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23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23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23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23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23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23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23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23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23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23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23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23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23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23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23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23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23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23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23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23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23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23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23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23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23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23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23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23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23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23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23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23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23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23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23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23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23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23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23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23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23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23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23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23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23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23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23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23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23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23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23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23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23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23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23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23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23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23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23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23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23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23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23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23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23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23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23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23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23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23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23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23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23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23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23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23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23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23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23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23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23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23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23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23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23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23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23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23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23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23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23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23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23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23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23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23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23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23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23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23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23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23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23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23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23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23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23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23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23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23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23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23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23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23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23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23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23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23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23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23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23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23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23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23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23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23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23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23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23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23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23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23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23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23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23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23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23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23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23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23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23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23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23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23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23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23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23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23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23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23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23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23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23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23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23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23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23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23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23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23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23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23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23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23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23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23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23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23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23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23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23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23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23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23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23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23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23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23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23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23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23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23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23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23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23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23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23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23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23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23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23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23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23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23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23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23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23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23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23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23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23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23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23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23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23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23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23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23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23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23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23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23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23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23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23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23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23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23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23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23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23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23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23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23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23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23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23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23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23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23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23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23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23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23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23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23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23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23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23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23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23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23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23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23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23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23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23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23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23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23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23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23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23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23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23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23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23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23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23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23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23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23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23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23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23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23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23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23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23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23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23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23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23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23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23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23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23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23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23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23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23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23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23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23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23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23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23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23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23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23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23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23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23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23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23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23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23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23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23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23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23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23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23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23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23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23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23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23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23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23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23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23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23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23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23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23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23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23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23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23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23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23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23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23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23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23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23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23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23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23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23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23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23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23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23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23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23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23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23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23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23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23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23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23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23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23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23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23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23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23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23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23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23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23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23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23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23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23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23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23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23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23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23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23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23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23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23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23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23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23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23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23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23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23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23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23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23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23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23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23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23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23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23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23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23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23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23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23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23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23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23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23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23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23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23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23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23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23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23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23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23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23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23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23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23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23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23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23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23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23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23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23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23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23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23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23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23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23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23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23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23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23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23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23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23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23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23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23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23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23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23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23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23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23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23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23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23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23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23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23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23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23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23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23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23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23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23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23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23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23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23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23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23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23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23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23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23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23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23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23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23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23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23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23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23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23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23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23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23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23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23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23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23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23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23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23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23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23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23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23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23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23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23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23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23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23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23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23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23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23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23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23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23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23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23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23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23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23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23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23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23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23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23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23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23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23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23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23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23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23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23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23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23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23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23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23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23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23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23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23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23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23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23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23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23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23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23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23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23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23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23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23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23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23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23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23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23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23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23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23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23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23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23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23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23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23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23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23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23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23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23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23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23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23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23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23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23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23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23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23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23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23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23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23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23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23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23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23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23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23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23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23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23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23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23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23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23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23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23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23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23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23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23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23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23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23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23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23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23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23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23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23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23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23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23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23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23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23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23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23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23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23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23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23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23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23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23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23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23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23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23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23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23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23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23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23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23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23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23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23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23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23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23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23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23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23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23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23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23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23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23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23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23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23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23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23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23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23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23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23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23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23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23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23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23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23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23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23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23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23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23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23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23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23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23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23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23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23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23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23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23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23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23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23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23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23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23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23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23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23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23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23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23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23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23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23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23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23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23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23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23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23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23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23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23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23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23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23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23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23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23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23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23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23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23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23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23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23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23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23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23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23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23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23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23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23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23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23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23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23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23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23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23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23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23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23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23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23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23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23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23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23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23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23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23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23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23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23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23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23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23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23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23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23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23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23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23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23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23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23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23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23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23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23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23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23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23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23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23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23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23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23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23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23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23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23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23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23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23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23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23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23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23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23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23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23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23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23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23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23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23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23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23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23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23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23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23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23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23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23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23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23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23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23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23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23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23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23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23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23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23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23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23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23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23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23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23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23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23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23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23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23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23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23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23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23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23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23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23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23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23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23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23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23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23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23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23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23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23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23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23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23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23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23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23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23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23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23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23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23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23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23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23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23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23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23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23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23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23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23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23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23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23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23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23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23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23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23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23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23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23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23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23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23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23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23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23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23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23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23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23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23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23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23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23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23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23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23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23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23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23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23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23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23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23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23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U3763">
        <f t="shared" ref="U3763:U3764" si="236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23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U3764">
        <f t="shared" si="236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23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23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23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23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23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23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23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23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23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23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23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23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23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23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ref="P3778:P3841" si="238">IFERROR(ROUND(E3778/L3778,2),0)</f>
        <v>90.82</v>
      </c>
      <c r="Q3778" s="10" t="s">
        <v>8315</v>
      </c>
      <c r="R3778" t="s">
        <v>8357</v>
      </c>
      <c r="S3778" s="15">
        <f t="shared" ref="S3778:S3841" si="239">(((J3778/60)/60)/24)+DATE(1970,1,1)</f>
        <v>41814.367800925924</v>
      </c>
      <c r="T3778" s="15">
        <f t="shared" ref="T3778:T3841" si="240">(((I3778/60)/60)/24)+DATE(1970,1,1)</f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23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8"/>
        <v>48.54</v>
      </c>
      <c r="Q3779" s="10" t="s">
        <v>8315</v>
      </c>
      <c r="R3779" t="s">
        <v>8357</v>
      </c>
      <c r="S3779" s="15">
        <f t="shared" si="239"/>
        <v>41887.111354166671</v>
      </c>
      <c r="T3779" s="15">
        <f t="shared" si="240"/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23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23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23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23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23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23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23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23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23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23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23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23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23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23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23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23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23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  <c r="U3796">
        <f t="shared" ref="U3796:U3797" si="241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23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  <c r="U3797">
        <f t="shared" si="241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23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23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23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23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23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23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23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23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23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23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23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23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23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23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23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23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23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23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23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23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23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23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23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23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23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23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23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23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23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23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23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23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23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23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23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23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23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23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23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23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23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23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23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23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23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2">ROUND(E3842/D3842*100,0)</f>
        <v>6500</v>
      </c>
      <c r="P3842">
        <f t="shared" ref="P3842:P3905" si="243">IFERROR(ROUND(E3842/L3842,2),0)</f>
        <v>21.67</v>
      </c>
      <c r="Q3842" s="10" t="s">
        <v>8315</v>
      </c>
      <c r="R3842" t="s">
        <v>8316</v>
      </c>
      <c r="S3842" s="15">
        <f t="shared" ref="S3842:S3905" si="244">(((J3842/60)/60)/24)+DATE(1970,1,1)</f>
        <v>42432.701724537037</v>
      </c>
      <c r="T3842" s="15">
        <f t="shared" ref="T3842:T3905" si="245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23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2"/>
        <v>9</v>
      </c>
      <c r="P3843">
        <f t="shared" si="243"/>
        <v>25.65</v>
      </c>
      <c r="Q3843" s="10" t="s">
        <v>8315</v>
      </c>
      <c r="R3843" t="s">
        <v>8316</v>
      </c>
      <c r="S3843" s="15">
        <f t="shared" si="244"/>
        <v>41780.785729166666</v>
      </c>
      <c r="T3843" s="15">
        <f t="shared" si="24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23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0" t="s">
        <v>8315</v>
      </c>
      <c r="R3844" t="s">
        <v>8316</v>
      </c>
      <c r="S3844" s="15">
        <f t="shared" si="244"/>
        <v>41740.493657407409</v>
      </c>
      <c r="T3844" s="15">
        <f t="shared" si="24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23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0" t="s">
        <v>8315</v>
      </c>
      <c r="R3845" t="s">
        <v>8316</v>
      </c>
      <c r="S3845" s="15">
        <f t="shared" si="244"/>
        <v>41766.072500000002</v>
      </c>
      <c r="T3845" s="15">
        <f t="shared" si="24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23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0" t="s">
        <v>8315</v>
      </c>
      <c r="R3846" t="s">
        <v>8316</v>
      </c>
      <c r="S3846" s="15">
        <f t="shared" si="244"/>
        <v>41766.617291666669</v>
      </c>
      <c r="T3846" s="15">
        <f t="shared" si="24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23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0" t="s">
        <v>8315</v>
      </c>
      <c r="R3847" t="s">
        <v>8316</v>
      </c>
      <c r="S3847" s="15">
        <f t="shared" si="244"/>
        <v>42248.627013888887</v>
      </c>
      <c r="T3847" s="15">
        <f t="shared" si="24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23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0" t="s">
        <v>8315</v>
      </c>
      <c r="R3848" t="s">
        <v>8316</v>
      </c>
      <c r="S3848" s="15">
        <f t="shared" si="244"/>
        <v>41885.221550925926</v>
      </c>
      <c r="T3848" s="15">
        <f t="shared" si="24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23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0" t="s">
        <v>8315</v>
      </c>
      <c r="R3849" t="s">
        <v>8316</v>
      </c>
      <c r="S3849" s="15">
        <f t="shared" si="244"/>
        <v>42159.224432870367</v>
      </c>
      <c r="T3849" s="15">
        <f t="shared" si="24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23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0" t="s">
        <v>8315</v>
      </c>
      <c r="R3850" t="s">
        <v>8316</v>
      </c>
      <c r="S3850" s="15">
        <f t="shared" si="244"/>
        <v>42265.817002314812</v>
      </c>
      <c r="T3850" s="15">
        <f t="shared" si="24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23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0" t="s">
        <v>8315</v>
      </c>
      <c r="R3851" t="s">
        <v>8316</v>
      </c>
      <c r="S3851" s="15">
        <f t="shared" si="244"/>
        <v>42136.767175925925</v>
      </c>
      <c r="T3851" s="15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23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0" t="s">
        <v>8315</v>
      </c>
      <c r="R3852" t="s">
        <v>8316</v>
      </c>
      <c r="S3852" s="15">
        <f t="shared" si="244"/>
        <v>41975.124340277776</v>
      </c>
      <c r="T3852" s="15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23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0" t="s">
        <v>8315</v>
      </c>
      <c r="R3853" t="s">
        <v>8316</v>
      </c>
      <c r="S3853" s="15">
        <f t="shared" si="244"/>
        <v>42172.439571759256</v>
      </c>
      <c r="T3853" s="15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23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0" t="s">
        <v>8315</v>
      </c>
      <c r="R3854" t="s">
        <v>8316</v>
      </c>
      <c r="S3854" s="15">
        <f t="shared" si="244"/>
        <v>42065.190694444449</v>
      </c>
      <c r="T3854" s="15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23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0" t="s">
        <v>8315</v>
      </c>
      <c r="R3855" t="s">
        <v>8316</v>
      </c>
      <c r="S3855" s="15">
        <f t="shared" si="244"/>
        <v>41848.84002314815</v>
      </c>
      <c r="T3855" s="15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23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0" t="s">
        <v>8315</v>
      </c>
      <c r="R3856" t="s">
        <v>8316</v>
      </c>
      <c r="S3856" s="15">
        <f t="shared" si="244"/>
        <v>42103.884930555556</v>
      </c>
      <c r="T3856" s="15">
        <f t="shared" si="245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23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0" t="s">
        <v>8315</v>
      </c>
      <c r="R3857" t="s">
        <v>8316</v>
      </c>
      <c r="S3857" s="15">
        <f t="shared" si="244"/>
        <v>42059.970729166671</v>
      </c>
      <c r="T3857" s="15">
        <f t="shared" si="245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23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0" t="s">
        <v>8315</v>
      </c>
      <c r="R3858" t="s">
        <v>8316</v>
      </c>
      <c r="S3858" s="15">
        <f t="shared" si="244"/>
        <v>42041.743090277778</v>
      </c>
      <c r="T3858" s="15">
        <f t="shared" si="245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23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0" t="s">
        <v>8315</v>
      </c>
      <c r="R3859" t="s">
        <v>8316</v>
      </c>
      <c r="S3859" s="15">
        <f t="shared" si="244"/>
        <v>41829.73715277778</v>
      </c>
      <c r="T3859" s="15">
        <f t="shared" si="245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23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0" t="s">
        <v>8315</v>
      </c>
      <c r="R3860" t="s">
        <v>8316</v>
      </c>
      <c r="S3860" s="15">
        <f t="shared" si="244"/>
        <v>42128.431064814817</v>
      </c>
      <c r="T3860" s="15">
        <f t="shared" si="245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23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0" t="s">
        <v>8315</v>
      </c>
      <c r="R3861" t="s">
        <v>8316</v>
      </c>
      <c r="S3861" s="15">
        <f t="shared" si="244"/>
        <v>41789.893599537041</v>
      </c>
      <c r="T3861" s="15">
        <f t="shared" si="245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23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0" t="s">
        <v>8315</v>
      </c>
      <c r="R3862" t="s">
        <v>8316</v>
      </c>
      <c r="S3862" s="15">
        <f t="shared" si="244"/>
        <v>41833.660995370366</v>
      </c>
      <c r="T3862" s="15">
        <f t="shared" si="245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23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0" t="s">
        <v>8315</v>
      </c>
      <c r="R3863" t="s">
        <v>8316</v>
      </c>
      <c r="S3863" s="15">
        <f t="shared" si="244"/>
        <v>41914.590011574073</v>
      </c>
      <c r="T3863" s="15">
        <f t="shared" si="245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23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0" t="s">
        <v>8315</v>
      </c>
      <c r="R3864" t="s">
        <v>8316</v>
      </c>
      <c r="S3864" s="15">
        <f t="shared" si="244"/>
        <v>42611.261064814811</v>
      </c>
      <c r="T3864" s="15">
        <f t="shared" si="245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23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3"/>
        <v>0</v>
      </c>
      <c r="Q3865" s="10" t="s">
        <v>8315</v>
      </c>
      <c r="R3865" t="s">
        <v>8316</v>
      </c>
      <c r="S3865" s="15">
        <f t="shared" si="244"/>
        <v>42253.633159722223</v>
      </c>
      <c r="T3865" s="15">
        <f t="shared" si="245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23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0" t="s">
        <v>8315</v>
      </c>
      <c r="R3866" t="s">
        <v>8316</v>
      </c>
      <c r="S3866" s="15">
        <f t="shared" si="244"/>
        <v>42295.891828703709</v>
      </c>
      <c r="T3866" s="15">
        <f t="shared" si="245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23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0" t="s">
        <v>8315</v>
      </c>
      <c r="R3867" t="s">
        <v>8316</v>
      </c>
      <c r="S3867" s="15">
        <f t="shared" si="244"/>
        <v>41841.651597222226</v>
      </c>
      <c r="T3867" s="15">
        <f t="shared" si="245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23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0" t="s">
        <v>8315</v>
      </c>
      <c r="R3868" t="s">
        <v>8316</v>
      </c>
      <c r="S3868" s="15">
        <f t="shared" si="244"/>
        <v>42402.947002314817</v>
      </c>
      <c r="T3868" s="15">
        <f t="shared" si="245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23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0" t="s">
        <v>8315</v>
      </c>
      <c r="R3869" t="s">
        <v>8316</v>
      </c>
      <c r="S3869" s="15">
        <f t="shared" si="244"/>
        <v>42509.814108796301</v>
      </c>
      <c r="T3869" s="15">
        <f t="shared" si="245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23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0" t="s">
        <v>8315</v>
      </c>
      <c r="R3870" t="s">
        <v>8357</v>
      </c>
      <c r="S3870" s="15">
        <f t="shared" si="244"/>
        <v>41865.659780092588</v>
      </c>
      <c r="T3870" s="15">
        <f t="shared" si="245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23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0" t="s">
        <v>8315</v>
      </c>
      <c r="R3871" t="s">
        <v>8357</v>
      </c>
      <c r="S3871" s="15">
        <f t="shared" si="244"/>
        <v>42047.724444444444</v>
      </c>
      <c r="T3871" s="15">
        <f t="shared" si="245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23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0" t="s">
        <v>8315</v>
      </c>
      <c r="R3872" t="s">
        <v>8357</v>
      </c>
      <c r="S3872" s="15">
        <f t="shared" si="244"/>
        <v>41793.17219907407</v>
      </c>
      <c r="T3872" s="15">
        <f t="shared" si="245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23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0" t="s">
        <v>8315</v>
      </c>
      <c r="R3873" t="s">
        <v>8357</v>
      </c>
      <c r="S3873" s="15">
        <f t="shared" si="244"/>
        <v>42763.780671296292</v>
      </c>
      <c r="T3873" s="15">
        <f t="shared" si="245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23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3"/>
        <v>0</v>
      </c>
      <c r="Q3874" s="10" t="s">
        <v>8315</v>
      </c>
      <c r="R3874" t="s">
        <v>8357</v>
      </c>
      <c r="S3874" s="15">
        <f t="shared" si="244"/>
        <v>42180.145787037036</v>
      </c>
      <c r="T3874" s="15">
        <f t="shared" si="245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23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3"/>
        <v>0</v>
      </c>
      <c r="Q3875" s="10" t="s">
        <v>8315</v>
      </c>
      <c r="R3875" t="s">
        <v>8357</v>
      </c>
      <c r="S3875" s="15">
        <f t="shared" si="244"/>
        <v>42255.696006944447</v>
      </c>
      <c r="T3875" s="15">
        <f t="shared" si="245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23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3"/>
        <v>0</v>
      </c>
      <c r="Q3876" s="10" t="s">
        <v>8315</v>
      </c>
      <c r="R3876" t="s">
        <v>8357</v>
      </c>
      <c r="S3876" s="15">
        <f t="shared" si="244"/>
        <v>42007.016458333332</v>
      </c>
      <c r="T3876" s="15">
        <f t="shared" si="245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23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3"/>
        <v>0</v>
      </c>
      <c r="Q3877" s="10" t="s">
        <v>8315</v>
      </c>
      <c r="R3877" t="s">
        <v>8357</v>
      </c>
      <c r="S3877" s="15">
        <f t="shared" si="244"/>
        <v>42615.346817129626</v>
      </c>
      <c r="T3877" s="15">
        <f t="shared" si="245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23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0" t="s">
        <v>8315</v>
      </c>
      <c r="R3878" t="s">
        <v>8357</v>
      </c>
      <c r="S3878" s="15">
        <f t="shared" si="244"/>
        <v>42372.624166666668</v>
      </c>
      <c r="T3878" s="15">
        <f t="shared" si="245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23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0" t="s">
        <v>8315</v>
      </c>
      <c r="R3879" t="s">
        <v>8357</v>
      </c>
      <c r="S3879" s="15">
        <f t="shared" si="244"/>
        <v>42682.67768518519</v>
      </c>
      <c r="T3879" s="15">
        <f t="shared" si="245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23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0" t="s">
        <v>8315</v>
      </c>
      <c r="R3880" t="s">
        <v>8357</v>
      </c>
      <c r="S3880" s="15">
        <f t="shared" si="244"/>
        <v>42154.818819444445</v>
      </c>
      <c r="T3880" s="15">
        <f t="shared" si="245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23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3"/>
        <v>0</v>
      </c>
      <c r="Q3881" s="10" t="s">
        <v>8315</v>
      </c>
      <c r="R3881" t="s">
        <v>8357</v>
      </c>
      <c r="S3881" s="15">
        <f t="shared" si="244"/>
        <v>41999.861064814817</v>
      </c>
      <c r="T3881" s="15">
        <f t="shared" si="245"/>
        <v>42029.861064814817</v>
      </c>
      <c r="U3881">
        <f t="shared" ref="U3881:U3882" si="246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23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0" t="s">
        <v>8315</v>
      </c>
      <c r="R3882" t="s">
        <v>8357</v>
      </c>
      <c r="S3882" s="15">
        <f t="shared" si="244"/>
        <v>41815.815046296295</v>
      </c>
      <c r="T3882" s="15">
        <f t="shared" si="245"/>
        <v>41850.958333333336</v>
      </c>
      <c r="U3882">
        <f t="shared" si="246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23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0" t="s">
        <v>8315</v>
      </c>
      <c r="R3883" t="s">
        <v>8357</v>
      </c>
      <c r="S3883" s="15">
        <f t="shared" si="244"/>
        <v>42756.018506944441</v>
      </c>
      <c r="T3883" s="15">
        <f t="shared" si="245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23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3"/>
        <v>0</v>
      </c>
      <c r="Q3884" s="10" t="s">
        <v>8315</v>
      </c>
      <c r="R3884" t="s">
        <v>8357</v>
      </c>
      <c r="S3884" s="15">
        <f t="shared" si="244"/>
        <v>42373.983449074076</v>
      </c>
      <c r="T3884" s="15">
        <f t="shared" si="245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23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si="243"/>
        <v>0</v>
      </c>
      <c r="Q3885" s="10" t="s">
        <v>8315</v>
      </c>
      <c r="R3885" t="s">
        <v>8357</v>
      </c>
      <c r="S3885" s="15">
        <f t="shared" si="244"/>
        <v>41854.602650462963</v>
      </c>
      <c r="T3885" s="15">
        <f t="shared" si="245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23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3"/>
        <v>0</v>
      </c>
      <c r="Q3886" s="10" t="s">
        <v>8315</v>
      </c>
      <c r="R3886" t="s">
        <v>8357</v>
      </c>
      <c r="S3886" s="15">
        <f t="shared" si="244"/>
        <v>42065.791574074072</v>
      </c>
      <c r="T3886" s="15">
        <f t="shared" si="245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23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3"/>
        <v>0</v>
      </c>
      <c r="Q3887" s="10" t="s">
        <v>8315</v>
      </c>
      <c r="R3887" t="s">
        <v>8357</v>
      </c>
      <c r="S3887" s="15">
        <f t="shared" si="244"/>
        <v>42469.951284722221</v>
      </c>
      <c r="T3887" s="15">
        <f t="shared" si="245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23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3"/>
        <v>0</v>
      </c>
      <c r="Q3888" s="10" t="s">
        <v>8315</v>
      </c>
      <c r="R3888" t="s">
        <v>8357</v>
      </c>
      <c r="S3888" s="15">
        <f t="shared" si="244"/>
        <v>41954.228032407409</v>
      </c>
      <c r="T3888" s="15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23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0" t="s">
        <v>8315</v>
      </c>
      <c r="R3889" t="s">
        <v>8357</v>
      </c>
      <c r="S3889" s="15">
        <f t="shared" si="244"/>
        <v>42079.857974537037</v>
      </c>
      <c r="T3889" s="15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23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0" t="s">
        <v>8315</v>
      </c>
      <c r="R3890" t="s">
        <v>8316</v>
      </c>
      <c r="S3890" s="15">
        <f t="shared" si="244"/>
        <v>42762.545810185184</v>
      </c>
      <c r="T3890" s="15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23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0" t="s">
        <v>8315</v>
      </c>
      <c r="R3891" t="s">
        <v>8316</v>
      </c>
      <c r="S3891" s="15">
        <f t="shared" si="244"/>
        <v>41977.004976851851</v>
      </c>
      <c r="T3891" s="15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23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0" t="s">
        <v>8315</v>
      </c>
      <c r="R3892" t="s">
        <v>8316</v>
      </c>
      <c r="S3892" s="15">
        <f t="shared" si="244"/>
        <v>42171.758611111116</v>
      </c>
      <c r="T3892" s="15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23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0" t="s">
        <v>8315</v>
      </c>
      <c r="R3893" t="s">
        <v>8316</v>
      </c>
      <c r="S3893" s="15">
        <f t="shared" si="244"/>
        <v>42056.1324537037</v>
      </c>
      <c r="T3893" s="15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23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3"/>
        <v>0</v>
      </c>
      <c r="Q3894" s="10" t="s">
        <v>8315</v>
      </c>
      <c r="R3894" t="s">
        <v>8316</v>
      </c>
      <c r="S3894" s="15">
        <f t="shared" si="244"/>
        <v>41867.652280092596</v>
      </c>
      <c r="T3894" s="15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23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0" t="s">
        <v>8315</v>
      </c>
      <c r="R3895" t="s">
        <v>8316</v>
      </c>
      <c r="S3895" s="15">
        <f t="shared" si="244"/>
        <v>41779.657870370371</v>
      </c>
      <c r="T3895" s="15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23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0" t="s">
        <v>8315</v>
      </c>
      <c r="R3896" t="s">
        <v>8316</v>
      </c>
      <c r="S3896" s="15">
        <f t="shared" si="244"/>
        <v>42679.958472222221</v>
      </c>
      <c r="T3896" s="15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23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0" t="s">
        <v>8315</v>
      </c>
      <c r="R3897" t="s">
        <v>8316</v>
      </c>
      <c r="S3897" s="15">
        <f t="shared" si="244"/>
        <v>42032.250208333338</v>
      </c>
      <c r="T3897" s="15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23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3"/>
        <v>42.5</v>
      </c>
      <c r="Q3898" s="10" t="s">
        <v>8315</v>
      </c>
      <c r="R3898" t="s">
        <v>8316</v>
      </c>
      <c r="S3898" s="15">
        <f t="shared" si="244"/>
        <v>41793.191875000004</v>
      </c>
      <c r="T3898" s="15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23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3"/>
        <v>44</v>
      </c>
      <c r="Q3899" s="10" t="s">
        <v>8315</v>
      </c>
      <c r="R3899" t="s">
        <v>8316</v>
      </c>
      <c r="S3899" s="15">
        <f t="shared" si="244"/>
        <v>41982.87364583333</v>
      </c>
      <c r="T3899" s="15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23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3"/>
        <v>50.88</v>
      </c>
      <c r="Q3900" s="10" t="s">
        <v>8315</v>
      </c>
      <c r="R3900" t="s">
        <v>8316</v>
      </c>
      <c r="S3900" s="15">
        <f t="shared" si="244"/>
        <v>42193.482291666667</v>
      </c>
      <c r="T3900" s="15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23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3"/>
        <v>62.5</v>
      </c>
      <c r="Q3901" s="10" t="s">
        <v>8315</v>
      </c>
      <c r="R3901" t="s">
        <v>8316</v>
      </c>
      <c r="S3901" s="15">
        <f t="shared" si="244"/>
        <v>41843.775011574071</v>
      </c>
      <c r="T3901" s="15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23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3"/>
        <v>27</v>
      </c>
      <c r="Q3902" s="10" t="s">
        <v>8315</v>
      </c>
      <c r="R3902" t="s">
        <v>8316</v>
      </c>
      <c r="S3902" s="15">
        <f t="shared" si="244"/>
        <v>42136.092488425929</v>
      </c>
      <c r="T3902" s="15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23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3"/>
        <v>25</v>
      </c>
      <c r="Q3903" s="10" t="s">
        <v>8315</v>
      </c>
      <c r="R3903" t="s">
        <v>8316</v>
      </c>
      <c r="S3903" s="15">
        <f t="shared" si="244"/>
        <v>42317.826377314821</v>
      </c>
      <c r="T3903" s="15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23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3"/>
        <v>47.26</v>
      </c>
      <c r="Q3904" s="10" t="s">
        <v>8315</v>
      </c>
      <c r="R3904" t="s">
        <v>8316</v>
      </c>
      <c r="S3904" s="15">
        <f t="shared" si="244"/>
        <v>42663.468078703707</v>
      </c>
      <c r="T3904" s="15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23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>
        <f t="shared" si="243"/>
        <v>0</v>
      </c>
      <c r="Q3905" s="10" t="s">
        <v>8315</v>
      </c>
      <c r="R3905" t="s">
        <v>8316</v>
      </c>
      <c r="S3905" s="15">
        <f t="shared" si="244"/>
        <v>42186.01116898148</v>
      </c>
      <c r="T3905" s="15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23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ROUND(E3906/D3906*100,0)</f>
        <v>0</v>
      </c>
      <c r="P3906">
        <f t="shared" ref="P3906:P3969" si="248">IFERROR(ROUND(E3906/L3906,2),0)</f>
        <v>1.5</v>
      </c>
      <c r="Q3906" s="10" t="s">
        <v>8315</v>
      </c>
      <c r="R3906" t="s">
        <v>8316</v>
      </c>
      <c r="S3906" s="15">
        <f t="shared" ref="S3906:S3969" si="249">(((J3906/60)/60)/24)+DATE(1970,1,1)</f>
        <v>42095.229166666672</v>
      </c>
      <c r="T3906" s="15">
        <f t="shared" ref="T3906:T3969" si="250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23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>
        <f t="shared" si="248"/>
        <v>24.71</v>
      </c>
      <c r="Q3907" s="10" t="s">
        <v>8315</v>
      </c>
      <c r="R3907" t="s">
        <v>8316</v>
      </c>
      <c r="S3907" s="15">
        <f t="shared" si="249"/>
        <v>42124.623877314814</v>
      </c>
      <c r="T3907" s="15">
        <f t="shared" si="250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23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8"/>
        <v>63.13</v>
      </c>
      <c r="Q3908" s="10" t="s">
        <v>8315</v>
      </c>
      <c r="R3908" t="s">
        <v>8316</v>
      </c>
      <c r="S3908" s="15">
        <f t="shared" si="249"/>
        <v>42143.917743055557</v>
      </c>
      <c r="T3908" s="15">
        <f t="shared" si="25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23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8"/>
        <v>38.25</v>
      </c>
      <c r="Q3909" s="10" t="s">
        <v>8315</v>
      </c>
      <c r="R3909" t="s">
        <v>8316</v>
      </c>
      <c r="S3909" s="15">
        <f t="shared" si="249"/>
        <v>41906.819513888891</v>
      </c>
      <c r="T3909" s="15">
        <f t="shared" si="25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23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8"/>
        <v>16.25</v>
      </c>
      <c r="Q3910" s="10" t="s">
        <v>8315</v>
      </c>
      <c r="R3910" t="s">
        <v>8316</v>
      </c>
      <c r="S3910" s="15">
        <f t="shared" si="249"/>
        <v>41834.135370370372</v>
      </c>
      <c r="T3910" s="15">
        <f t="shared" si="25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23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8"/>
        <v>33.75</v>
      </c>
      <c r="Q3911" s="10" t="s">
        <v>8315</v>
      </c>
      <c r="R3911" t="s">
        <v>8316</v>
      </c>
      <c r="S3911" s="15">
        <f t="shared" si="249"/>
        <v>41863.359282407408</v>
      </c>
      <c r="T3911" s="15">
        <f t="shared" si="25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23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8"/>
        <v>61.67</v>
      </c>
      <c r="Q3912" s="10" t="s">
        <v>8315</v>
      </c>
      <c r="R3912" t="s">
        <v>8316</v>
      </c>
      <c r="S3912" s="15">
        <f t="shared" si="249"/>
        <v>42224.756909722222</v>
      </c>
      <c r="T3912" s="15">
        <f t="shared" si="25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23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8"/>
        <v>83.14</v>
      </c>
      <c r="Q3913" s="10" t="s">
        <v>8315</v>
      </c>
      <c r="R3913" t="s">
        <v>8316</v>
      </c>
      <c r="S3913" s="15">
        <f t="shared" si="249"/>
        <v>41939.8122337963</v>
      </c>
      <c r="T3913" s="15">
        <f t="shared" si="25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23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8"/>
        <v>1</v>
      </c>
      <c r="Q3914" s="10" t="s">
        <v>8315</v>
      </c>
      <c r="R3914" t="s">
        <v>8316</v>
      </c>
      <c r="S3914" s="15">
        <f t="shared" si="249"/>
        <v>42059.270023148143</v>
      </c>
      <c r="T3914" s="15">
        <f t="shared" si="25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23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8"/>
        <v>142.86000000000001</v>
      </c>
      <c r="Q3915" s="10" t="s">
        <v>8315</v>
      </c>
      <c r="R3915" t="s">
        <v>8316</v>
      </c>
      <c r="S3915" s="15">
        <f t="shared" si="249"/>
        <v>42308.211215277777</v>
      </c>
      <c r="T3915" s="15">
        <f t="shared" si="25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23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8"/>
        <v>33.67</v>
      </c>
      <c r="Q3916" s="10" t="s">
        <v>8315</v>
      </c>
      <c r="R3916" t="s">
        <v>8316</v>
      </c>
      <c r="S3916" s="15">
        <f t="shared" si="249"/>
        <v>42114.818935185183</v>
      </c>
      <c r="T3916" s="15">
        <f t="shared" si="25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23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8"/>
        <v>5</v>
      </c>
      <c r="Q3917" s="10" t="s">
        <v>8315</v>
      </c>
      <c r="R3917" t="s">
        <v>8316</v>
      </c>
      <c r="S3917" s="15">
        <f t="shared" si="249"/>
        <v>42492.98505787037</v>
      </c>
      <c r="T3917" s="15">
        <f t="shared" si="25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23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8"/>
        <v>0</v>
      </c>
      <c r="Q3918" s="10" t="s">
        <v>8315</v>
      </c>
      <c r="R3918" t="s">
        <v>8316</v>
      </c>
      <c r="S3918" s="15">
        <f t="shared" si="249"/>
        <v>42494.471666666665</v>
      </c>
      <c r="T3918" s="15">
        <f t="shared" si="25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23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8"/>
        <v>10</v>
      </c>
      <c r="Q3919" s="10" t="s">
        <v>8315</v>
      </c>
      <c r="R3919" t="s">
        <v>8316</v>
      </c>
      <c r="S3919" s="15">
        <f t="shared" si="249"/>
        <v>41863.527326388888</v>
      </c>
      <c r="T3919" s="15">
        <f t="shared" si="25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23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8"/>
        <v>40</v>
      </c>
      <c r="Q3920" s="10" t="s">
        <v>8315</v>
      </c>
      <c r="R3920" t="s">
        <v>8316</v>
      </c>
      <c r="S3920" s="15">
        <f t="shared" si="249"/>
        <v>41843.664618055554</v>
      </c>
      <c r="T3920" s="15">
        <f t="shared" si="25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23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8"/>
        <v>30</v>
      </c>
      <c r="Q3921" s="10" t="s">
        <v>8315</v>
      </c>
      <c r="R3921" t="s">
        <v>8316</v>
      </c>
      <c r="S3921" s="15">
        <f t="shared" si="249"/>
        <v>42358.684872685189</v>
      </c>
      <c r="T3921" s="15">
        <f t="shared" si="25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23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8"/>
        <v>45</v>
      </c>
      <c r="Q3922" s="10" t="s">
        <v>8315</v>
      </c>
      <c r="R3922" t="s">
        <v>8316</v>
      </c>
      <c r="S3922" s="15">
        <f t="shared" si="249"/>
        <v>42657.38726851852</v>
      </c>
      <c r="T3922" s="15">
        <f t="shared" si="25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23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8"/>
        <v>0</v>
      </c>
      <c r="Q3923" s="10" t="s">
        <v>8315</v>
      </c>
      <c r="R3923" t="s">
        <v>8316</v>
      </c>
      <c r="S3923" s="15">
        <f t="shared" si="249"/>
        <v>41926.542303240742</v>
      </c>
      <c r="T3923" s="15">
        <f t="shared" si="25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23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8"/>
        <v>10.17</v>
      </c>
      <c r="Q3924" s="10" t="s">
        <v>8315</v>
      </c>
      <c r="R3924" t="s">
        <v>8316</v>
      </c>
      <c r="S3924" s="15">
        <f t="shared" si="249"/>
        <v>42020.768634259264</v>
      </c>
      <c r="T3924" s="15">
        <f t="shared" si="25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23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8"/>
        <v>81.41</v>
      </c>
      <c r="Q3925" s="10" t="s">
        <v>8315</v>
      </c>
      <c r="R3925" t="s">
        <v>8316</v>
      </c>
      <c r="S3925" s="15">
        <f t="shared" si="249"/>
        <v>42075.979988425926</v>
      </c>
      <c r="T3925" s="15">
        <f t="shared" si="25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23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8"/>
        <v>57.25</v>
      </c>
      <c r="Q3926" s="10" t="s">
        <v>8315</v>
      </c>
      <c r="R3926" t="s">
        <v>8316</v>
      </c>
      <c r="S3926" s="15">
        <f t="shared" si="249"/>
        <v>41786.959745370368</v>
      </c>
      <c r="T3926" s="15">
        <f t="shared" si="25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23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8"/>
        <v>5</v>
      </c>
      <c r="Q3927" s="10" t="s">
        <v>8315</v>
      </c>
      <c r="R3927" t="s">
        <v>8316</v>
      </c>
      <c r="S3927" s="15">
        <f t="shared" si="249"/>
        <v>41820.870821759258</v>
      </c>
      <c r="T3927" s="15">
        <f t="shared" si="25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23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8"/>
        <v>15</v>
      </c>
      <c r="Q3928" s="10" t="s">
        <v>8315</v>
      </c>
      <c r="R3928" t="s">
        <v>8316</v>
      </c>
      <c r="S3928" s="15">
        <f t="shared" si="249"/>
        <v>41970.085046296299</v>
      </c>
      <c r="T3928" s="15">
        <f t="shared" si="25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23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8"/>
        <v>12.5</v>
      </c>
      <c r="Q3929" s="10" t="s">
        <v>8315</v>
      </c>
      <c r="R3929" t="s">
        <v>8316</v>
      </c>
      <c r="S3929" s="15">
        <f t="shared" si="249"/>
        <v>41830.267407407409</v>
      </c>
      <c r="T3929" s="15">
        <f t="shared" si="25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23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8"/>
        <v>93</v>
      </c>
      <c r="Q3930" s="10" t="s">
        <v>8315</v>
      </c>
      <c r="R3930" t="s">
        <v>8316</v>
      </c>
      <c r="S3930" s="15">
        <f t="shared" si="249"/>
        <v>42265.683182870373</v>
      </c>
      <c r="T3930" s="15">
        <f t="shared" si="25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23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8"/>
        <v>32.36</v>
      </c>
      <c r="Q3931" s="10" t="s">
        <v>8315</v>
      </c>
      <c r="R3931" t="s">
        <v>8316</v>
      </c>
      <c r="S3931" s="15">
        <f t="shared" si="249"/>
        <v>42601.827141203699</v>
      </c>
      <c r="T3931" s="15">
        <f t="shared" si="25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23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8"/>
        <v>0</v>
      </c>
      <c r="Q3932" s="10" t="s">
        <v>8315</v>
      </c>
      <c r="R3932" t="s">
        <v>8316</v>
      </c>
      <c r="S3932" s="15">
        <f t="shared" si="249"/>
        <v>42433.338749999995</v>
      </c>
      <c r="T3932" s="15">
        <f t="shared" si="25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23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8"/>
        <v>0</v>
      </c>
      <c r="Q3933" s="10" t="s">
        <v>8315</v>
      </c>
      <c r="R3933" t="s">
        <v>8316</v>
      </c>
      <c r="S3933" s="15">
        <f t="shared" si="249"/>
        <v>42228.151701388888</v>
      </c>
      <c r="T3933" s="15">
        <f t="shared" si="25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23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8"/>
        <v>1</v>
      </c>
      <c r="Q3934" s="10" t="s">
        <v>8315</v>
      </c>
      <c r="R3934" t="s">
        <v>8316</v>
      </c>
      <c r="S3934" s="15">
        <f t="shared" si="249"/>
        <v>42415.168564814812</v>
      </c>
      <c r="T3934" s="15">
        <f t="shared" si="25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23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8"/>
        <v>91.83</v>
      </c>
      <c r="Q3935" s="10" t="s">
        <v>8315</v>
      </c>
      <c r="R3935" t="s">
        <v>8316</v>
      </c>
      <c r="S3935" s="15">
        <f t="shared" si="249"/>
        <v>42538.968310185184</v>
      </c>
      <c r="T3935" s="15">
        <f t="shared" si="25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23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8"/>
        <v>45.83</v>
      </c>
      <c r="Q3936" s="10" t="s">
        <v>8315</v>
      </c>
      <c r="R3936" t="s">
        <v>8316</v>
      </c>
      <c r="S3936" s="15">
        <f t="shared" si="249"/>
        <v>42233.671747685185</v>
      </c>
      <c r="T3936" s="15">
        <f t="shared" si="25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23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8"/>
        <v>57.17</v>
      </c>
      <c r="Q3937" s="10" t="s">
        <v>8315</v>
      </c>
      <c r="R3937" t="s">
        <v>8316</v>
      </c>
      <c r="S3937" s="15">
        <f t="shared" si="249"/>
        <v>42221.656782407401</v>
      </c>
      <c r="T3937" s="15">
        <f t="shared" si="25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23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8"/>
        <v>0</v>
      </c>
      <c r="Q3938" s="10" t="s">
        <v>8315</v>
      </c>
      <c r="R3938" t="s">
        <v>8316</v>
      </c>
      <c r="S3938" s="15">
        <f t="shared" si="249"/>
        <v>42675.262962962966</v>
      </c>
      <c r="T3938" s="15">
        <f t="shared" si="25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23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8"/>
        <v>248.5</v>
      </c>
      <c r="Q3939" s="10" t="s">
        <v>8315</v>
      </c>
      <c r="R3939" t="s">
        <v>8316</v>
      </c>
      <c r="S3939" s="15">
        <f t="shared" si="249"/>
        <v>42534.631481481483</v>
      </c>
      <c r="T3939" s="15">
        <f t="shared" si="25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23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8"/>
        <v>79.400000000000006</v>
      </c>
      <c r="Q3940" s="10" t="s">
        <v>8315</v>
      </c>
      <c r="R3940" t="s">
        <v>8316</v>
      </c>
      <c r="S3940" s="15">
        <f t="shared" si="249"/>
        <v>42151.905717592599</v>
      </c>
      <c r="T3940" s="15">
        <f t="shared" si="25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23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8"/>
        <v>5</v>
      </c>
      <c r="Q3941" s="10" t="s">
        <v>8315</v>
      </c>
      <c r="R3941" t="s">
        <v>8316</v>
      </c>
      <c r="S3941" s="15">
        <f t="shared" si="249"/>
        <v>41915.400219907409</v>
      </c>
      <c r="T3941" s="15">
        <f t="shared" si="25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23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8"/>
        <v>5.5</v>
      </c>
      <c r="Q3942" s="10" t="s">
        <v>8315</v>
      </c>
      <c r="R3942" t="s">
        <v>8316</v>
      </c>
      <c r="S3942" s="15">
        <f t="shared" si="249"/>
        <v>41961.492488425924</v>
      </c>
      <c r="T3942" s="15">
        <f t="shared" si="25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23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8"/>
        <v>25</v>
      </c>
      <c r="Q3943" s="10" t="s">
        <v>8315</v>
      </c>
      <c r="R3943" t="s">
        <v>8316</v>
      </c>
      <c r="S3943" s="15">
        <f t="shared" si="249"/>
        <v>41940.587233796294</v>
      </c>
      <c r="T3943" s="15">
        <f t="shared" si="25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23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8"/>
        <v>0</v>
      </c>
      <c r="Q3944" s="10" t="s">
        <v>8315</v>
      </c>
      <c r="R3944" t="s">
        <v>8316</v>
      </c>
      <c r="S3944" s="15">
        <f t="shared" si="249"/>
        <v>42111.904097222221</v>
      </c>
      <c r="T3944" s="15">
        <f t="shared" si="25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23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8"/>
        <v>137.08000000000001</v>
      </c>
      <c r="Q3945" s="10" t="s">
        <v>8315</v>
      </c>
      <c r="R3945" t="s">
        <v>8316</v>
      </c>
      <c r="S3945" s="15">
        <f t="shared" si="249"/>
        <v>42279.778564814813</v>
      </c>
      <c r="T3945" s="15">
        <f t="shared" si="25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23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8"/>
        <v>0</v>
      </c>
      <c r="Q3946" s="10" t="s">
        <v>8315</v>
      </c>
      <c r="R3946" t="s">
        <v>8316</v>
      </c>
      <c r="S3946" s="15">
        <f t="shared" si="249"/>
        <v>42213.662905092591</v>
      </c>
      <c r="T3946" s="15">
        <f t="shared" si="25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23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8"/>
        <v>5</v>
      </c>
      <c r="Q3947" s="10" t="s">
        <v>8315</v>
      </c>
      <c r="R3947" t="s">
        <v>8316</v>
      </c>
      <c r="S3947" s="15">
        <f t="shared" si="249"/>
        <v>42109.801712962959</v>
      </c>
      <c r="T3947" s="15">
        <f t="shared" si="25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23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8"/>
        <v>39</v>
      </c>
      <c r="Q3948" s="10" t="s">
        <v>8315</v>
      </c>
      <c r="R3948" t="s">
        <v>8316</v>
      </c>
      <c r="S3948" s="15">
        <f t="shared" si="249"/>
        <v>42031.833587962959</v>
      </c>
      <c r="T3948" s="15">
        <f t="shared" si="250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23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8"/>
        <v>50.5</v>
      </c>
      <c r="Q3949" s="10" t="s">
        <v>8315</v>
      </c>
      <c r="R3949" t="s">
        <v>8316</v>
      </c>
      <c r="S3949" s="15">
        <f t="shared" si="249"/>
        <v>42615.142870370371</v>
      </c>
      <c r="T3949" s="15">
        <f t="shared" si="25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23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8"/>
        <v>0</v>
      </c>
      <c r="Q3950" s="10" t="s">
        <v>8315</v>
      </c>
      <c r="R3950" t="s">
        <v>8316</v>
      </c>
      <c r="S3950" s="15">
        <f t="shared" si="249"/>
        <v>41829.325497685182</v>
      </c>
      <c r="T3950" s="15">
        <f t="shared" si="25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23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8"/>
        <v>49.28</v>
      </c>
      <c r="Q3951" s="10" t="s">
        <v>8315</v>
      </c>
      <c r="R3951" t="s">
        <v>8316</v>
      </c>
      <c r="S3951" s="15">
        <f t="shared" si="249"/>
        <v>42016.120613425926</v>
      </c>
      <c r="T3951" s="15">
        <f t="shared" si="25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23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8"/>
        <v>25</v>
      </c>
      <c r="Q3952" s="10" t="s">
        <v>8315</v>
      </c>
      <c r="R3952" t="s">
        <v>8316</v>
      </c>
      <c r="S3952" s="15">
        <f t="shared" si="249"/>
        <v>42439.702314814815</v>
      </c>
      <c r="T3952" s="15">
        <f t="shared" si="25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23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8"/>
        <v>1</v>
      </c>
      <c r="Q3953" s="10" t="s">
        <v>8315</v>
      </c>
      <c r="R3953" t="s">
        <v>8316</v>
      </c>
      <c r="S3953" s="15">
        <f t="shared" si="249"/>
        <v>42433.825717592597</v>
      </c>
      <c r="T3953" s="15">
        <f t="shared" si="25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23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8"/>
        <v>25</v>
      </c>
      <c r="Q3954" s="10" t="s">
        <v>8315</v>
      </c>
      <c r="R3954" t="s">
        <v>8316</v>
      </c>
      <c r="S3954" s="15">
        <f t="shared" si="249"/>
        <v>42243.790393518517</v>
      </c>
      <c r="T3954" s="15">
        <f t="shared" si="25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23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8"/>
        <v>0</v>
      </c>
      <c r="Q3955" s="10" t="s">
        <v>8315</v>
      </c>
      <c r="R3955" t="s">
        <v>8316</v>
      </c>
      <c r="S3955" s="15">
        <f t="shared" si="249"/>
        <v>42550.048449074078</v>
      </c>
      <c r="T3955" s="15">
        <f t="shared" si="25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23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8"/>
        <v>0</v>
      </c>
      <c r="Q3956" s="10" t="s">
        <v>8315</v>
      </c>
      <c r="R3956" t="s">
        <v>8316</v>
      </c>
      <c r="S3956" s="15">
        <f t="shared" si="249"/>
        <v>41774.651203703703</v>
      </c>
      <c r="T3956" s="15">
        <f t="shared" si="25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23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8"/>
        <v>53.13</v>
      </c>
      <c r="Q3957" s="10" t="s">
        <v>8315</v>
      </c>
      <c r="R3957" t="s">
        <v>8316</v>
      </c>
      <c r="S3957" s="15">
        <f t="shared" si="249"/>
        <v>42306.848854166667</v>
      </c>
      <c r="T3957" s="15">
        <f t="shared" si="25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23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8"/>
        <v>0</v>
      </c>
      <c r="Q3958" s="10" t="s">
        <v>8315</v>
      </c>
      <c r="R3958" t="s">
        <v>8316</v>
      </c>
      <c r="S3958" s="15">
        <f t="shared" si="249"/>
        <v>42457.932025462964</v>
      </c>
      <c r="T3958" s="15">
        <f t="shared" si="25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23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8"/>
        <v>7</v>
      </c>
      <c r="Q3959" s="10" t="s">
        <v>8315</v>
      </c>
      <c r="R3959" t="s">
        <v>8316</v>
      </c>
      <c r="S3959" s="15">
        <f t="shared" si="249"/>
        <v>42513.976319444439</v>
      </c>
      <c r="T3959" s="15">
        <f t="shared" si="250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23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8"/>
        <v>40.06</v>
      </c>
      <c r="Q3960" s="10" t="s">
        <v>8315</v>
      </c>
      <c r="R3960" t="s">
        <v>8316</v>
      </c>
      <c r="S3960" s="15">
        <f t="shared" si="249"/>
        <v>41816.950370370374</v>
      </c>
      <c r="T3960" s="15">
        <f t="shared" si="25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23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8"/>
        <v>24.33</v>
      </c>
      <c r="Q3961" s="10" t="s">
        <v>8315</v>
      </c>
      <c r="R3961" t="s">
        <v>8316</v>
      </c>
      <c r="S3961" s="15">
        <f t="shared" si="249"/>
        <v>41880.788842592592</v>
      </c>
      <c r="T3961" s="15">
        <f t="shared" si="25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23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8"/>
        <v>11.25</v>
      </c>
      <c r="Q3962" s="10" t="s">
        <v>8315</v>
      </c>
      <c r="R3962" t="s">
        <v>8316</v>
      </c>
      <c r="S3962" s="15">
        <f t="shared" si="249"/>
        <v>42342.845555555556</v>
      </c>
      <c r="T3962" s="15">
        <f t="shared" si="25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23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8"/>
        <v>10.5</v>
      </c>
      <c r="Q3963" s="10" t="s">
        <v>8315</v>
      </c>
      <c r="R3963" t="s">
        <v>8316</v>
      </c>
      <c r="S3963" s="15">
        <f t="shared" si="249"/>
        <v>41745.891319444447</v>
      </c>
      <c r="T3963" s="15">
        <f t="shared" si="25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23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8"/>
        <v>15</v>
      </c>
      <c r="Q3964" s="10" t="s">
        <v>8315</v>
      </c>
      <c r="R3964" t="s">
        <v>8316</v>
      </c>
      <c r="S3964" s="15">
        <f t="shared" si="249"/>
        <v>42311.621458333335</v>
      </c>
      <c r="T3964" s="15">
        <f t="shared" si="25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23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8"/>
        <v>0</v>
      </c>
      <c r="Q3965" s="10" t="s">
        <v>8315</v>
      </c>
      <c r="R3965" t="s">
        <v>8316</v>
      </c>
      <c r="S3965" s="15">
        <f t="shared" si="249"/>
        <v>42296.154131944444</v>
      </c>
      <c r="T3965" s="15">
        <f t="shared" si="25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23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8"/>
        <v>42</v>
      </c>
      <c r="Q3966" s="10" t="s">
        <v>8315</v>
      </c>
      <c r="R3966" t="s">
        <v>8316</v>
      </c>
      <c r="S3966" s="15">
        <f t="shared" si="249"/>
        <v>42053.722060185188</v>
      </c>
      <c r="T3966" s="15">
        <f t="shared" si="25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23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8"/>
        <v>71.25</v>
      </c>
      <c r="Q3967" s="10" t="s">
        <v>8315</v>
      </c>
      <c r="R3967" t="s">
        <v>8316</v>
      </c>
      <c r="S3967" s="15">
        <f t="shared" si="249"/>
        <v>42414.235879629632</v>
      </c>
      <c r="T3967" s="15">
        <f t="shared" si="25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23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9"/>
        <v>41801.711550925924</v>
      </c>
      <c r="T3968" s="15">
        <f t="shared" si="25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23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9"/>
        <v>42770.290590277778</v>
      </c>
      <c r="T3969" s="15">
        <f t="shared" si="25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23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ROUND(E3970/D3970*100,0)</f>
        <v>11</v>
      </c>
      <c r="P3970">
        <f t="shared" ref="P3970:P4033" si="252">IFERROR(ROUND(E3970/L3970,2),0)</f>
        <v>47.91</v>
      </c>
      <c r="Q3970" s="10" t="s">
        <v>8315</v>
      </c>
      <c r="R3970" t="s">
        <v>8316</v>
      </c>
      <c r="S3970" s="15">
        <f t="shared" ref="S3970:S4033" si="253">(((J3970/60)/60)/24)+DATE(1970,1,1)</f>
        <v>42452.815659722226</v>
      </c>
      <c r="T3970" s="15">
        <f t="shared" ref="T3970:T4033" si="254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23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>
        <f t="shared" si="252"/>
        <v>35.17</v>
      </c>
      <c r="Q3971" s="10" t="s">
        <v>8315</v>
      </c>
      <c r="R3971" t="s">
        <v>8316</v>
      </c>
      <c r="S3971" s="15">
        <f t="shared" si="253"/>
        <v>42601.854699074072</v>
      </c>
      <c r="T3971" s="15">
        <f t="shared" si="254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23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2"/>
        <v>5.5</v>
      </c>
      <c r="Q3972" s="10" t="s">
        <v>8315</v>
      </c>
      <c r="R3972" t="s">
        <v>8316</v>
      </c>
      <c r="S3972" s="15">
        <f t="shared" si="253"/>
        <v>42447.863553240735</v>
      </c>
      <c r="T3972" s="15">
        <f t="shared" si="254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23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2"/>
        <v>22.67</v>
      </c>
      <c r="Q3973" s="10" t="s">
        <v>8315</v>
      </c>
      <c r="R3973" t="s">
        <v>8316</v>
      </c>
      <c r="S3973" s="15">
        <f t="shared" si="253"/>
        <v>41811.536180555559</v>
      </c>
      <c r="T3973" s="15">
        <f t="shared" si="254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23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2"/>
        <v>26.38</v>
      </c>
      <c r="Q3974" s="10" t="s">
        <v>8315</v>
      </c>
      <c r="R3974" t="s">
        <v>8316</v>
      </c>
      <c r="S3974" s="15">
        <f t="shared" si="253"/>
        <v>41981.067523148144</v>
      </c>
      <c r="T3974" s="15">
        <f t="shared" si="254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23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2"/>
        <v>105.54</v>
      </c>
      <c r="Q3975" s="10" t="s">
        <v>8315</v>
      </c>
      <c r="R3975" t="s">
        <v>8316</v>
      </c>
      <c r="S3975" s="15">
        <f t="shared" si="253"/>
        <v>42469.68414351852</v>
      </c>
      <c r="T3975" s="15">
        <f t="shared" si="254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23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2"/>
        <v>29.09</v>
      </c>
      <c r="Q3976" s="10" t="s">
        <v>8315</v>
      </c>
      <c r="R3976" t="s">
        <v>8316</v>
      </c>
      <c r="S3976" s="15">
        <f t="shared" si="253"/>
        <v>42493.546851851846</v>
      </c>
      <c r="T3976" s="15">
        <f t="shared" si="254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23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2"/>
        <v>0</v>
      </c>
      <c r="Q3977" s="10" t="s">
        <v>8315</v>
      </c>
      <c r="R3977" t="s">
        <v>8316</v>
      </c>
      <c r="S3977" s="15">
        <f t="shared" si="253"/>
        <v>42534.866875</v>
      </c>
      <c r="T3977" s="15">
        <f t="shared" si="254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23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2"/>
        <v>62</v>
      </c>
      <c r="Q3978" s="10" t="s">
        <v>8315</v>
      </c>
      <c r="R3978" t="s">
        <v>8316</v>
      </c>
      <c r="S3978" s="15">
        <f t="shared" si="253"/>
        <v>41830.858344907407</v>
      </c>
      <c r="T3978" s="15">
        <f t="shared" si="254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23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s="10" t="s">
        <v>8315</v>
      </c>
      <c r="R3979" t="s">
        <v>8316</v>
      </c>
      <c r="S3979" s="15">
        <f t="shared" si="253"/>
        <v>42543.788564814815</v>
      </c>
      <c r="T3979" s="15">
        <f t="shared" si="254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23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s="10" t="s">
        <v>8315</v>
      </c>
      <c r="R3980" t="s">
        <v>8316</v>
      </c>
      <c r="S3980" s="15">
        <f t="shared" si="253"/>
        <v>41975.642974537041</v>
      </c>
      <c r="T3980" s="15">
        <f t="shared" si="254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23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s="10" t="s">
        <v>8315</v>
      </c>
      <c r="R3981" t="s">
        <v>8316</v>
      </c>
      <c r="S3981" s="15">
        <f t="shared" si="253"/>
        <v>42069.903437500005</v>
      </c>
      <c r="T3981" s="15">
        <f t="shared" si="254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23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s="10" t="s">
        <v>8315</v>
      </c>
      <c r="R3982" t="s">
        <v>8316</v>
      </c>
      <c r="S3982" s="15">
        <f t="shared" si="253"/>
        <v>41795.598923611113</v>
      </c>
      <c r="T3982" s="15">
        <f t="shared" si="254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23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s="10" t="s">
        <v>8315</v>
      </c>
      <c r="R3983" t="s">
        <v>8316</v>
      </c>
      <c r="S3983" s="15">
        <f t="shared" si="253"/>
        <v>42508.179965277777</v>
      </c>
      <c r="T3983" s="15">
        <f t="shared" si="254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23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s="10" t="s">
        <v>8315</v>
      </c>
      <c r="R3984" t="s">
        <v>8316</v>
      </c>
      <c r="S3984" s="15">
        <f t="shared" si="253"/>
        <v>42132.809953703705</v>
      </c>
      <c r="T3984" s="15">
        <f t="shared" si="254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23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s="10" t="s">
        <v>8315</v>
      </c>
      <c r="R3985" t="s">
        <v>8316</v>
      </c>
      <c r="S3985" s="15">
        <f t="shared" si="253"/>
        <v>41747.86986111111</v>
      </c>
      <c r="T3985" s="15">
        <f t="shared" si="254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23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s="10" t="s">
        <v>8315</v>
      </c>
      <c r="R3986" t="s">
        <v>8316</v>
      </c>
      <c r="S3986" s="15">
        <f t="shared" si="253"/>
        <v>41920.963472222218</v>
      </c>
      <c r="T3986" s="15">
        <f t="shared" si="254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23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s="10" t="s">
        <v>8315</v>
      </c>
      <c r="R3987" t="s">
        <v>8316</v>
      </c>
      <c r="S3987" s="15">
        <f t="shared" si="253"/>
        <v>42399.707407407404</v>
      </c>
      <c r="T3987" s="15">
        <f t="shared" si="254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23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s="10" t="s">
        <v>8315</v>
      </c>
      <c r="R3988" t="s">
        <v>8316</v>
      </c>
      <c r="S3988" s="15">
        <f t="shared" si="253"/>
        <v>42467.548541666663</v>
      </c>
      <c r="T3988" s="15">
        <f t="shared" si="254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23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s="10" t="s">
        <v>8315</v>
      </c>
      <c r="R3989" t="s">
        <v>8316</v>
      </c>
      <c r="S3989" s="15">
        <f t="shared" si="253"/>
        <v>41765.92465277778</v>
      </c>
      <c r="T3989" s="15">
        <f t="shared" si="254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23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s="10" t="s">
        <v>8315</v>
      </c>
      <c r="R3990" t="s">
        <v>8316</v>
      </c>
      <c r="S3990" s="15">
        <f t="shared" si="253"/>
        <v>42230.08116898148</v>
      </c>
      <c r="T3990" s="15">
        <f t="shared" si="254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23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s="10" t="s">
        <v>8315</v>
      </c>
      <c r="R3991" t="s">
        <v>8316</v>
      </c>
      <c r="S3991" s="15">
        <f t="shared" si="253"/>
        <v>42286.749780092592</v>
      </c>
      <c r="T3991" s="15">
        <f t="shared" si="254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23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s="10" t="s">
        <v>8315</v>
      </c>
      <c r="R3992" t="s">
        <v>8316</v>
      </c>
      <c r="S3992" s="15">
        <f t="shared" si="253"/>
        <v>42401.672372685185</v>
      </c>
      <c r="T3992" s="15">
        <f t="shared" si="254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23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s="10" t="s">
        <v>8315</v>
      </c>
      <c r="R3993" t="s">
        <v>8316</v>
      </c>
      <c r="S3993" s="15">
        <f t="shared" si="253"/>
        <v>42125.644467592589</v>
      </c>
      <c r="T3993" s="15">
        <f t="shared" si="254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23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s="10" t="s">
        <v>8315</v>
      </c>
      <c r="R3994" t="s">
        <v>8316</v>
      </c>
      <c r="S3994" s="15">
        <f t="shared" si="253"/>
        <v>42289.94049768518</v>
      </c>
      <c r="T3994" s="15">
        <f t="shared" si="254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23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s="10" t="s">
        <v>8315</v>
      </c>
      <c r="R3995" t="s">
        <v>8316</v>
      </c>
      <c r="S3995" s="15">
        <f t="shared" si="253"/>
        <v>42107.864722222221</v>
      </c>
      <c r="T3995" s="15">
        <f t="shared" si="254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23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s="10" t="s">
        <v>8315</v>
      </c>
      <c r="R3996" t="s">
        <v>8316</v>
      </c>
      <c r="S3996" s="15">
        <f t="shared" si="253"/>
        <v>41809.389930555553</v>
      </c>
      <c r="T3996" s="15">
        <f t="shared" si="254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23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s="10" t="s">
        <v>8315</v>
      </c>
      <c r="R3997" t="s">
        <v>8316</v>
      </c>
      <c r="S3997" s="15">
        <f t="shared" si="253"/>
        <v>42019.683761574073</v>
      </c>
      <c r="T3997" s="15">
        <f t="shared" si="254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23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s="10" t="s">
        <v>8315</v>
      </c>
      <c r="R3998" t="s">
        <v>8316</v>
      </c>
      <c r="S3998" s="15">
        <f t="shared" si="253"/>
        <v>41950.26694444444</v>
      </c>
      <c r="T3998" s="15">
        <f t="shared" si="254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23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s="10" t="s">
        <v>8315</v>
      </c>
      <c r="R3999" t="s">
        <v>8316</v>
      </c>
      <c r="S3999" s="15">
        <f t="shared" si="253"/>
        <v>42069.391446759255</v>
      </c>
      <c r="T3999" s="15">
        <f t="shared" si="254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23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s="10" t="s">
        <v>8315</v>
      </c>
      <c r="R4000" t="s">
        <v>8316</v>
      </c>
      <c r="S4000" s="15">
        <f t="shared" si="253"/>
        <v>42061.963263888887</v>
      </c>
      <c r="T4000" s="15">
        <f t="shared" si="254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23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s="10" t="s">
        <v>8315</v>
      </c>
      <c r="R4001" t="s">
        <v>8316</v>
      </c>
      <c r="S4001" s="15">
        <f t="shared" si="253"/>
        <v>41842.828680555554</v>
      </c>
      <c r="T4001" s="15">
        <f t="shared" si="254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23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s="10" t="s">
        <v>8315</v>
      </c>
      <c r="R4002" t="s">
        <v>8316</v>
      </c>
      <c r="S4002" s="15">
        <f t="shared" si="253"/>
        <v>42437.64534722222</v>
      </c>
      <c r="T4002" s="15">
        <f t="shared" si="254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23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s="10" t="s">
        <v>8315</v>
      </c>
      <c r="R4003" t="s">
        <v>8316</v>
      </c>
      <c r="S4003" s="15">
        <f t="shared" si="253"/>
        <v>42775.964212962965</v>
      </c>
      <c r="T4003" s="15">
        <f t="shared" si="254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23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s="10" t="s">
        <v>8315</v>
      </c>
      <c r="R4004" t="s">
        <v>8316</v>
      </c>
      <c r="S4004" s="15">
        <f t="shared" si="253"/>
        <v>41879.043530092589</v>
      </c>
      <c r="T4004" s="15">
        <f t="shared" si="254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23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s="10" t="s">
        <v>8315</v>
      </c>
      <c r="R4005" t="s">
        <v>8316</v>
      </c>
      <c r="S4005" s="15">
        <f t="shared" si="253"/>
        <v>42020.587349537032</v>
      </c>
      <c r="T4005" s="15">
        <f t="shared" si="254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23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s="10" t="s">
        <v>8315</v>
      </c>
      <c r="R4006" t="s">
        <v>8316</v>
      </c>
      <c r="S4006" s="15">
        <f t="shared" si="253"/>
        <v>41890.16269675926</v>
      </c>
      <c r="T4006" s="15">
        <f t="shared" si="254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23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s="10" t="s">
        <v>8315</v>
      </c>
      <c r="R4007" t="s">
        <v>8316</v>
      </c>
      <c r="S4007" s="15">
        <f t="shared" si="253"/>
        <v>41872.807696759257</v>
      </c>
      <c r="T4007" s="15">
        <f t="shared" si="254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23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s="10" t="s">
        <v>8315</v>
      </c>
      <c r="R4008" t="s">
        <v>8316</v>
      </c>
      <c r="S4008" s="15">
        <f t="shared" si="253"/>
        <v>42391.772997685184</v>
      </c>
      <c r="T4008" s="15">
        <f t="shared" si="254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23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s="10" t="s">
        <v>8315</v>
      </c>
      <c r="R4009" t="s">
        <v>8316</v>
      </c>
      <c r="S4009" s="15">
        <f t="shared" si="253"/>
        <v>41848.772928240738</v>
      </c>
      <c r="T4009" s="15">
        <f t="shared" si="254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23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s="10" t="s">
        <v>8315</v>
      </c>
      <c r="R4010" t="s">
        <v>8316</v>
      </c>
      <c r="S4010" s="15">
        <f t="shared" si="253"/>
        <v>42177.964201388888</v>
      </c>
      <c r="T4010" s="15">
        <f t="shared" si="254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23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s="10" t="s">
        <v>8315</v>
      </c>
      <c r="R4011" t="s">
        <v>8316</v>
      </c>
      <c r="S4011" s="15">
        <f t="shared" si="253"/>
        <v>41851.700925925928</v>
      </c>
      <c r="T4011" s="15">
        <f t="shared" si="254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23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s="10" t="s">
        <v>8315</v>
      </c>
      <c r="R4012" t="s">
        <v>8316</v>
      </c>
      <c r="S4012" s="15">
        <f t="shared" si="253"/>
        <v>41921.770439814813</v>
      </c>
      <c r="T4012" s="15">
        <f t="shared" si="254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23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s="10" t="s">
        <v>8315</v>
      </c>
      <c r="R4013" t="s">
        <v>8316</v>
      </c>
      <c r="S4013" s="15">
        <f t="shared" si="253"/>
        <v>42002.54488425926</v>
      </c>
      <c r="T4013" s="15">
        <f t="shared" si="254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23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s="10" t="s">
        <v>8315</v>
      </c>
      <c r="R4014" t="s">
        <v>8316</v>
      </c>
      <c r="S4014" s="15">
        <f t="shared" si="253"/>
        <v>42096.544548611113</v>
      </c>
      <c r="T4014" s="15">
        <f t="shared" si="254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23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s="10" t="s">
        <v>8315</v>
      </c>
      <c r="R4015" t="s">
        <v>8316</v>
      </c>
      <c r="S4015" s="15">
        <f t="shared" si="253"/>
        <v>42021.301192129627</v>
      </c>
      <c r="T4015" s="15">
        <f t="shared" si="254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23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s="10" t="s">
        <v>8315</v>
      </c>
      <c r="R4016" t="s">
        <v>8316</v>
      </c>
      <c r="S4016" s="15">
        <f t="shared" si="253"/>
        <v>42419.246168981481</v>
      </c>
      <c r="T4016" s="15">
        <f t="shared" si="254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23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s="10" t="s">
        <v>8315</v>
      </c>
      <c r="R4017" t="s">
        <v>8316</v>
      </c>
      <c r="S4017" s="15">
        <f t="shared" si="253"/>
        <v>42174.780821759254</v>
      </c>
      <c r="T4017" s="15">
        <f t="shared" si="254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23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s="10" t="s">
        <v>8315</v>
      </c>
      <c r="R4018" t="s">
        <v>8316</v>
      </c>
      <c r="S4018" s="15">
        <f t="shared" si="253"/>
        <v>41869.872685185182</v>
      </c>
      <c r="T4018" s="15">
        <f t="shared" si="254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23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s="10" t="s">
        <v>8315</v>
      </c>
      <c r="R4019" t="s">
        <v>8316</v>
      </c>
      <c r="S4019" s="15">
        <f t="shared" si="253"/>
        <v>41856.672152777777</v>
      </c>
      <c r="T4019" s="15">
        <f t="shared" si="254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23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s="10" t="s">
        <v>8315</v>
      </c>
      <c r="R4020" t="s">
        <v>8316</v>
      </c>
      <c r="S4020" s="15">
        <f t="shared" si="253"/>
        <v>42620.91097222222</v>
      </c>
      <c r="T4020" s="15">
        <f t="shared" si="254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23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s="10" t="s">
        <v>8315</v>
      </c>
      <c r="R4021" t="s">
        <v>8316</v>
      </c>
      <c r="S4021" s="15">
        <f t="shared" si="253"/>
        <v>42417.675879629634</v>
      </c>
      <c r="T4021" s="15">
        <f t="shared" si="254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23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s="10" t="s">
        <v>8315</v>
      </c>
      <c r="R4022" t="s">
        <v>8316</v>
      </c>
      <c r="S4022" s="15">
        <f t="shared" si="253"/>
        <v>42057.190960648149</v>
      </c>
      <c r="T4022" s="15">
        <f t="shared" si="254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23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s="10" t="s">
        <v>8315</v>
      </c>
      <c r="R4023" t="s">
        <v>8316</v>
      </c>
      <c r="S4023" s="15">
        <f t="shared" si="253"/>
        <v>41878.911550925928</v>
      </c>
      <c r="T4023" s="15">
        <f t="shared" si="254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23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s="10" t="s">
        <v>8315</v>
      </c>
      <c r="R4024" t="s">
        <v>8316</v>
      </c>
      <c r="S4024" s="15">
        <f t="shared" si="253"/>
        <v>41990.584108796291</v>
      </c>
      <c r="T4024" s="15">
        <f t="shared" si="254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23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s="10" t="s">
        <v>8315</v>
      </c>
      <c r="R4025" t="s">
        <v>8316</v>
      </c>
      <c r="S4025" s="15">
        <f t="shared" si="253"/>
        <v>42408.999571759254</v>
      </c>
      <c r="T4025" s="15">
        <f t="shared" si="254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23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s="10" t="s">
        <v>8315</v>
      </c>
      <c r="R4026" t="s">
        <v>8316</v>
      </c>
      <c r="S4026" s="15">
        <f t="shared" si="253"/>
        <v>42217.670104166667</v>
      </c>
      <c r="T4026" s="15">
        <f t="shared" si="254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23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s="10" t="s">
        <v>8315</v>
      </c>
      <c r="R4027" t="s">
        <v>8316</v>
      </c>
      <c r="S4027" s="15">
        <f t="shared" si="253"/>
        <v>42151.237685185188</v>
      </c>
      <c r="T4027" s="15">
        <f t="shared" si="254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23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s="10" t="s">
        <v>8315</v>
      </c>
      <c r="R4028" t="s">
        <v>8316</v>
      </c>
      <c r="S4028" s="15">
        <f t="shared" si="253"/>
        <v>42282.655543981484</v>
      </c>
      <c r="T4028" s="15">
        <f t="shared" si="254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23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s="10" t="s">
        <v>8315</v>
      </c>
      <c r="R4029" t="s">
        <v>8316</v>
      </c>
      <c r="S4029" s="15">
        <f t="shared" si="253"/>
        <v>42768.97084490741</v>
      </c>
      <c r="T4029" s="15">
        <f t="shared" si="254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23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s="10" t="s">
        <v>8315</v>
      </c>
      <c r="R4030" t="s">
        <v>8316</v>
      </c>
      <c r="S4030" s="15">
        <f t="shared" si="253"/>
        <v>41765.938657407409</v>
      </c>
      <c r="T4030" s="15">
        <f t="shared" si="254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23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s="10" t="s">
        <v>8315</v>
      </c>
      <c r="R4031" t="s">
        <v>8316</v>
      </c>
      <c r="S4031" s="15">
        <f t="shared" si="253"/>
        <v>42322.025115740747</v>
      </c>
      <c r="T4031" s="15">
        <f t="shared" si="254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23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3"/>
        <v>42374.655081018514</v>
      </c>
      <c r="T4032" s="15">
        <f t="shared" si="254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23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s="10" t="s">
        <v>8315</v>
      </c>
      <c r="R4033" t="s">
        <v>8316</v>
      </c>
      <c r="S4033" s="15">
        <f t="shared" si="253"/>
        <v>41941.585231481484</v>
      </c>
      <c r="T4033" s="15">
        <f t="shared" si="254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23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ROUND(E4034/D4034*100,0)</f>
        <v>7</v>
      </c>
      <c r="P4034">
        <f t="shared" ref="P4034:P4097" si="256">IFERROR(ROUND(E4034/L4034,2),0)</f>
        <v>59</v>
      </c>
      <c r="Q4034" s="10" t="s">
        <v>8315</v>
      </c>
      <c r="R4034" t="s">
        <v>8316</v>
      </c>
      <c r="S4034" s="15">
        <f t="shared" ref="S4034:S4097" si="257">(((J4034/60)/60)/24)+DATE(1970,1,1)</f>
        <v>42293.809212962966</v>
      </c>
      <c r="T4034" s="15">
        <f t="shared" ref="T4034:T4097" si="258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23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>
        <f t="shared" si="256"/>
        <v>65.34</v>
      </c>
      <c r="Q4035" s="10" t="s">
        <v>8315</v>
      </c>
      <c r="R4035" t="s">
        <v>8316</v>
      </c>
      <c r="S4035" s="15">
        <f t="shared" si="257"/>
        <v>42614.268796296295</v>
      </c>
      <c r="T4035" s="15">
        <f t="shared" si="258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23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6"/>
        <v>100</v>
      </c>
      <c r="Q4036" s="10" t="s">
        <v>8315</v>
      </c>
      <c r="R4036" t="s">
        <v>8316</v>
      </c>
      <c r="S4036" s="15">
        <f t="shared" si="257"/>
        <v>42067.947337962964</v>
      </c>
      <c r="T4036" s="15">
        <f t="shared" si="258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23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6"/>
        <v>147.4</v>
      </c>
      <c r="Q4037" s="10" t="s">
        <v>8315</v>
      </c>
      <c r="R4037" t="s">
        <v>8316</v>
      </c>
      <c r="S4037" s="15">
        <f t="shared" si="257"/>
        <v>41903.882951388885</v>
      </c>
      <c r="T4037" s="15">
        <f t="shared" si="258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23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6"/>
        <v>166.06</v>
      </c>
      <c r="Q4038" s="10" t="s">
        <v>8315</v>
      </c>
      <c r="R4038" t="s">
        <v>8316</v>
      </c>
      <c r="S4038" s="15">
        <f t="shared" si="257"/>
        <v>41804.937083333331</v>
      </c>
      <c r="T4038" s="15">
        <f t="shared" si="258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23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6"/>
        <v>40</v>
      </c>
      <c r="Q4039" s="10" t="s">
        <v>8315</v>
      </c>
      <c r="R4039" t="s">
        <v>8316</v>
      </c>
      <c r="S4039" s="15">
        <f t="shared" si="257"/>
        <v>42497.070775462969</v>
      </c>
      <c r="T4039" s="15">
        <f t="shared" si="258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23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6"/>
        <v>75.25</v>
      </c>
      <c r="Q4040" s="10" t="s">
        <v>8315</v>
      </c>
      <c r="R4040" t="s">
        <v>8316</v>
      </c>
      <c r="S4040" s="15">
        <f t="shared" si="257"/>
        <v>41869.798726851855</v>
      </c>
      <c r="T4040" s="15">
        <f t="shared" si="258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23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6"/>
        <v>60</v>
      </c>
      <c r="Q4041" s="10" t="s">
        <v>8315</v>
      </c>
      <c r="R4041" t="s">
        <v>8316</v>
      </c>
      <c r="S4041" s="15">
        <f t="shared" si="257"/>
        <v>42305.670914351853</v>
      </c>
      <c r="T4041" s="15">
        <f t="shared" si="258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23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6"/>
        <v>1250</v>
      </c>
      <c r="Q4042" s="10" t="s">
        <v>8315</v>
      </c>
      <c r="R4042" t="s">
        <v>8316</v>
      </c>
      <c r="S4042" s="15">
        <f t="shared" si="257"/>
        <v>42144.231527777782</v>
      </c>
      <c r="T4042" s="15">
        <f t="shared" si="258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23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6"/>
        <v>10.5</v>
      </c>
      <c r="Q4043" s="10" t="s">
        <v>8315</v>
      </c>
      <c r="R4043" t="s">
        <v>8316</v>
      </c>
      <c r="S4043" s="15">
        <f t="shared" si="257"/>
        <v>42559.474004629628</v>
      </c>
      <c r="T4043" s="15">
        <f t="shared" si="258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23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6"/>
        <v>7</v>
      </c>
      <c r="Q4044" s="10" t="s">
        <v>8315</v>
      </c>
      <c r="R4044" t="s">
        <v>8316</v>
      </c>
      <c r="S4044" s="15">
        <f t="shared" si="257"/>
        <v>41995.084074074075</v>
      </c>
      <c r="T4044" s="15">
        <f t="shared" si="258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23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6"/>
        <v>0</v>
      </c>
      <c r="Q4045" s="10" t="s">
        <v>8315</v>
      </c>
      <c r="R4045" t="s">
        <v>8316</v>
      </c>
      <c r="S4045" s="15">
        <f t="shared" si="257"/>
        <v>41948.957465277781</v>
      </c>
      <c r="T4045" s="15">
        <f t="shared" si="258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23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6"/>
        <v>56.25</v>
      </c>
      <c r="Q4046" s="10" t="s">
        <v>8315</v>
      </c>
      <c r="R4046" t="s">
        <v>8316</v>
      </c>
      <c r="S4046" s="15">
        <f t="shared" si="257"/>
        <v>42074.219699074078</v>
      </c>
      <c r="T4046" s="15">
        <f t="shared" si="258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23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6"/>
        <v>1</v>
      </c>
      <c r="Q4047" s="10" t="s">
        <v>8315</v>
      </c>
      <c r="R4047" t="s">
        <v>8316</v>
      </c>
      <c r="S4047" s="15">
        <f t="shared" si="257"/>
        <v>41842.201261574075</v>
      </c>
      <c r="T4047" s="15">
        <f t="shared" si="258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23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6"/>
        <v>38.33</v>
      </c>
      <c r="Q4048" s="10" t="s">
        <v>8315</v>
      </c>
      <c r="R4048" t="s">
        <v>8316</v>
      </c>
      <c r="S4048" s="15">
        <f t="shared" si="257"/>
        <v>41904.650578703702</v>
      </c>
      <c r="T4048" s="15">
        <f t="shared" si="258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23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6"/>
        <v>27.5</v>
      </c>
      <c r="Q4049" s="10" t="s">
        <v>8315</v>
      </c>
      <c r="R4049" t="s">
        <v>8316</v>
      </c>
      <c r="S4049" s="15">
        <f t="shared" si="257"/>
        <v>41991.022488425922</v>
      </c>
      <c r="T4049" s="15">
        <f t="shared" si="258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23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6"/>
        <v>32.979999999999997</v>
      </c>
      <c r="Q4050" s="10" t="s">
        <v>8315</v>
      </c>
      <c r="R4050" t="s">
        <v>8316</v>
      </c>
      <c r="S4050" s="15">
        <f t="shared" si="257"/>
        <v>42436.509108796294</v>
      </c>
      <c r="T4050" s="15">
        <f t="shared" si="258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23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6"/>
        <v>16</v>
      </c>
      <c r="Q4051" s="10" t="s">
        <v>8315</v>
      </c>
      <c r="R4051" t="s">
        <v>8316</v>
      </c>
      <c r="S4051" s="15">
        <f t="shared" si="257"/>
        <v>42169.958506944444</v>
      </c>
      <c r="T4051" s="15">
        <f t="shared" si="258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23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6"/>
        <v>1</v>
      </c>
      <c r="Q4052" s="10" t="s">
        <v>8315</v>
      </c>
      <c r="R4052" t="s">
        <v>8316</v>
      </c>
      <c r="S4052" s="15">
        <f t="shared" si="257"/>
        <v>41905.636469907404</v>
      </c>
      <c r="T4052" s="15">
        <f t="shared" si="258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23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6"/>
        <v>0</v>
      </c>
      <c r="Q4053" s="10" t="s">
        <v>8315</v>
      </c>
      <c r="R4053" t="s">
        <v>8316</v>
      </c>
      <c r="S4053" s="15">
        <f t="shared" si="257"/>
        <v>41761.810150462967</v>
      </c>
      <c r="T4053" s="15">
        <f t="shared" si="258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23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6"/>
        <v>86.62</v>
      </c>
      <c r="Q4054" s="10" t="s">
        <v>8315</v>
      </c>
      <c r="R4054" t="s">
        <v>8316</v>
      </c>
      <c r="S4054" s="15">
        <f t="shared" si="257"/>
        <v>41865.878657407404</v>
      </c>
      <c r="T4054" s="15">
        <f t="shared" si="258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23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6"/>
        <v>55</v>
      </c>
      <c r="Q4055" s="10" t="s">
        <v>8315</v>
      </c>
      <c r="R4055" t="s">
        <v>8316</v>
      </c>
      <c r="S4055" s="15">
        <f t="shared" si="257"/>
        <v>41928.690138888887</v>
      </c>
      <c r="T4055" s="15">
        <f t="shared" si="258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23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6"/>
        <v>0</v>
      </c>
      <c r="Q4056" s="10" t="s">
        <v>8315</v>
      </c>
      <c r="R4056" t="s">
        <v>8316</v>
      </c>
      <c r="S4056" s="15">
        <f t="shared" si="257"/>
        <v>42613.841261574074</v>
      </c>
      <c r="T4056" s="15">
        <f t="shared" si="258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23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6"/>
        <v>41.95</v>
      </c>
      <c r="Q4057" s="10" t="s">
        <v>8315</v>
      </c>
      <c r="R4057" t="s">
        <v>8316</v>
      </c>
      <c r="S4057" s="15">
        <f t="shared" si="257"/>
        <v>41779.648506944446</v>
      </c>
      <c r="T4057" s="15">
        <f t="shared" si="258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23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6"/>
        <v>88.33</v>
      </c>
      <c r="Q4058" s="10" t="s">
        <v>8315</v>
      </c>
      <c r="R4058" t="s">
        <v>8316</v>
      </c>
      <c r="S4058" s="15">
        <f t="shared" si="257"/>
        <v>42534.933321759265</v>
      </c>
      <c r="T4058" s="15">
        <f t="shared" si="258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23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6"/>
        <v>129.16999999999999</v>
      </c>
      <c r="Q4059" s="10" t="s">
        <v>8315</v>
      </c>
      <c r="R4059" t="s">
        <v>8316</v>
      </c>
      <c r="S4059" s="15">
        <f t="shared" si="257"/>
        <v>42310.968518518523</v>
      </c>
      <c r="T4059" s="15">
        <f t="shared" si="258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23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6"/>
        <v>23.75</v>
      </c>
      <c r="Q4060" s="10" t="s">
        <v>8315</v>
      </c>
      <c r="R4060" t="s">
        <v>8316</v>
      </c>
      <c r="S4060" s="15">
        <f t="shared" si="257"/>
        <v>42446.060694444444</v>
      </c>
      <c r="T4060" s="15">
        <f t="shared" si="258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23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6"/>
        <v>35.71</v>
      </c>
      <c r="Q4061" s="10" t="s">
        <v>8315</v>
      </c>
      <c r="R4061" t="s">
        <v>8316</v>
      </c>
      <c r="S4061" s="15">
        <f t="shared" si="257"/>
        <v>41866.640648148146</v>
      </c>
      <c r="T4061" s="15">
        <f t="shared" si="258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23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6"/>
        <v>57</v>
      </c>
      <c r="Q4062" s="10" t="s">
        <v>8315</v>
      </c>
      <c r="R4062" t="s">
        <v>8316</v>
      </c>
      <c r="S4062" s="15">
        <f t="shared" si="257"/>
        <v>41779.695092592592</v>
      </c>
      <c r="T4062" s="15">
        <f t="shared" si="258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23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6"/>
        <v>0</v>
      </c>
      <c r="Q4063" s="10" t="s">
        <v>8315</v>
      </c>
      <c r="R4063" t="s">
        <v>8316</v>
      </c>
      <c r="S4063" s="15">
        <f t="shared" si="257"/>
        <v>42421.141469907408</v>
      </c>
      <c r="T4063" s="15">
        <f t="shared" si="258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23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6"/>
        <v>163.33000000000001</v>
      </c>
      <c r="Q4064" s="10" t="s">
        <v>8315</v>
      </c>
      <c r="R4064" t="s">
        <v>8316</v>
      </c>
      <c r="S4064" s="15">
        <f t="shared" si="257"/>
        <v>42523.739212962959</v>
      </c>
      <c r="T4064" s="15">
        <f t="shared" si="258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23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6"/>
        <v>15</v>
      </c>
      <c r="Q4065" s="10" t="s">
        <v>8315</v>
      </c>
      <c r="R4065" t="s">
        <v>8316</v>
      </c>
      <c r="S4065" s="15">
        <f t="shared" si="257"/>
        <v>41787.681527777779</v>
      </c>
      <c r="T4065" s="15">
        <f t="shared" si="258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23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6"/>
        <v>64.17</v>
      </c>
      <c r="Q4066" s="10" t="s">
        <v>8315</v>
      </c>
      <c r="R4066" t="s">
        <v>8316</v>
      </c>
      <c r="S4066" s="15">
        <f t="shared" si="257"/>
        <v>42093.588263888887</v>
      </c>
      <c r="T4066" s="15">
        <f t="shared" si="258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23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6"/>
        <v>6.75</v>
      </c>
      <c r="Q4067" s="10" t="s">
        <v>8315</v>
      </c>
      <c r="R4067" t="s">
        <v>8316</v>
      </c>
      <c r="S4067" s="15">
        <f t="shared" si="257"/>
        <v>41833.951516203706</v>
      </c>
      <c r="T4067" s="15">
        <f t="shared" si="258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23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6"/>
        <v>25</v>
      </c>
      <c r="Q4068" s="10" t="s">
        <v>8315</v>
      </c>
      <c r="R4068" t="s">
        <v>8316</v>
      </c>
      <c r="S4068" s="15">
        <f t="shared" si="257"/>
        <v>42479.039212962962</v>
      </c>
      <c r="T4068" s="15">
        <f t="shared" si="258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23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6"/>
        <v>179.12</v>
      </c>
      <c r="Q4069" s="10" t="s">
        <v>8315</v>
      </c>
      <c r="R4069" t="s">
        <v>8316</v>
      </c>
      <c r="S4069" s="15">
        <f t="shared" si="257"/>
        <v>42235.117476851854</v>
      </c>
      <c r="T4069" s="15">
        <f t="shared" si="258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23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6"/>
        <v>34.950000000000003</v>
      </c>
      <c r="Q4070" s="10" t="s">
        <v>8315</v>
      </c>
      <c r="R4070" t="s">
        <v>8316</v>
      </c>
      <c r="S4070" s="15">
        <f t="shared" si="257"/>
        <v>42718.963599537034</v>
      </c>
      <c r="T4070" s="15">
        <f t="shared" si="258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23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6"/>
        <v>33.08</v>
      </c>
      <c r="Q4071" s="10" t="s">
        <v>8315</v>
      </c>
      <c r="R4071" t="s">
        <v>8316</v>
      </c>
      <c r="S4071" s="15">
        <f t="shared" si="257"/>
        <v>42022.661527777775</v>
      </c>
      <c r="T4071" s="15">
        <f t="shared" si="258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23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6"/>
        <v>27.5</v>
      </c>
      <c r="Q4072" s="10" t="s">
        <v>8315</v>
      </c>
      <c r="R4072" t="s">
        <v>8316</v>
      </c>
      <c r="S4072" s="15">
        <f t="shared" si="257"/>
        <v>42031.666898148149</v>
      </c>
      <c r="T4072" s="15">
        <f t="shared" si="258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23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6"/>
        <v>0</v>
      </c>
      <c r="Q4073" s="10" t="s">
        <v>8315</v>
      </c>
      <c r="R4073" t="s">
        <v>8316</v>
      </c>
      <c r="S4073" s="15">
        <f t="shared" si="257"/>
        <v>42700.804756944446</v>
      </c>
      <c r="T4073" s="15">
        <f t="shared" si="258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23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6"/>
        <v>2</v>
      </c>
      <c r="Q4074" s="10" t="s">
        <v>8315</v>
      </c>
      <c r="R4074" t="s">
        <v>8316</v>
      </c>
      <c r="S4074" s="15">
        <f t="shared" si="257"/>
        <v>41812.77443287037</v>
      </c>
      <c r="T4074" s="15">
        <f t="shared" si="258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23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6"/>
        <v>18.5</v>
      </c>
      <c r="Q4075" s="10" t="s">
        <v>8315</v>
      </c>
      <c r="R4075" t="s">
        <v>8316</v>
      </c>
      <c r="S4075" s="15">
        <f t="shared" si="257"/>
        <v>42078.34520833334</v>
      </c>
      <c r="T4075" s="15">
        <f t="shared" si="258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23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6"/>
        <v>35</v>
      </c>
      <c r="Q4076" s="10" t="s">
        <v>8315</v>
      </c>
      <c r="R4076" t="s">
        <v>8316</v>
      </c>
      <c r="S4076" s="15">
        <f t="shared" si="257"/>
        <v>42283.552951388891</v>
      </c>
      <c r="T4076" s="15">
        <f t="shared" si="25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23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6"/>
        <v>44.31</v>
      </c>
      <c r="Q4077" s="10" t="s">
        <v>8315</v>
      </c>
      <c r="R4077" t="s">
        <v>8316</v>
      </c>
      <c r="S4077" s="15">
        <f t="shared" si="257"/>
        <v>41779.045937499999</v>
      </c>
      <c r="T4077" s="15">
        <f t="shared" si="258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23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6"/>
        <v>0</v>
      </c>
      <c r="Q4078" s="10" t="s">
        <v>8315</v>
      </c>
      <c r="R4078" t="s">
        <v>8316</v>
      </c>
      <c r="S4078" s="15">
        <f t="shared" si="257"/>
        <v>41905.795706018522</v>
      </c>
      <c r="T4078" s="15">
        <f t="shared" si="258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23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6"/>
        <v>222.5</v>
      </c>
      <c r="Q4079" s="10" t="s">
        <v>8315</v>
      </c>
      <c r="R4079" t="s">
        <v>8316</v>
      </c>
      <c r="S4079" s="15">
        <f t="shared" si="257"/>
        <v>42695.7105787037</v>
      </c>
      <c r="T4079" s="15">
        <f t="shared" si="258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23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6"/>
        <v>0</v>
      </c>
      <c r="Q4080" s="10" t="s">
        <v>8315</v>
      </c>
      <c r="R4080" t="s">
        <v>8316</v>
      </c>
      <c r="S4080" s="15">
        <f t="shared" si="257"/>
        <v>42732.787523148145</v>
      </c>
      <c r="T4080" s="15">
        <f t="shared" si="258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23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6"/>
        <v>5</v>
      </c>
      <c r="Q4081" s="10" t="s">
        <v>8315</v>
      </c>
      <c r="R4081" t="s">
        <v>8316</v>
      </c>
      <c r="S4081" s="15">
        <f t="shared" si="257"/>
        <v>42510.938900462963</v>
      </c>
      <c r="T4081" s="15">
        <f t="shared" si="258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23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6"/>
        <v>0</v>
      </c>
      <c r="Q4082" s="10" t="s">
        <v>8315</v>
      </c>
      <c r="R4082" t="s">
        <v>8316</v>
      </c>
      <c r="S4082" s="15">
        <f t="shared" si="257"/>
        <v>42511.698101851856</v>
      </c>
      <c r="T4082" s="15">
        <f t="shared" si="258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23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6"/>
        <v>29.17</v>
      </c>
      <c r="Q4083" s="10" t="s">
        <v>8315</v>
      </c>
      <c r="R4083" t="s">
        <v>8316</v>
      </c>
      <c r="S4083" s="15">
        <f t="shared" si="257"/>
        <v>42041.581307870365</v>
      </c>
      <c r="T4083" s="15">
        <f t="shared" si="258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23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6"/>
        <v>1.5</v>
      </c>
      <c r="Q4084" s="10" t="s">
        <v>8315</v>
      </c>
      <c r="R4084" t="s">
        <v>8316</v>
      </c>
      <c r="S4084" s="15">
        <f t="shared" si="257"/>
        <v>42307.189270833333</v>
      </c>
      <c r="T4084" s="15">
        <f t="shared" si="258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23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6"/>
        <v>126.5</v>
      </c>
      <c r="Q4085" s="10" t="s">
        <v>8315</v>
      </c>
      <c r="R4085" t="s">
        <v>8316</v>
      </c>
      <c r="S4085" s="15">
        <f t="shared" si="257"/>
        <v>42353.761759259258</v>
      </c>
      <c r="T4085" s="15">
        <f t="shared" si="258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23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6"/>
        <v>10</v>
      </c>
      <c r="Q4086" s="10" t="s">
        <v>8315</v>
      </c>
      <c r="R4086" t="s">
        <v>8316</v>
      </c>
      <c r="S4086" s="15">
        <f t="shared" si="257"/>
        <v>42622.436412037037</v>
      </c>
      <c r="T4086" s="15">
        <f t="shared" si="258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23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6"/>
        <v>10</v>
      </c>
      <c r="Q4087" s="10" t="s">
        <v>8315</v>
      </c>
      <c r="R4087" t="s">
        <v>8316</v>
      </c>
      <c r="S4087" s="15">
        <f t="shared" si="257"/>
        <v>42058.603877314818</v>
      </c>
      <c r="T4087" s="15">
        <f t="shared" si="258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23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6"/>
        <v>9.4</v>
      </c>
      <c r="Q4088" s="10" t="s">
        <v>8315</v>
      </c>
      <c r="R4088" t="s">
        <v>8316</v>
      </c>
      <c r="S4088" s="15">
        <f t="shared" si="257"/>
        <v>42304.940960648149</v>
      </c>
      <c r="T4088" s="15">
        <f t="shared" si="258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23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6"/>
        <v>0</v>
      </c>
      <c r="Q4089" s="10" t="s">
        <v>8315</v>
      </c>
      <c r="R4089" t="s">
        <v>8316</v>
      </c>
      <c r="S4089" s="15">
        <f t="shared" si="257"/>
        <v>42538.742893518516</v>
      </c>
      <c r="T4089" s="15">
        <f t="shared" si="258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23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6"/>
        <v>72</v>
      </c>
      <c r="Q4090" s="10" t="s">
        <v>8315</v>
      </c>
      <c r="R4090" t="s">
        <v>8316</v>
      </c>
      <c r="S4090" s="15">
        <f t="shared" si="257"/>
        <v>41990.612546296295</v>
      </c>
      <c r="T4090" s="15">
        <f t="shared" si="258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23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6"/>
        <v>30</v>
      </c>
      <c r="Q4091" s="10" t="s">
        <v>8315</v>
      </c>
      <c r="R4091" t="s">
        <v>8316</v>
      </c>
      <c r="S4091" s="15">
        <f t="shared" si="257"/>
        <v>42122.732499999998</v>
      </c>
      <c r="T4091" s="15">
        <f t="shared" si="258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23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6"/>
        <v>10.67</v>
      </c>
      <c r="Q4092" s="10" t="s">
        <v>8315</v>
      </c>
      <c r="R4092" t="s">
        <v>8316</v>
      </c>
      <c r="S4092" s="15">
        <f t="shared" si="257"/>
        <v>42209.67288194444</v>
      </c>
      <c r="T4092" s="15">
        <f t="shared" si="258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23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6"/>
        <v>25.5</v>
      </c>
      <c r="Q4093" s="10" t="s">
        <v>8315</v>
      </c>
      <c r="R4093" t="s">
        <v>8316</v>
      </c>
      <c r="S4093" s="15">
        <f t="shared" si="257"/>
        <v>41990.506377314814</v>
      </c>
      <c r="T4093" s="15">
        <f t="shared" si="258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23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6"/>
        <v>20</v>
      </c>
      <c r="Q4094" s="10" t="s">
        <v>8315</v>
      </c>
      <c r="R4094" t="s">
        <v>8316</v>
      </c>
      <c r="S4094" s="15">
        <f t="shared" si="257"/>
        <v>42039.194988425923</v>
      </c>
      <c r="T4094" s="15">
        <f t="shared" si="258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23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6"/>
        <v>15</v>
      </c>
      <c r="Q4095" s="10" t="s">
        <v>8315</v>
      </c>
      <c r="R4095" t="s">
        <v>8316</v>
      </c>
      <c r="S4095" s="15">
        <f t="shared" si="257"/>
        <v>42178.815891203703</v>
      </c>
      <c r="T4095" s="15">
        <f t="shared" si="258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23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7"/>
        <v>41890.086805555555</v>
      </c>
      <c r="T4096" s="15">
        <f t="shared" si="258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23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7"/>
        <v>42693.031828703708</v>
      </c>
      <c r="T4097" s="15">
        <f t="shared" si="258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23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ROUND(E4098/D4098*100,0)</f>
        <v>11</v>
      </c>
      <c r="P4098">
        <f t="shared" ref="P4098:P4115" si="260">IFERROR(ROUND(E4098/L4098,2),0)</f>
        <v>80</v>
      </c>
      <c r="Q4098" s="10" t="s">
        <v>8315</v>
      </c>
      <c r="R4098" t="s">
        <v>8316</v>
      </c>
      <c r="S4098" s="15">
        <f t="shared" ref="S4098:S4115" si="261">(((J4098/60)/60)/24)+DATE(1970,1,1)</f>
        <v>42750.530312499999</v>
      </c>
      <c r="T4098" s="15">
        <f t="shared" ref="T4098:T4115" si="262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23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60"/>
        <v>0</v>
      </c>
      <c r="Q4099" s="10" t="s">
        <v>8315</v>
      </c>
      <c r="R4099" t="s">
        <v>8316</v>
      </c>
      <c r="S4099" s="15">
        <f t="shared" si="261"/>
        <v>42344.824502314819</v>
      </c>
      <c r="T4099" s="15">
        <f t="shared" si="262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23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60"/>
        <v>0</v>
      </c>
      <c r="Q4100" s="10" t="s">
        <v>8315</v>
      </c>
      <c r="R4100" t="s">
        <v>8316</v>
      </c>
      <c r="S4100" s="15">
        <f t="shared" si="261"/>
        <v>42495.722187499996</v>
      </c>
      <c r="T4100" s="15">
        <f t="shared" si="262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23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60"/>
        <v>50</v>
      </c>
      <c r="Q4101" s="10" t="s">
        <v>8315</v>
      </c>
      <c r="R4101" t="s">
        <v>8316</v>
      </c>
      <c r="S4101" s="15">
        <f t="shared" si="261"/>
        <v>42570.850381944445</v>
      </c>
      <c r="T4101" s="15">
        <f t="shared" si="262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23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60"/>
        <v>0</v>
      </c>
      <c r="Q4102" s="10" t="s">
        <v>8315</v>
      </c>
      <c r="R4102" t="s">
        <v>8316</v>
      </c>
      <c r="S4102" s="15">
        <f t="shared" si="261"/>
        <v>41927.124884259261</v>
      </c>
      <c r="T4102" s="15">
        <f t="shared" si="262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23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60"/>
        <v>0</v>
      </c>
      <c r="Q4103" s="10" t="s">
        <v>8315</v>
      </c>
      <c r="R4103" t="s">
        <v>8316</v>
      </c>
      <c r="S4103" s="15">
        <f t="shared" si="261"/>
        <v>42730.903726851851</v>
      </c>
      <c r="T4103" s="15">
        <f t="shared" si="262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23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60"/>
        <v>22.83</v>
      </c>
      <c r="Q4104" s="10" t="s">
        <v>8315</v>
      </c>
      <c r="R4104" t="s">
        <v>8316</v>
      </c>
      <c r="S4104" s="15">
        <f t="shared" si="261"/>
        <v>42475.848067129627</v>
      </c>
      <c r="T4104" s="15">
        <f t="shared" si="262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23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60"/>
        <v>16.670000000000002</v>
      </c>
      <c r="Q4105" s="10" t="s">
        <v>8315</v>
      </c>
      <c r="R4105" t="s">
        <v>8316</v>
      </c>
      <c r="S4105" s="15">
        <f t="shared" si="261"/>
        <v>42188.83293981482</v>
      </c>
      <c r="T4105" s="15">
        <f t="shared" si="262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23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60"/>
        <v>45.79</v>
      </c>
      <c r="Q4106" s="10" t="s">
        <v>8315</v>
      </c>
      <c r="R4106" t="s">
        <v>8316</v>
      </c>
      <c r="S4106" s="15">
        <f t="shared" si="261"/>
        <v>42640.278171296297</v>
      </c>
      <c r="T4106" s="15">
        <f t="shared" si="262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23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60"/>
        <v>383.33</v>
      </c>
      <c r="Q4107" s="10" t="s">
        <v>8315</v>
      </c>
      <c r="R4107" t="s">
        <v>8316</v>
      </c>
      <c r="S4107" s="15">
        <f t="shared" si="261"/>
        <v>42697.010520833333</v>
      </c>
      <c r="T4107" s="15">
        <f t="shared" si="262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23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60"/>
        <v>106.97</v>
      </c>
      <c r="Q4108" s="10" t="s">
        <v>8315</v>
      </c>
      <c r="R4108" t="s">
        <v>8316</v>
      </c>
      <c r="S4108" s="15">
        <f t="shared" si="261"/>
        <v>42053.049375000002</v>
      </c>
      <c r="T4108" s="15">
        <f t="shared" si="262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23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60"/>
        <v>10.25</v>
      </c>
      <c r="Q4109" s="10" t="s">
        <v>8315</v>
      </c>
      <c r="R4109" t="s">
        <v>8316</v>
      </c>
      <c r="S4109" s="15">
        <f t="shared" si="261"/>
        <v>41883.916678240741</v>
      </c>
      <c r="T4109" s="15">
        <f t="shared" si="262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23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60"/>
        <v>59</v>
      </c>
      <c r="Q4110" s="10" t="s">
        <v>8315</v>
      </c>
      <c r="R4110" t="s">
        <v>8316</v>
      </c>
      <c r="S4110" s="15">
        <f t="shared" si="261"/>
        <v>42767.031678240746</v>
      </c>
      <c r="T4110" s="15">
        <f t="shared" si="262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23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0"/>
        <v>0</v>
      </c>
      <c r="Q4111" s="10" t="s">
        <v>8315</v>
      </c>
      <c r="R4111" t="s">
        <v>8316</v>
      </c>
      <c r="S4111" s="15">
        <f t="shared" si="261"/>
        <v>42307.539398148147</v>
      </c>
      <c r="T4111" s="15">
        <f t="shared" si="262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23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60"/>
        <v>14.33</v>
      </c>
      <c r="Q4112" s="10" t="s">
        <v>8315</v>
      </c>
      <c r="R4112" t="s">
        <v>8316</v>
      </c>
      <c r="S4112" s="15">
        <f t="shared" si="261"/>
        <v>42512.626747685179</v>
      </c>
      <c r="T4112" s="15">
        <f t="shared" si="262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23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60"/>
        <v>15.67</v>
      </c>
      <c r="Q4113" s="10" t="s">
        <v>8315</v>
      </c>
      <c r="R4113" t="s">
        <v>8316</v>
      </c>
      <c r="S4113" s="15">
        <f t="shared" si="261"/>
        <v>42029.135879629626</v>
      </c>
      <c r="T4113" s="15">
        <f t="shared" si="262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23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60"/>
        <v>1</v>
      </c>
      <c r="Q4114" s="10" t="s">
        <v>8315</v>
      </c>
      <c r="R4114" t="s">
        <v>8316</v>
      </c>
      <c r="S4114" s="15">
        <f t="shared" si="261"/>
        <v>42400.946597222224</v>
      </c>
      <c r="T4114" s="15">
        <f t="shared" si="262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23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60"/>
        <v>1</v>
      </c>
      <c r="Q4115" s="10" t="s">
        <v>8315</v>
      </c>
      <c r="R4115" t="s">
        <v>8316</v>
      </c>
      <c r="S4115" s="15">
        <f t="shared" si="261"/>
        <v>42358.573182870372</v>
      </c>
      <c r="T4115" s="15">
        <f t="shared" si="262"/>
        <v>42377.273611111115</v>
      </c>
    </row>
  </sheetData>
  <autoFilter ref="A1:T4115" xr:uid="{00000000-0001-0000-0000-000000000000}"/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D426-3011-4661-AA34-15DE5395FC9A}">
  <dimension ref="A1:E18"/>
  <sheetViews>
    <sheetView tabSelected="1" workbookViewId="0">
      <selection activeCell="G19" sqref="G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15DD6-95A3-4382-A20E-B64F1D75470F}">
  <dimension ref="A1:H13"/>
  <sheetViews>
    <sheetView topLeftCell="A16" workbookViewId="0">
      <selection activeCell="K13" sqref="K13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6" bestFit="1" customWidth="1"/>
    <col min="7" max="7" width="15.453125" bestFit="1" customWidth="1"/>
    <col min="8" max="8" width="18.6328125" bestFit="1" customWidth="1"/>
  </cols>
  <sheetData>
    <row r="1" spans="1:8" x14ac:dyDescent="0.35">
      <c r="A1" s="22" t="s">
        <v>8381</v>
      </c>
      <c r="B1" s="22" t="s">
        <v>8391</v>
      </c>
      <c r="C1" s="22" t="s">
        <v>8392</v>
      </c>
      <c r="D1" s="22" t="s">
        <v>8393</v>
      </c>
      <c r="E1" s="22" t="s">
        <v>8394</v>
      </c>
      <c r="F1" s="25" t="s">
        <v>8395</v>
      </c>
      <c r="G1" s="22" t="s">
        <v>8396</v>
      </c>
      <c r="H1" s="22" t="s">
        <v>8397</v>
      </c>
    </row>
    <row r="2" spans="1:8" x14ac:dyDescent="0.35">
      <c r="A2" t="s">
        <v>8398</v>
      </c>
      <c r="B2">
        <f>COUNTIFS(Kickstarter!$D:$D,"&lt;1000",Kickstarter!F:F,"successful",Kickstarter!$R:$R,"plays")</f>
        <v>141</v>
      </c>
      <c r="C2">
        <f>COUNTIFS(Kickstarter!$D:$D,"&lt;1000",Kickstarter!F:F,"failed",Kickstarter!$R:$R,"plays")</f>
        <v>45</v>
      </c>
      <c r="D2">
        <f>COUNTIFS(Kickstarter!$D:$D,"&lt;1000",Kickstarter!G:G,"canceled",Kickstarter!$R:$R,"plays")</f>
        <v>0</v>
      </c>
      <c r="E2">
        <f>SUM($B:$B+$C:$C+$D:$D)</f>
        <v>186</v>
      </c>
      <c r="F2" s="26">
        <f>(B2/E2)</f>
        <v>0.75806451612903225</v>
      </c>
      <c r="G2" s="26">
        <f>C2/E2</f>
        <v>0.24193548387096775</v>
      </c>
      <c r="H2" s="26">
        <f>(D2/E2)</f>
        <v>0</v>
      </c>
    </row>
    <row r="3" spans="1:8" x14ac:dyDescent="0.35">
      <c r="A3" t="s">
        <v>8399</v>
      </c>
      <c r="B3">
        <f>COUNTIFS(Kickstarter!$D:$D,"&gt;=1000",Kickstarter!F:F,"successful",Kickstarter!$D:$D,"&lt;4999",Kickstarter!$R:$R,"plays")</f>
        <v>387</v>
      </c>
      <c r="C3">
        <f>COUNTIFS(Kickstarter!$D:$D,"&gt;=1000",Kickstarter!F:F,"failed",Kickstarter!$D:$D,"&lt;4999",Kickstarter!$R:$R,"plays")</f>
        <v>146</v>
      </c>
      <c r="D3">
        <f>COUNTIFS(Kickstarter!$D:$D,"&gt;=1000",Kickstarter!G:G,"canceled",Kickstarter!$D:$D,"&lt;4999",Kickstarter!$R:$R,"plays")</f>
        <v>0</v>
      </c>
      <c r="E3">
        <f t="shared" ref="E3:E13" si="0">SUM($B:$B+$C:$C+$D:$D)</f>
        <v>533</v>
      </c>
      <c r="F3" s="26">
        <f>(B3/E3)</f>
        <v>0.726078799249531</v>
      </c>
      <c r="G3" s="26">
        <f t="shared" ref="G3:G13" si="1">C3/E3</f>
        <v>0.27392120075046905</v>
      </c>
      <c r="H3" s="26">
        <f t="shared" ref="H3:H13" si="2">(D3/E3)</f>
        <v>0</v>
      </c>
    </row>
    <row r="4" spans="1:8" x14ac:dyDescent="0.35">
      <c r="A4" t="s">
        <v>8400</v>
      </c>
      <c r="B4">
        <f>COUNTIFS(Kickstarter!$D:$D,"&gt;=5000",Kickstarter!F:F,"successful",Kickstarter!$D:$D,"&lt;9999",Kickstarter!$R:$R,"plays")</f>
        <v>93</v>
      </c>
      <c r="C4">
        <f>COUNTIFS(Kickstarter!$D:$D,"&gt;=5000",Kickstarter!F:F,"failed",Kickstarter!$D:$D,"&lt;9999",Kickstarter!$R:$R,"plays")</f>
        <v>76</v>
      </c>
      <c r="D4">
        <f>COUNTIFS(Kickstarter!$D:$D,"&gt;=5000",Kickstarter!G:G,"canceled",Kickstarter!$D:$D,"&lt;9999",Kickstarter!$R:$R,"plays")</f>
        <v>0</v>
      </c>
      <c r="E4">
        <f t="shared" si="0"/>
        <v>169</v>
      </c>
      <c r="F4" s="26">
        <f t="shared" ref="F4:F13" si="3">(B4/E4)</f>
        <v>0.55029585798816572</v>
      </c>
      <c r="G4" s="26">
        <f t="shared" si="1"/>
        <v>0.44970414201183434</v>
      </c>
      <c r="H4" s="26">
        <f t="shared" si="2"/>
        <v>0</v>
      </c>
    </row>
    <row r="5" spans="1:8" x14ac:dyDescent="0.35">
      <c r="A5" t="s">
        <v>8401</v>
      </c>
      <c r="B5">
        <f>COUNTIFS(Kickstarter!$D:$D,"&gt;=10000",Kickstarter!F:F,"successful",Kickstarter!$D:$D,"&lt;14999",Kickstarter!$R:$R,"plays")</f>
        <v>39</v>
      </c>
      <c r="C5">
        <f>COUNTIFS(Kickstarter!$D:$D,"&gt;=10000",Kickstarter!F:F,"failed",Kickstarter!$D:$D,"&lt;14999",Kickstarter!$R:$R,"plays")</f>
        <v>33</v>
      </c>
      <c r="D5">
        <f>COUNTIFS(Kickstarter!$D:$D,"&gt;=10000",Kickstarter!G:G,"canceled",Kickstarter!$D:$D,"&lt;14999",Kickstarter!$R:$R,"plays")</f>
        <v>0</v>
      </c>
      <c r="E5">
        <f t="shared" si="0"/>
        <v>72</v>
      </c>
      <c r="F5" s="26">
        <f t="shared" si="3"/>
        <v>0.54166666666666663</v>
      </c>
      <c r="G5" s="26">
        <f t="shared" si="1"/>
        <v>0.45833333333333331</v>
      </c>
      <c r="H5" s="26">
        <f t="shared" si="2"/>
        <v>0</v>
      </c>
    </row>
    <row r="6" spans="1:8" x14ac:dyDescent="0.35">
      <c r="A6" t="s">
        <v>8402</v>
      </c>
      <c r="B6">
        <f>COUNTIFS(Kickstarter!$D:$D,"&gt;=15000",Kickstarter!$D:$D,"&lt;19999",Kickstarter!F:F,"successful",Kickstarter!$R:$R,"plays")</f>
        <v>12</v>
      </c>
      <c r="C6">
        <f>COUNTIFS(Kickstarter!$D:$D,"&gt;=15000",Kickstarter!$D:$D,"&lt;19999",Kickstarter!F:F,"failed",Kickstarter!$R:$R,"plays")</f>
        <v>12</v>
      </c>
      <c r="D6">
        <f>COUNTIFS(Kickstarter!$D:$D,"&gt;=15000",Kickstarter!$D:$D,"&lt;19999",Kickstarter!G:G,"canceled",Kickstarter!$R:$R,"plays")</f>
        <v>0</v>
      </c>
      <c r="E6">
        <f t="shared" si="0"/>
        <v>24</v>
      </c>
      <c r="F6" s="26">
        <f t="shared" si="3"/>
        <v>0.5</v>
      </c>
      <c r="G6" s="26">
        <f t="shared" si="1"/>
        <v>0.5</v>
      </c>
      <c r="H6" s="26">
        <f t="shared" si="2"/>
        <v>0</v>
      </c>
    </row>
    <row r="7" spans="1:8" x14ac:dyDescent="0.35">
      <c r="A7" t="s">
        <v>8403</v>
      </c>
      <c r="B7">
        <f>COUNTIFS(Kickstarter!$D:$D,"&gt;=20000",Kickstarter!$D:$D,"&lt;24999",Kickstarter!F:F,"successful",Kickstarter!$R:$R,"plays")</f>
        <v>9</v>
      </c>
      <c r="C7">
        <f>COUNTIFS(Kickstarter!$D:$D,"&gt;=20000",Kickstarter!$D:$D,"&lt;24999",Kickstarter!F:F,"failed",Kickstarter!$R:$R,"plays")</f>
        <v>11</v>
      </c>
      <c r="D7">
        <f>COUNTIFS(Kickstarter!$D:$D,"&gt;=20000",Kickstarter!$D:$D,"&lt;24999",Kickstarter!G:G,"canceled",Kickstarter!$R:$R,"plays")</f>
        <v>0</v>
      </c>
      <c r="E7">
        <f t="shared" si="0"/>
        <v>20</v>
      </c>
      <c r="F7" s="26">
        <f t="shared" si="3"/>
        <v>0.45</v>
      </c>
      <c r="G7" s="26">
        <f t="shared" si="1"/>
        <v>0.55000000000000004</v>
      </c>
      <c r="H7" s="26">
        <f t="shared" si="2"/>
        <v>0</v>
      </c>
    </row>
    <row r="8" spans="1:8" x14ac:dyDescent="0.35">
      <c r="A8" t="s">
        <v>8404</v>
      </c>
      <c r="B8">
        <f>COUNTIFS(Kickstarter!$D:$D,"&gt;=25000",Kickstarter!$D:$D,"&lt;29999",Kickstarter!F:F,"successful",Kickstarter!$R:$R,"plays")</f>
        <v>1</v>
      </c>
      <c r="C8">
        <f>COUNTIFS(Kickstarter!$D:$D,"&gt;=25000",Kickstarter!$D:$D,"&lt;29999",Kickstarter!F:F,"failed",Kickstarter!$R:$R,"plays")</f>
        <v>4</v>
      </c>
      <c r="D8">
        <f>COUNTIFS(Kickstarter!$D:$D,"&gt;=25000",Kickstarter!$D:$D,"&lt;29999",Kickstarter!G:G,"canceled",Kickstarter!$R:$R,"plays")</f>
        <v>0</v>
      </c>
      <c r="E8">
        <f t="shared" si="0"/>
        <v>5</v>
      </c>
      <c r="F8" s="26">
        <f t="shared" si="3"/>
        <v>0.2</v>
      </c>
      <c r="G8" s="26">
        <f t="shared" si="1"/>
        <v>0.8</v>
      </c>
      <c r="H8" s="26">
        <f t="shared" si="2"/>
        <v>0</v>
      </c>
    </row>
    <row r="9" spans="1:8" x14ac:dyDescent="0.35">
      <c r="A9" t="s">
        <v>8405</v>
      </c>
      <c r="B9">
        <f>COUNTIFS(Kickstarter!$D:$D,"&gt;=30000",Kickstarter!$D:$D,"&lt;34999",Kickstarter!F:F,"successful",Kickstarter!$R:$R,"plays")</f>
        <v>3</v>
      </c>
      <c r="C9">
        <f>COUNTIFS(Kickstarter!$D:$D,"&gt;=30000",Kickstarter!$D:$D,"&lt;34999",Kickstarter!F:F,"failed",Kickstarter!$R:$R,"plays")</f>
        <v>8</v>
      </c>
      <c r="D9">
        <f>COUNTIFS(Kickstarter!$D:$D,"&gt;=30000",Kickstarter!$D:$D,"&lt;34999",Kickstarter!G:G,"canceled",Kickstarter!$R:$R,"plays")</f>
        <v>0</v>
      </c>
      <c r="E9">
        <f t="shared" si="0"/>
        <v>11</v>
      </c>
      <c r="F9" s="26">
        <f t="shared" si="3"/>
        <v>0.27272727272727271</v>
      </c>
      <c r="G9" s="26">
        <f t="shared" si="1"/>
        <v>0.72727272727272729</v>
      </c>
      <c r="H9" s="26">
        <f t="shared" si="2"/>
        <v>0</v>
      </c>
    </row>
    <row r="10" spans="1:8" x14ac:dyDescent="0.35">
      <c r="A10" t="s">
        <v>8406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26">
        <f t="shared" si="3"/>
        <v>0.66666666666666663</v>
      </c>
      <c r="G10" s="26">
        <f t="shared" si="1"/>
        <v>0.33333333333333331</v>
      </c>
      <c r="H10" s="26">
        <f t="shared" si="2"/>
        <v>0</v>
      </c>
    </row>
    <row r="11" spans="1:8" x14ac:dyDescent="0.35">
      <c r="A11" t="s">
        <v>8407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26">
        <f t="shared" si="3"/>
        <v>0.66666666666666663</v>
      </c>
      <c r="G11" s="26">
        <f t="shared" si="1"/>
        <v>0.33333333333333331</v>
      </c>
      <c r="H11" s="26">
        <f t="shared" si="2"/>
        <v>0</v>
      </c>
    </row>
    <row r="12" spans="1:8" x14ac:dyDescent="0.35">
      <c r="A12" t="s">
        <v>8408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0"/>
        <v>1</v>
      </c>
      <c r="F12" s="26">
        <f t="shared" si="3"/>
        <v>0</v>
      </c>
      <c r="G12" s="26">
        <f t="shared" si="1"/>
        <v>1</v>
      </c>
      <c r="H12" s="26">
        <f t="shared" si="2"/>
        <v>0</v>
      </c>
    </row>
    <row r="13" spans="1:8" x14ac:dyDescent="0.35">
      <c r="A13" t="s">
        <v>8409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6">
        <f t="shared" si="3"/>
        <v>0.125</v>
      </c>
      <c r="G13" s="26">
        <f t="shared" si="1"/>
        <v>0.875</v>
      </c>
      <c r="H13" s="26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 category Statistics</vt:lpstr>
      <vt:lpstr>Outcomes based on launch date</vt:lpstr>
      <vt:lpstr>Descriptive Statistics</vt:lpstr>
      <vt:lpstr>Edinburgh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vasudha thanneer</cp:lastModifiedBy>
  <dcterms:created xsi:type="dcterms:W3CDTF">2017-04-20T15:17:24Z</dcterms:created>
  <dcterms:modified xsi:type="dcterms:W3CDTF">2022-05-09T22:29:48Z</dcterms:modified>
</cp:coreProperties>
</file>