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FreshApplication (3)" sheetId="5" r:id="rId1"/>
    <sheet name="FreshApplication (2)" sheetId="4" r:id="rId2"/>
    <sheet name="FreshApplication" sheetId="3" r:id="rId3"/>
    <sheet name="Summary_Old_New" sheetId="1" state="hidden" r:id="rId4"/>
    <sheet name="Summary_Old_New (2)" sheetId="2" state="hidden" r:id="rId5"/>
  </sheets>
  <externalReferences>
    <externalReference r:id="rId6"/>
  </externalReferences>
  <definedNames>
    <definedName name="_xlnm.Print_Area" localSheetId="2">FreshApplication!$A$1:$I$12</definedName>
    <definedName name="_xlnm.Print_Area" localSheetId="1">'FreshApplication (2)'!$A$1:$I$12</definedName>
    <definedName name="_xlnm.Print_Area" localSheetId="0">'FreshApplication (3)'!$A$1:$I$12</definedName>
    <definedName name="_xlnm.Print_Area" localSheetId="3">Summary_Old_New!$A$1:$G$16</definedName>
    <definedName name="_xlnm.Print_Area" localSheetId="4">'Summary_Old_New (2)'!$A$1:$G$16</definedName>
  </definedNames>
  <calcPr calcId="145621"/>
</workbook>
</file>

<file path=xl/calcChain.xml><?xml version="1.0" encoding="utf-8"?>
<calcChain xmlns="http://schemas.openxmlformats.org/spreadsheetml/2006/main">
  <c r="A14" i="5" l="1"/>
  <c r="A13" i="5"/>
  <c r="A12" i="5"/>
  <c r="A11" i="5"/>
  <c r="A10" i="5"/>
  <c r="A9" i="5"/>
  <c r="A8" i="5"/>
  <c r="A7" i="5"/>
  <c r="A6" i="5"/>
  <c r="A5" i="5"/>
  <c r="A4" i="5"/>
  <c r="F3" i="5"/>
  <c r="I3" i="5" s="1"/>
  <c r="D3" i="5"/>
  <c r="H3" i="5" s="1"/>
  <c r="C3" i="5"/>
  <c r="A3" i="5"/>
  <c r="G3" i="5" l="1"/>
  <c r="B4" i="5" s="1"/>
  <c r="A14" i="4"/>
  <c r="A13" i="4"/>
  <c r="A12" i="4"/>
  <c r="A11" i="4"/>
  <c r="A10" i="4"/>
  <c r="A9" i="4"/>
  <c r="A8" i="4"/>
  <c r="A7" i="4"/>
  <c r="A6" i="4"/>
  <c r="A5" i="4"/>
  <c r="A4" i="4"/>
  <c r="C3" i="4"/>
  <c r="D3" i="4" s="1"/>
  <c r="A3" i="4"/>
  <c r="A14" i="3"/>
  <c r="A13" i="3"/>
  <c r="A12" i="3"/>
  <c r="A11" i="3"/>
  <c r="A10" i="3"/>
  <c r="A9" i="3"/>
  <c r="A8" i="3"/>
  <c r="A7" i="3"/>
  <c r="A6" i="3"/>
  <c r="A5" i="3"/>
  <c r="A3" i="3"/>
  <c r="A4" i="3"/>
  <c r="C3" i="3"/>
  <c r="D3" i="3" s="1"/>
  <c r="F3" i="3" s="1"/>
  <c r="I3" i="3" s="1"/>
  <c r="C4" i="5" l="1"/>
  <c r="D4" i="5" s="1"/>
  <c r="H3" i="4"/>
  <c r="G3" i="4"/>
  <c r="B4" i="4" s="1"/>
  <c r="F3" i="4"/>
  <c r="I3" i="4" s="1"/>
  <c r="H3" i="3"/>
  <c r="G3" i="3"/>
  <c r="B4" i="3" s="1"/>
  <c r="C4" i="3" s="1"/>
  <c r="D4" i="3" s="1"/>
  <c r="F4" i="3" s="1"/>
  <c r="I4" i="3" s="1"/>
  <c r="G23" i="2"/>
  <c r="I23" i="2"/>
  <c r="J21" i="2"/>
  <c r="J17" i="2"/>
  <c r="E28" i="2"/>
  <c r="D28" i="2"/>
  <c r="J16" i="2"/>
  <c r="I14" i="2"/>
  <c r="G4" i="5" l="1"/>
  <c r="B5" i="5" s="1"/>
  <c r="H4" i="5"/>
  <c r="F4" i="5"/>
  <c r="I4" i="5" s="1"/>
  <c r="C4" i="4"/>
  <c r="D4" i="4" s="1"/>
  <c r="H4" i="3"/>
  <c r="H5" i="3" s="1"/>
  <c r="G4" i="3"/>
  <c r="B5" i="3" s="1"/>
  <c r="C5" i="3" s="1"/>
  <c r="D5" i="3" s="1"/>
  <c r="F5" i="3" s="1"/>
  <c r="I5" i="3" s="1"/>
  <c r="G5" i="3"/>
  <c r="B6" i="3" s="1"/>
  <c r="C6" i="3" s="1"/>
  <c r="D6" i="3" s="1"/>
  <c r="I103" i="2"/>
  <c r="D15" i="2"/>
  <c r="D14" i="2"/>
  <c r="G14" i="2" s="1"/>
  <c r="D13" i="2"/>
  <c r="I16" i="2"/>
  <c r="G11" i="2"/>
  <c r="B11" i="2"/>
  <c r="D18" i="2" s="1"/>
  <c r="C5" i="5" l="1"/>
  <c r="D5" i="5" s="1"/>
  <c r="H4" i="4"/>
  <c r="F4" i="4"/>
  <c r="I4" i="4" s="1"/>
  <c r="G4" i="4"/>
  <c r="B5" i="4" s="1"/>
  <c r="H6" i="3"/>
  <c r="F6" i="3"/>
  <c r="I6" i="3" s="1"/>
  <c r="G6" i="3"/>
  <c r="B7" i="3" s="1"/>
  <c r="C16" i="2"/>
  <c r="C18" i="2" s="1"/>
  <c r="D19" i="2" s="1"/>
  <c r="D16" i="2"/>
  <c r="G13" i="2"/>
  <c r="F11" i="2"/>
  <c r="B12" i="2" s="1"/>
  <c r="C15" i="1"/>
  <c r="D15" i="1" s="1"/>
  <c r="C14" i="1"/>
  <c r="D14" i="1" s="1"/>
  <c r="G14" i="1" s="1"/>
  <c r="C13" i="1"/>
  <c r="D13" i="1" s="1"/>
  <c r="C12" i="1"/>
  <c r="G11" i="1"/>
  <c r="C11" i="1"/>
  <c r="B11" i="1"/>
  <c r="D18" i="1" s="1"/>
  <c r="H5" i="5" l="1"/>
  <c r="F5" i="5"/>
  <c r="I5" i="5" s="1"/>
  <c r="G5" i="5"/>
  <c r="B6" i="5" s="1"/>
  <c r="C5" i="4"/>
  <c r="D5" i="4" s="1"/>
  <c r="G5" i="4"/>
  <c r="B6" i="4" s="1"/>
  <c r="C7" i="3"/>
  <c r="D7" i="3" s="1"/>
  <c r="F12" i="2"/>
  <c r="B13" i="2" s="1"/>
  <c r="F13" i="2" s="1"/>
  <c r="B14" i="2" s="1"/>
  <c r="F14" i="2" s="1"/>
  <c r="B15" i="2" s="1"/>
  <c r="E15" i="2" s="1"/>
  <c r="E16" i="2" s="1"/>
  <c r="C16" i="1"/>
  <c r="C18" i="1" s="1"/>
  <c r="D19" i="1" s="1"/>
  <c r="D16" i="1"/>
  <c r="G13" i="1"/>
  <c r="F11" i="1"/>
  <c r="B12" i="1" s="1"/>
  <c r="F12" i="1" s="1"/>
  <c r="B13" i="1" s="1"/>
  <c r="F13" i="1" s="1"/>
  <c r="B14" i="1" s="1"/>
  <c r="F14" i="1" s="1"/>
  <c r="B15" i="1" s="1"/>
  <c r="E15" i="1" s="1"/>
  <c r="F15" i="1" s="1"/>
  <c r="G15" i="1" s="1"/>
  <c r="C6" i="5" l="1"/>
  <c r="D6" i="5" s="1"/>
  <c r="C6" i="4"/>
  <c r="D6" i="4" s="1"/>
  <c r="G6" i="4" s="1"/>
  <c r="B7" i="4" s="1"/>
  <c r="H5" i="4"/>
  <c r="F5" i="4"/>
  <c r="I5" i="4" s="1"/>
  <c r="F7" i="3"/>
  <c r="I7" i="3" s="1"/>
  <c r="H7" i="3"/>
  <c r="G7" i="3"/>
  <c r="B8" i="3" s="1"/>
  <c r="F15" i="2"/>
  <c r="G15" i="2" s="1"/>
  <c r="I15" i="2" s="1"/>
  <c r="G16" i="1"/>
  <c r="E16" i="1"/>
  <c r="F6" i="5" l="1"/>
  <c r="I6" i="5" s="1"/>
  <c r="H6" i="5"/>
  <c r="G6" i="5"/>
  <c r="B7" i="5" s="1"/>
  <c r="C7" i="4"/>
  <c r="D7" i="4" s="1"/>
  <c r="H6" i="4"/>
  <c r="F6" i="4"/>
  <c r="I6" i="4" s="1"/>
  <c r="C8" i="3"/>
  <c r="D8" i="3" s="1"/>
  <c r="G16" i="2"/>
  <c r="C7" i="5" l="1"/>
  <c r="D7" i="5" s="1"/>
  <c r="G7" i="4"/>
  <c r="B8" i="4" s="1"/>
  <c r="C8" i="4" s="1"/>
  <c r="D8" i="4" s="1"/>
  <c r="H7" i="4"/>
  <c r="F7" i="4"/>
  <c r="I7" i="4" s="1"/>
  <c r="H8" i="3"/>
  <c r="F8" i="3"/>
  <c r="I8" i="3" s="1"/>
  <c r="G8" i="3"/>
  <c r="B9" i="3" s="1"/>
  <c r="I17" i="2"/>
  <c r="I21" i="2" s="1"/>
  <c r="F7" i="5" l="1"/>
  <c r="I7" i="5" s="1"/>
  <c r="H7" i="5"/>
  <c r="G7" i="5"/>
  <c r="B8" i="5" s="1"/>
  <c r="G8" i="4"/>
  <c r="B9" i="4" s="1"/>
  <c r="C9" i="4" s="1"/>
  <c r="D9" i="4" s="1"/>
  <c r="H8" i="4"/>
  <c r="F8" i="4"/>
  <c r="I8" i="4" s="1"/>
  <c r="C9" i="3"/>
  <c r="D9" i="3" s="1"/>
  <c r="C8" i="5" l="1"/>
  <c r="D8" i="5" s="1"/>
  <c r="G9" i="4"/>
  <c r="B10" i="4" s="1"/>
  <c r="C10" i="4" s="1"/>
  <c r="D10" i="4" s="1"/>
  <c r="H9" i="4"/>
  <c r="F9" i="4"/>
  <c r="I9" i="4" s="1"/>
  <c r="H9" i="3"/>
  <c r="F9" i="3"/>
  <c r="I9" i="3" s="1"/>
  <c r="G9" i="3"/>
  <c r="B10" i="3" s="1"/>
  <c r="G8" i="5" l="1"/>
  <c r="B9" i="5" s="1"/>
  <c r="C9" i="5" s="1"/>
  <c r="D9" i="5" s="1"/>
  <c r="F8" i="5"/>
  <c r="I8" i="5" s="1"/>
  <c r="H8" i="5"/>
  <c r="G10" i="4"/>
  <c r="B11" i="4" s="1"/>
  <c r="H10" i="4"/>
  <c r="F10" i="4"/>
  <c r="I10" i="4" s="1"/>
  <c r="C10" i="3"/>
  <c r="D10" i="3" s="1"/>
  <c r="G9" i="5" l="1"/>
  <c r="B10" i="5" s="1"/>
  <c r="H9" i="5"/>
  <c r="F9" i="5"/>
  <c r="I9" i="5" s="1"/>
  <c r="C11" i="4"/>
  <c r="D11" i="4" s="1"/>
  <c r="H11" i="4"/>
  <c r="F11" i="4"/>
  <c r="I11" i="4" s="1"/>
  <c r="H10" i="3"/>
  <c r="F10" i="3"/>
  <c r="I10" i="3" s="1"/>
  <c r="G10" i="3"/>
  <c r="B11" i="3" s="1"/>
  <c r="C10" i="5" l="1"/>
  <c r="D10" i="5" s="1"/>
  <c r="G11" i="4"/>
  <c r="B12" i="4" s="1"/>
  <c r="C12" i="4" s="1"/>
  <c r="D12" i="4" s="1"/>
  <c r="H12" i="4"/>
  <c r="F12" i="4"/>
  <c r="I12" i="4" s="1"/>
  <c r="C11" i="3"/>
  <c r="D11" i="3" s="1"/>
  <c r="H10" i="5" l="1"/>
  <c r="F10" i="5"/>
  <c r="I10" i="5" s="1"/>
  <c r="G10" i="5"/>
  <c r="B11" i="5" s="1"/>
  <c r="G12" i="4"/>
  <c r="B13" i="4" s="1"/>
  <c r="C13" i="4" s="1"/>
  <c r="D13" i="4" s="1"/>
  <c r="H13" i="4"/>
  <c r="F13" i="4"/>
  <c r="I13" i="4" s="1"/>
  <c r="G11" i="3"/>
  <c r="B12" i="3" s="1"/>
  <c r="C12" i="3" s="1"/>
  <c r="D12" i="3" s="1"/>
  <c r="H11" i="3"/>
  <c r="F11" i="3"/>
  <c r="I11" i="3" s="1"/>
  <c r="C11" i="5" l="1"/>
  <c r="D11" i="5" s="1"/>
  <c r="G13" i="4"/>
  <c r="B14" i="4" s="1"/>
  <c r="C14" i="4" s="1"/>
  <c r="D14" i="4" s="1"/>
  <c r="G14" i="4"/>
  <c r="H14" i="4"/>
  <c r="F14" i="4"/>
  <c r="I14" i="4" s="1"/>
  <c r="F12" i="3"/>
  <c r="I12" i="3" s="1"/>
  <c r="H12" i="3"/>
  <c r="G12" i="3"/>
  <c r="B13" i="3" s="1"/>
  <c r="H11" i="5" l="1"/>
  <c r="F11" i="5"/>
  <c r="I11" i="5" s="1"/>
  <c r="G11" i="5"/>
  <c r="B12" i="5" s="1"/>
  <c r="C13" i="3"/>
  <c r="D13" i="3" s="1"/>
  <c r="C12" i="5" l="1"/>
  <c r="D12" i="5" s="1"/>
  <c r="F13" i="3"/>
  <c r="I13" i="3" s="1"/>
  <c r="H13" i="3"/>
  <c r="G13" i="3"/>
  <c r="B14" i="3" s="1"/>
  <c r="F12" i="5" l="1"/>
  <c r="I12" i="5" s="1"/>
  <c r="H12" i="5"/>
  <c r="G12" i="5"/>
  <c r="B13" i="5" s="1"/>
  <c r="C14" i="3"/>
  <c r="D14" i="3" s="1"/>
  <c r="C13" i="5" l="1"/>
  <c r="D13" i="5" s="1"/>
  <c r="F14" i="3"/>
  <c r="I14" i="3" s="1"/>
  <c r="H14" i="3"/>
  <c r="G14" i="3"/>
  <c r="H13" i="5" l="1"/>
  <c r="F13" i="5"/>
  <c r="I13" i="5" s="1"/>
  <c r="G13" i="5"/>
  <c r="B14" i="5" s="1"/>
  <c r="C14" i="5" l="1"/>
  <c r="D14" i="5" s="1"/>
  <c r="H14" i="5" l="1"/>
  <c r="F14" i="5"/>
  <c r="I14" i="5" s="1"/>
  <c r="G14" i="5"/>
</calcChain>
</file>

<file path=xl/sharedStrings.xml><?xml version="1.0" encoding="utf-8"?>
<sst xmlns="http://schemas.openxmlformats.org/spreadsheetml/2006/main" count="122" uniqueCount="46">
  <si>
    <t>DAATI'S PRIDE SCHOOL STRUCTURED INVESTMENT NOTE LIQUIDATION AND DIVIDEND</t>
  </si>
  <si>
    <t>Date</t>
  </si>
  <si>
    <t>Opening Balance</t>
  </si>
  <si>
    <t>Old Interest Due</t>
  </si>
  <si>
    <t>Interest Paid</t>
  </si>
  <si>
    <t>Principal Repayment</t>
  </si>
  <si>
    <t>Closing Balance</t>
  </si>
  <si>
    <t>Old Total Repayment</t>
  </si>
  <si>
    <t>30-01-18</t>
  </si>
  <si>
    <t>28-02-18</t>
  </si>
  <si>
    <t>30-03-18</t>
  </si>
  <si>
    <t xml:space="preserve">                                       -   </t>
  </si>
  <si>
    <t>30-04-18</t>
  </si>
  <si>
    <t>30-05-18</t>
  </si>
  <si>
    <t xml:space="preserve">                            -   </t>
  </si>
  <si>
    <t>New Opening Balance</t>
  </si>
  <si>
    <t>New Interest Due</t>
  </si>
  <si>
    <t>New Closing</t>
  </si>
  <si>
    <t>+</t>
  </si>
  <si>
    <t>New Total Repayment</t>
  </si>
  <si>
    <t>Days in Default</t>
  </si>
  <si>
    <t>1 day</t>
  </si>
  <si>
    <t>30 days</t>
  </si>
  <si>
    <t>Balance Due Unpaid</t>
  </si>
  <si>
    <t>Due Month End</t>
  </si>
  <si>
    <t>01 Feb, 2018</t>
  </si>
  <si>
    <t>NIP FRM AZUKAEGO NGOZI EKPE-NIP azuk</t>
  </si>
  <si>
    <t>28 Mar, 2018</t>
  </si>
  <si>
    <t>03 Apr, 2018</t>
  </si>
  <si>
    <t>NIP FRM AZUKAEGO NGOZI EKPE-NIP ifo</t>
  </si>
  <si>
    <t>05 Apr, 2018</t>
  </si>
  <si>
    <t>NIP FRM AZUKAEGO NGOZI EKPE-NIP TRF</t>
  </si>
  <si>
    <t>08 May, 2018</t>
  </si>
  <si>
    <t>8 days</t>
  </si>
  <si>
    <t>Interest on Default</t>
  </si>
  <si>
    <t xml:space="preserve">Interest Adjustment </t>
  </si>
  <si>
    <t>Total Extra Interest</t>
  </si>
  <si>
    <t>Total Outstanding</t>
  </si>
  <si>
    <t>Payments Made till Date</t>
  </si>
  <si>
    <t>11 May, 2018</t>
  </si>
  <si>
    <t>OLD SCHEDULE</t>
  </si>
  <si>
    <t>Interest Due</t>
  </si>
  <si>
    <t>Cumm Total Repayment</t>
  </si>
  <si>
    <t>Total Repayment</t>
  </si>
  <si>
    <t>Cumm Interest Paid</t>
  </si>
  <si>
    <t xml:space="preserve">  b 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</si>
</sst>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4D4D4D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5E5E5"/>
      </left>
      <right style="medium">
        <color rgb="FFE5E5E5"/>
      </right>
      <top/>
      <bottom style="medium">
        <color rgb="FFE5E5E5"/>
      </bottom>
      <diagonal/>
    </border>
    <border>
      <left/>
      <right style="medium">
        <color rgb="FFE5E5E5"/>
      </right>
      <top/>
      <bottom style="medium">
        <color rgb="FFE5E5E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4" fontId="0" fillId="0" borderId="0" xfId="0" applyNumberFormat="1"/>
    <xf numFmtId="4" fontId="2" fillId="3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7" xfId="0" applyNumberFormat="1" applyBorder="1"/>
    <xf numFmtId="0" fontId="3" fillId="4" borderId="8" xfId="0" applyFont="1" applyFill="1" applyBorder="1" applyAlignment="1">
      <alignment vertical="top" wrapText="1"/>
    </xf>
    <xf numFmtId="0" fontId="3" fillId="4" borderId="9" xfId="0" applyFont="1" applyFill="1" applyBorder="1" applyAlignment="1">
      <alignment vertical="top" wrapText="1"/>
    </xf>
    <xf numFmtId="4" fontId="3" fillId="4" borderId="9" xfId="0" applyNumberFormat="1" applyFont="1" applyFill="1" applyBorder="1" applyAlignment="1">
      <alignment vertical="top" wrapText="1"/>
    </xf>
    <xf numFmtId="0" fontId="0" fillId="0" borderId="11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4" fontId="0" fillId="3" borderId="15" xfId="0" applyNumberFormat="1" applyFill="1" applyBorder="1"/>
    <xf numFmtId="0" fontId="0" fillId="0" borderId="14" xfId="0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 applyAlignment="1">
      <alignment horizontal="center"/>
    </xf>
    <xf numFmtId="4" fontId="0" fillId="5" borderId="7" xfId="0" applyNumberFormat="1" applyFill="1" applyBorder="1"/>
    <xf numFmtId="4" fontId="0" fillId="5" borderId="11" xfId="0" applyNumberFormat="1" applyFill="1" applyBorder="1"/>
    <xf numFmtId="4" fontId="0" fillId="5" borderId="17" xfId="0" applyNumberFormat="1" applyFill="1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9" fontId="0" fillId="0" borderId="0" xfId="0" applyNumberFormat="1"/>
    <xf numFmtId="164" fontId="2" fillId="0" borderId="4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bah1/Documents/AXXENT%20CAPITAL%20-%20MARKET%20ANALYTICS/AXXENT%20CREDIT/DAATI'S%20PRIDE%20SCHOOL/Structured%20Investment%20Note%20Liquidation%20and%20Divid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 Recalc"/>
      <sheetName val="Post Default"/>
      <sheetName val="Initial"/>
      <sheetName val="Initial (2)"/>
      <sheetName val="Summary_Old_New"/>
    </sheetNames>
    <sheetDataSet>
      <sheetData sheetId="0" refreshError="1"/>
      <sheetData sheetId="1">
        <row r="2">
          <cell r="D2">
            <v>375000</v>
          </cell>
        </row>
        <row r="3">
          <cell r="D3">
            <v>180625</v>
          </cell>
        </row>
        <row r="4">
          <cell r="D4">
            <v>189656.25</v>
          </cell>
        </row>
        <row r="5">
          <cell r="D5">
            <v>139656.25</v>
          </cell>
        </row>
        <row r="6">
          <cell r="D6">
            <v>64656.25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zoomScaleNormal="100" workbookViewId="0">
      <selection activeCell="E18" sqref="E18"/>
    </sheetView>
  </sheetViews>
  <sheetFormatPr defaultRowHeight="15" x14ac:dyDescent="0.25"/>
  <cols>
    <col min="1" max="1" width="11.5703125" customWidth="1"/>
    <col min="2" max="3" width="20.7109375" bestFit="1" customWidth="1"/>
    <col min="4" max="4" width="15.7109375" bestFit="1" customWidth="1"/>
    <col min="5" max="5" width="20" bestFit="1" customWidth="1"/>
    <col min="6" max="6" width="20" customWidth="1"/>
    <col min="7" max="8" width="19.140625" customWidth="1"/>
    <col min="9" max="9" width="22.5703125" bestFit="1" customWidth="1"/>
    <col min="10" max="10" width="15.140625" bestFit="1" customWidth="1"/>
    <col min="11" max="11" width="15.140625" customWidth="1"/>
    <col min="12" max="12" width="19.42578125" customWidth="1"/>
    <col min="13" max="13" width="19.85546875" bestFit="1" customWidth="1"/>
  </cols>
  <sheetData>
    <row r="1" spans="1:11" ht="15.75" thickBot="1" x14ac:dyDescent="0.3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3"/>
    </row>
    <row r="2" spans="1:11" ht="15.75" thickBot="1" x14ac:dyDescent="0.3">
      <c r="A2" s="2" t="s">
        <v>1</v>
      </c>
      <c r="B2" s="3" t="s">
        <v>2</v>
      </c>
      <c r="C2" s="3" t="s">
        <v>41</v>
      </c>
      <c r="D2" s="3" t="s">
        <v>4</v>
      </c>
      <c r="E2" s="3" t="s">
        <v>5</v>
      </c>
      <c r="F2" s="3" t="s">
        <v>43</v>
      </c>
      <c r="G2" s="3" t="s">
        <v>6</v>
      </c>
      <c r="H2" s="3" t="s">
        <v>44</v>
      </c>
      <c r="I2" s="3" t="s">
        <v>42</v>
      </c>
      <c r="J2" s="34">
        <v>0.05</v>
      </c>
    </row>
    <row r="3" spans="1:11" ht="15.75" thickBot="1" x14ac:dyDescent="0.3">
      <c r="A3" s="35">
        <f>DATE(2018,7,31)</f>
        <v>43312</v>
      </c>
      <c r="B3" s="5">
        <v>5000000</v>
      </c>
      <c r="C3" s="5">
        <f>$J$2*B3</f>
        <v>250000</v>
      </c>
      <c r="D3" s="10">
        <f>-C3</f>
        <v>-250000</v>
      </c>
      <c r="E3" s="5">
        <v>0</v>
      </c>
      <c r="F3" s="5">
        <f t="shared" ref="F3:F14" si="0">-(D3+E3)</f>
        <v>250000</v>
      </c>
      <c r="G3" s="5">
        <f t="shared" ref="G3:G14" si="1">B3+C3+D3+E3</f>
        <v>5000000</v>
      </c>
      <c r="H3" s="5">
        <f>-D3</f>
        <v>250000</v>
      </c>
      <c r="I3" s="5">
        <f>F3</f>
        <v>250000</v>
      </c>
      <c r="J3" t="s">
        <v>45</v>
      </c>
    </row>
    <row r="4" spans="1:11" ht="15.75" thickBot="1" x14ac:dyDescent="0.3">
      <c r="A4" s="35">
        <f>DATE(2018,8,31)</f>
        <v>43343</v>
      </c>
      <c r="B4" s="5">
        <f t="shared" ref="B4:B14" si="2">G3</f>
        <v>5000000</v>
      </c>
      <c r="C4" s="5">
        <f t="shared" ref="C4:C14" si="3">$J$2*B4</f>
        <v>250000</v>
      </c>
      <c r="D4" s="10">
        <f t="shared" ref="D4:D14" si="4">-C4</f>
        <v>-250000</v>
      </c>
      <c r="E4" s="5">
        <v>0</v>
      </c>
      <c r="F4" s="5">
        <f t="shared" si="0"/>
        <v>250000</v>
      </c>
      <c r="G4" s="5">
        <f t="shared" si="1"/>
        <v>5000000</v>
      </c>
      <c r="H4" s="5">
        <f t="shared" ref="H4:H14" si="5">-D4+H3</f>
        <v>500000</v>
      </c>
      <c r="I4" s="5">
        <f t="shared" ref="I4:I14" si="6">F4+I3</f>
        <v>500000</v>
      </c>
    </row>
    <row r="5" spans="1:11" ht="15.75" thickBot="1" x14ac:dyDescent="0.3">
      <c r="A5" s="35">
        <f>DATE(2018,9,30)</f>
        <v>43373</v>
      </c>
      <c r="B5" s="5">
        <f t="shared" si="2"/>
        <v>5000000</v>
      </c>
      <c r="C5" s="5">
        <f t="shared" si="3"/>
        <v>250000</v>
      </c>
      <c r="D5" s="10">
        <f t="shared" si="4"/>
        <v>-250000</v>
      </c>
      <c r="E5" s="5">
        <v>-1500000</v>
      </c>
      <c r="F5" s="5">
        <f t="shared" si="0"/>
        <v>1750000</v>
      </c>
      <c r="G5" s="5">
        <f t="shared" si="1"/>
        <v>3500000</v>
      </c>
      <c r="H5" s="5">
        <f t="shared" si="5"/>
        <v>750000</v>
      </c>
      <c r="I5" s="5">
        <f t="shared" si="6"/>
        <v>2250000</v>
      </c>
    </row>
    <row r="6" spans="1:11" ht="15.75" thickBot="1" x14ac:dyDescent="0.3">
      <c r="A6" s="35">
        <f>DATE(2018,10,31)</f>
        <v>43404</v>
      </c>
      <c r="B6" s="5">
        <f t="shared" si="2"/>
        <v>3500000</v>
      </c>
      <c r="C6" s="5">
        <f t="shared" si="3"/>
        <v>175000</v>
      </c>
      <c r="D6" s="10">
        <f t="shared" si="4"/>
        <v>-175000</v>
      </c>
      <c r="E6" s="5">
        <v>-1000000</v>
      </c>
      <c r="F6" s="5">
        <f t="shared" si="0"/>
        <v>1175000</v>
      </c>
      <c r="G6" s="5">
        <f t="shared" si="1"/>
        <v>2500000</v>
      </c>
      <c r="H6" s="5">
        <f t="shared" si="5"/>
        <v>925000</v>
      </c>
      <c r="I6" s="5">
        <f t="shared" si="6"/>
        <v>3425000</v>
      </c>
    </row>
    <row r="7" spans="1:11" ht="15.75" thickBot="1" x14ac:dyDescent="0.3">
      <c r="A7" s="35">
        <f>DATE(2018,11,30)</f>
        <v>43434</v>
      </c>
      <c r="B7" s="5">
        <f t="shared" si="2"/>
        <v>2500000</v>
      </c>
      <c r="C7" s="5">
        <f t="shared" si="3"/>
        <v>125000</v>
      </c>
      <c r="D7" s="10">
        <f t="shared" si="4"/>
        <v>-125000</v>
      </c>
      <c r="E7" s="5">
        <v>0</v>
      </c>
      <c r="F7" s="5">
        <f t="shared" si="0"/>
        <v>125000</v>
      </c>
      <c r="G7" s="5">
        <f t="shared" si="1"/>
        <v>2500000</v>
      </c>
      <c r="H7" s="5">
        <f t="shared" si="5"/>
        <v>1050000</v>
      </c>
      <c r="I7" s="5">
        <f t="shared" si="6"/>
        <v>3550000</v>
      </c>
    </row>
    <row r="8" spans="1:11" ht="15.75" thickBot="1" x14ac:dyDescent="0.3">
      <c r="A8" s="35">
        <f>DATE(2018,12,31)</f>
        <v>43465</v>
      </c>
      <c r="B8" s="5">
        <f t="shared" si="2"/>
        <v>2500000</v>
      </c>
      <c r="C8" s="5">
        <f t="shared" si="3"/>
        <v>125000</v>
      </c>
      <c r="D8" s="10">
        <f t="shared" si="4"/>
        <v>-125000</v>
      </c>
      <c r="E8" s="5">
        <v>0</v>
      </c>
      <c r="F8" s="5">
        <f t="shared" si="0"/>
        <v>125000</v>
      </c>
      <c r="G8" s="5">
        <f t="shared" si="1"/>
        <v>2500000</v>
      </c>
      <c r="H8" s="5">
        <f t="shared" si="5"/>
        <v>1175000</v>
      </c>
      <c r="I8" s="5">
        <f t="shared" si="6"/>
        <v>3675000</v>
      </c>
    </row>
    <row r="9" spans="1:11" ht="15.75" thickBot="1" x14ac:dyDescent="0.3">
      <c r="A9" s="35">
        <f>DATE(2019,1,31)</f>
        <v>43496</v>
      </c>
      <c r="B9" s="5">
        <f t="shared" si="2"/>
        <v>2500000</v>
      </c>
      <c r="C9" s="5">
        <f t="shared" si="3"/>
        <v>125000</v>
      </c>
      <c r="D9" s="10">
        <f t="shared" si="4"/>
        <v>-125000</v>
      </c>
      <c r="E9" s="5">
        <v>-1500000</v>
      </c>
      <c r="F9" s="5">
        <f t="shared" si="0"/>
        <v>1625000</v>
      </c>
      <c r="G9" s="5">
        <f t="shared" si="1"/>
        <v>1000000</v>
      </c>
      <c r="H9" s="5">
        <f t="shared" si="5"/>
        <v>1300000</v>
      </c>
      <c r="I9" s="5">
        <f t="shared" si="6"/>
        <v>5300000</v>
      </c>
    </row>
    <row r="10" spans="1:11" ht="15.75" thickBot="1" x14ac:dyDescent="0.3">
      <c r="A10" s="35">
        <f>DATE(2019,2,28)</f>
        <v>43524</v>
      </c>
      <c r="B10" s="5">
        <f t="shared" si="2"/>
        <v>1000000</v>
      </c>
      <c r="C10" s="5">
        <f t="shared" si="3"/>
        <v>50000</v>
      </c>
      <c r="D10" s="10">
        <f t="shared" si="4"/>
        <v>-50000</v>
      </c>
      <c r="E10" s="5">
        <v>0</v>
      </c>
      <c r="F10" s="5">
        <f t="shared" si="0"/>
        <v>50000</v>
      </c>
      <c r="G10" s="5">
        <f t="shared" si="1"/>
        <v>1000000</v>
      </c>
      <c r="H10" s="5">
        <f t="shared" si="5"/>
        <v>1350000</v>
      </c>
      <c r="I10" s="5">
        <f t="shared" si="6"/>
        <v>5350000</v>
      </c>
    </row>
    <row r="11" spans="1:11" ht="15.75" thickBot="1" x14ac:dyDescent="0.3">
      <c r="A11" s="35">
        <f>DATE(2019,3,31)</f>
        <v>43555</v>
      </c>
      <c r="B11" s="5">
        <f t="shared" si="2"/>
        <v>1000000</v>
      </c>
      <c r="C11" s="5">
        <f t="shared" si="3"/>
        <v>50000</v>
      </c>
      <c r="D11" s="10">
        <f t="shared" si="4"/>
        <v>-50000</v>
      </c>
      <c r="E11" s="5">
        <v>0</v>
      </c>
      <c r="F11" s="5">
        <f t="shared" si="0"/>
        <v>50000</v>
      </c>
      <c r="G11" s="5">
        <f t="shared" si="1"/>
        <v>1000000</v>
      </c>
      <c r="H11" s="5">
        <f t="shared" si="5"/>
        <v>1400000</v>
      </c>
      <c r="I11" s="5">
        <f t="shared" si="6"/>
        <v>5400000</v>
      </c>
    </row>
    <row r="12" spans="1:11" ht="15.75" thickBot="1" x14ac:dyDescent="0.3">
      <c r="A12" s="35">
        <f>DATE(2019,4,30)</f>
        <v>43585</v>
      </c>
      <c r="B12" s="5">
        <f t="shared" si="2"/>
        <v>1000000</v>
      </c>
      <c r="C12" s="5">
        <f t="shared" si="3"/>
        <v>50000</v>
      </c>
      <c r="D12" s="10">
        <f t="shared" si="4"/>
        <v>-50000</v>
      </c>
      <c r="E12" s="5">
        <v>-1000000</v>
      </c>
      <c r="F12" s="5">
        <f t="shared" si="0"/>
        <v>1050000</v>
      </c>
      <c r="G12" s="5">
        <f t="shared" si="1"/>
        <v>0</v>
      </c>
      <c r="H12" s="10">
        <f t="shared" si="5"/>
        <v>1450000</v>
      </c>
      <c r="I12" s="10">
        <f t="shared" si="6"/>
        <v>6450000</v>
      </c>
    </row>
    <row r="13" spans="1:11" ht="15.75" hidden="1" thickBot="1" x14ac:dyDescent="0.3">
      <c r="A13" s="35">
        <f>DATE(2019,5,30)</f>
        <v>43615</v>
      </c>
      <c r="B13" s="5">
        <f t="shared" si="2"/>
        <v>0</v>
      </c>
      <c r="C13" s="5">
        <f t="shared" si="3"/>
        <v>0</v>
      </c>
      <c r="D13" s="10">
        <f t="shared" si="4"/>
        <v>0</v>
      </c>
      <c r="E13" s="5">
        <v>0</v>
      </c>
      <c r="F13" s="5">
        <f t="shared" si="0"/>
        <v>0</v>
      </c>
      <c r="G13" s="5">
        <f t="shared" si="1"/>
        <v>0</v>
      </c>
      <c r="H13" s="5">
        <f t="shared" si="5"/>
        <v>1450000</v>
      </c>
      <c r="I13" s="5">
        <f t="shared" si="6"/>
        <v>6450000</v>
      </c>
    </row>
    <row r="14" spans="1:11" ht="15.75" hidden="1" thickBot="1" x14ac:dyDescent="0.3">
      <c r="A14" s="35">
        <f>DATE(2019,6,30)</f>
        <v>43646</v>
      </c>
      <c r="B14" s="5">
        <f t="shared" si="2"/>
        <v>0</v>
      </c>
      <c r="C14" s="5">
        <f t="shared" si="3"/>
        <v>0</v>
      </c>
      <c r="D14" s="10">
        <f t="shared" si="4"/>
        <v>0</v>
      </c>
      <c r="E14" s="5">
        <v>0</v>
      </c>
      <c r="F14" s="5">
        <f t="shared" si="0"/>
        <v>0</v>
      </c>
      <c r="G14" s="5">
        <f t="shared" si="1"/>
        <v>0</v>
      </c>
      <c r="H14" s="10">
        <f t="shared" si="5"/>
        <v>1450000</v>
      </c>
      <c r="I14" s="10">
        <f t="shared" si="6"/>
        <v>6450000</v>
      </c>
    </row>
  </sheetData>
  <mergeCells count="1">
    <mergeCell ref="A1:J1"/>
  </mergeCells>
  <pageMargins left="0.7" right="0.7" top="0.75" bottom="0.75" header="0.3" footer="0.3"/>
  <pageSetup scale="74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Normal="100" workbookViewId="0">
      <selection activeCell="B24" sqref="B24"/>
    </sheetView>
  </sheetViews>
  <sheetFormatPr defaultRowHeight="15" x14ac:dyDescent="0.25"/>
  <cols>
    <col min="1" max="1" width="10.5703125" customWidth="1"/>
    <col min="2" max="3" width="20.7109375" bestFit="1" customWidth="1"/>
    <col min="4" max="4" width="15.7109375" bestFit="1" customWidth="1"/>
    <col min="5" max="5" width="20" bestFit="1" customWidth="1"/>
    <col min="6" max="6" width="20" customWidth="1"/>
    <col min="7" max="8" width="19.140625" customWidth="1"/>
    <col min="9" max="9" width="22.5703125" bestFit="1" customWidth="1"/>
    <col min="10" max="10" width="15.140625" bestFit="1" customWidth="1"/>
    <col min="11" max="11" width="15.140625" customWidth="1"/>
    <col min="12" max="12" width="19.42578125" customWidth="1"/>
    <col min="13" max="13" width="19.85546875" bestFit="1" customWidth="1"/>
  </cols>
  <sheetData>
    <row r="1" spans="1:11" ht="15.75" thickBot="1" x14ac:dyDescent="0.3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2"/>
    </row>
    <row r="2" spans="1:11" ht="15.75" thickBot="1" x14ac:dyDescent="0.3">
      <c r="A2" s="2" t="s">
        <v>1</v>
      </c>
      <c r="B2" s="3" t="s">
        <v>2</v>
      </c>
      <c r="C2" s="3" t="s">
        <v>41</v>
      </c>
      <c r="D2" s="3" t="s">
        <v>4</v>
      </c>
      <c r="E2" s="3" t="s">
        <v>5</v>
      </c>
      <c r="F2" s="3" t="s">
        <v>43</v>
      </c>
      <c r="G2" s="3" t="s">
        <v>6</v>
      </c>
      <c r="H2" s="3" t="s">
        <v>44</v>
      </c>
      <c r="I2" s="3" t="s">
        <v>42</v>
      </c>
      <c r="J2" s="34">
        <v>0.05</v>
      </c>
    </row>
    <row r="3" spans="1:11" ht="15.75" thickBot="1" x14ac:dyDescent="0.3">
      <c r="A3" s="35">
        <f>DATE(2018,7,31)</f>
        <v>43312</v>
      </c>
      <c r="B3" s="5">
        <v>5000000</v>
      </c>
      <c r="C3" s="5">
        <f>$J$2*B3</f>
        <v>250000</v>
      </c>
      <c r="D3" s="10">
        <f>-C3</f>
        <v>-250000</v>
      </c>
      <c r="E3" s="5">
        <v>0</v>
      </c>
      <c r="F3" s="5">
        <f t="shared" ref="F3:F14" si="0">-(D3+E3)</f>
        <v>250000</v>
      </c>
      <c r="G3" s="5">
        <f t="shared" ref="G3:G14" si="1">B3+C3+D3+E3</f>
        <v>5000000</v>
      </c>
      <c r="H3" s="5">
        <f>-D3</f>
        <v>250000</v>
      </c>
      <c r="I3" s="5">
        <f>F3</f>
        <v>250000</v>
      </c>
    </row>
    <row r="4" spans="1:11" ht="15.75" thickBot="1" x14ac:dyDescent="0.3">
      <c r="A4" s="35">
        <f>DATE(2018,8,31)</f>
        <v>43343</v>
      </c>
      <c r="B4" s="5">
        <f t="shared" ref="B4:B14" si="2">G3</f>
        <v>5000000</v>
      </c>
      <c r="C4" s="5">
        <f t="shared" ref="C4:C14" si="3">$J$2*B4</f>
        <v>250000</v>
      </c>
      <c r="D4" s="10">
        <f t="shared" ref="D4:D14" si="4">-C4</f>
        <v>-250000</v>
      </c>
      <c r="E4" s="5">
        <v>0</v>
      </c>
      <c r="F4" s="5">
        <f t="shared" si="0"/>
        <v>250000</v>
      </c>
      <c r="G4" s="5">
        <f t="shared" si="1"/>
        <v>5000000</v>
      </c>
      <c r="H4" s="5">
        <f t="shared" ref="H4:H14" si="5">-D4+H3</f>
        <v>500000</v>
      </c>
      <c r="I4" s="5">
        <f t="shared" ref="I4:I14" si="6">F4+I3</f>
        <v>500000</v>
      </c>
    </row>
    <row r="5" spans="1:11" ht="15.75" thickBot="1" x14ac:dyDescent="0.3">
      <c r="A5" s="35">
        <f>DATE(2018,9,30)</f>
        <v>43373</v>
      </c>
      <c r="B5" s="5">
        <f t="shared" si="2"/>
        <v>5000000</v>
      </c>
      <c r="C5" s="5">
        <f t="shared" si="3"/>
        <v>250000</v>
      </c>
      <c r="D5" s="10">
        <f t="shared" si="4"/>
        <v>-250000</v>
      </c>
      <c r="E5" s="5">
        <v>-1000000</v>
      </c>
      <c r="F5" s="5">
        <f t="shared" si="0"/>
        <v>1250000</v>
      </c>
      <c r="G5" s="5">
        <f t="shared" si="1"/>
        <v>4000000</v>
      </c>
      <c r="H5" s="5">
        <f t="shared" si="5"/>
        <v>750000</v>
      </c>
      <c r="I5" s="5">
        <f t="shared" si="6"/>
        <v>1750000</v>
      </c>
    </row>
    <row r="6" spans="1:11" ht="15.75" thickBot="1" x14ac:dyDescent="0.3">
      <c r="A6" s="35">
        <f>DATE(2018,10,31)</f>
        <v>43404</v>
      </c>
      <c r="B6" s="5">
        <f t="shared" si="2"/>
        <v>4000000</v>
      </c>
      <c r="C6" s="5">
        <f t="shared" si="3"/>
        <v>200000</v>
      </c>
      <c r="D6" s="10">
        <f t="shared" si="4"/>
        <v>-200000</v>
      </c>
      <c r="E6" s="5">
        <v>-1000000</v>
      </c>
      <c r="F6" s="5">
        <f t="shared" si="0"/>
        <v>1200000</v>
      </c>
      <c r="G6" s="5">
        <f t="shared" si="1"/>
        <v>3000000</v>
      </c>
      <c r="H6" s="5">
        <f t="shared" si="5"/>
        <v>950000</v>
      </c>
      <c r="I6" s="5">
        <f t="shared" si="6"/>
        <v>2950000</v>
      </c>
    </row>
    <row r="7" spans="1:11" ht="15.75" thickBot="1" x14ac:dyDescent="0.3">
      <c r="A7" s="35">
        <f>DATE(2018,11,30)</f>
        <v>43434</v>
      </c>
      <c r="B7" s="5">
        <f t="shared" si="2"/>
        <v>3000000</v>
      </c>
      <c r="C7" s="5">
        <f t="shared" si="3"/>
        <v>150000</v>
      </c>
      <c r="D7" s="10">
        <f t="shared" si="4"/>
        <v>-150000</v>
      </c>
      <c r="E7" s="5">
        <v>0</v>
      </c>
      <c r="F7" s="5">
        <f t="shared" si="0"/>
        <v>150000</v>
      </c>
      <c r="G7" s="5">
        <f t="shared" si="1"/>
        <v>3000000</v>
      </c>
      <c r="H7" s="5">
        <f t="shared" si="5"/>
        <v>1100000</v>
      </c>
      <c r="I7" s="5">
        <f t="shared" si="6"/>
        <v>3100000</v>
      </c>
    </row>
    <row r="8" spans="1:11" ht="15.75" thickBot="1" x14ac:dyDescent="0.3">
      <c r="A8" s="35">
        <f>DATE(2018,12,31)</f>
        <v>43465</v>
      </c>
      <c r="B8" s="5">
        <f t="shared" si="2"/>
        <v>3000000</v>
      </c>
      <c r="C8" s="5">
        <f t="shared" si="3"/>
        <v>150000</v>
      </c>
      <c r="D8" s="10">
        <f t="shared" si="4"/>
        <v>-150000</v>
      </c>
      <c r="E8" s="5">
        <v>0</v>
      </c>
      <c r="F8" s="5">
        <f t="shared" si="0"/>
        <v>150000</v>
      </c>
      <c r="G8" s="5">
        <f t="shared" si="1"/>
        <v>3000000</v>
      </c>
      <c r="H8" s="5">
        <f t="shared" si="5"/>
        <v>1250000</v>
      </c>
      <c r="I8" s="5">
        <f t="shared" si="6"/>
        <v>3250000</v>
      </c>
    </row>
    <row r="9" spans="1:11" ht="15.75" thickBot="1" x14ac:dyDescent="0.3">
      <c r="A9" s="35">
        <f>DATE(2019,1,31)</f>
        <v>43496</v>
      </c>
      <c r="B9" s="5">
        <f t="shared" si="2"/>
        <v>3000000</v>
      </c>
      <c r="C9" s="5">
        <f t="shared" si="3"/>
        <v>150000</v>
      </c>
      <c r="D9" s="10">
        <f t="shared" si="4"/>
        <v>-150000</v>
      </c>
      <c r="E9" s="5">
        <v>-1500000</v>
      </c>
      <c r="F9" s="5">
        <f t="shared" si="0"/>
        <v>1650000</v>
      </c>
      <c r="G9" s="5">
        <f t="shared" si="1"/>
        <v>1500000</v>
      </c>
      <c r="H9" s="5">
        <f t="shared" si="5"/>
        <v>1400000</v>
      </c>
      <c r="I9" s="5">
        <f t="shared" si="6"/>
        <v>4900000</v>
      </c>
    </row>
    <row r="10" spans="1:11" ht="15.75" thickBot="1" x14ac:dyDescent="0.3">
      <c r="A10" s="35">
        <f>DATE(2019,2,28)</f>
        <v>43524</v>
      </c>
      <c r="B10" s="5">
        <f t="shared" si="2"/>
        <v>1500000</v>
      </c>
      <c r="C10" s="5">
        <f t="shared" si="3"/>
        <v>75000</v>
      </c>
      <c r="D10" s="10">
        <f t="shared" si="4"/>
        <v>-75000</v>
      </c>
      <c r="E10" s="5">
        <v>0</v>
      </c>
      <c r="F10" s="5">
        <f t="shared" si="0"/>
        <v>75000</v>
      </c>
      <c r="G10" s="5">
        <f t="shared" si="1"/>
        <v>1500000</v>
      </c>
      <c r="H10" s="5">
        <f t="shared" si="5"/>
        <v>1475000</v>
      </c>
      <c r="I10" s="5">
        <f t="shared" si="6"/>
        <v>4975000</v>
      </c>
    </row>
    <row r="11" spans="1:11" ht="15.75" thickBot="1" x14ac:dyDescent="0.3">
      <c r="A11" s="35">
        <f>DATE(2019,3,31)</f>
        <v>43555</v>
      </c>
      <c r="B11" s="5">
        <f t="shared" si="2"/>
        <v>1500000</v>
      </c>
      <c r="C11" s="5">
        <f t="shared" si="3"/>
        <v>75000</v>
      </c>
      <c r="D11" s="10">
        <f t="shared" si="4"/>
        <v>-75000</v>
      </c>
      <c r="E11" s="5">
        <v>0</v>
      </c>
      <c r="F11" s="5">
        <f t="shared" si="0"/>
        <v>75000</v>
      </c>
      <c r="G11" s="5">
        <f t="shared" si="1"/>
        <v>1500000</v>
      </c>
      <c r="H11" s="5">
        <f t="shared" si="5"/>
        <v>1550000</v>
      </c>
      <c r="I11" s="5">
        <f t="shared" si="6"/>
        <v>5050000</v>
      </c>
    </row>
    <row r="12" spans="1:11" ht="15.75" thickBot="1" x14ac:dyDescent="0.3">
      <c r="A12" s="35">
        <f>DATE(2019,4,30)</f>
        <v>43585</v>
      </c>
      <c r="B12" s="5">
        <f t="shared" si="2"/>
        <v>1500000</v>
      </c>
      <c r="C12" s="5">
        <f t="shared" si="3"/>
        <v>75000</v>
      </c>
      <c r="D12" s="10">
        <f t="shared" si="4"/>
        <v>-75000</v>
      </c>
      <c r="E12" s="5">
        <v>-1500000</v>
      </c>
      <c r="F12" s="5">
        <f t="shared" si="0"/>
        <v>1575000</v>
      </c>
      <c r="G12" s="5">
        <f t="shared" si="1"/>
        <v>0</v>
      </c>
      <c r="H12" s="5">
        <f t="shared" si="5"/>
        <v>1625000</v>
      </c>
      <c r="I12" s="5">
        <f t="shared" si="6"/>
        <v>6625000</v>
      </c>
    </row>
    <row r="13" spans="1:11" ht="15.75" thickBot="1" x14ac:dyDescent="0.3">
      <c r="A13" s="35">
        <f>DATE(2019,5,30)</f>
        <v>43615</v>
      </c>
      <c r="B13" s="5">
        <f t="shared" si="2"/>
        <v>0</v>
      </c>
      <c r="C13" s="5">
        <f t="shared" si="3"/>
        <v>0</v>
      </c>
      <c r="D13" s="10">
        <f t="shared" si="4"/>
        <v>0</v>
      </c>
      <c r="E13" s="5">
        <v>0</v>
      </c>
      <c r="F13" s="5">
        <f t="shared" si="0"/>
        <v>0</v>
      </c>
      <c r="G13" s="5">
        <f t="shared" si="1"/>
        <v>0</v>
      </c>
      <c r="H13" s="5">
        <f t="shared" si="5"/>
        <v>1625000</v>
      </c>
      <c r="I13" s="5">
        <f t="shared" si="6"/>
        <v>6625000</v>
      </c>
    </row>
    <row r="14" spans="1:11" ht="15.75" thickBot="1" x14ac:dyDescent="0.3">
      <c r="A14" s="35">
        <f>DATE(2019,6,30)</f>
        <v>43646</v>
      </c>
      <c r="B14" s="5">
        <f t="shared" si="2"/>
        <v>0</v>
      </c>
      <c r="C14" s="5">
        <f t="shared" si="3"/>
        <v>0</v>
      </c>
      <c r="D14" s="10">
        <f t="shared" si="4"/>
        <v>0</v>
      </c>
      <c r="E14" s="5">
        <v>0</v>
      </c>
      <c r="F14" s="5">
        <f t="shared" si="0"/>
        <v>0</v>
      </c>
      <c r="G14" s="5">
        <f t="shared" si="1"/>
        <v>0</v>
      </c>
      <c r="H14" s="10">
        <f t="shared" si="5"/>
        <v>1625000</v>
      </c>
      <c r="I14" s="10">
        <f t="shared" si="6"/>
        <v>6625000</v>
      </c>
    </row>
  </sheetData>
  <mergeCells count="1">
    <mergeCell ref="A1:J1"/>
  </mergeCells>
  <pageMargins left="0.7" right="0.7" top="0.75" bottom="0.75" header="0.3" footer="0.3"/>
  <pageSetup scale="74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Normal="100" workbookViewId="0">
      <selection activeCell="D22" sqref="D22"/>
    </sheetView>
  </sheetViews>
  <sheetFormatPr defaultRowHeight="15" x14ac:dyDescent="0.25"/>
  <cols>
    <col min="1" max="1" width="10.5703125" customWidth="1"/>
    <col min="2" max="3" width="20.7109375" bestFit="1" customWidth="1"/>
    <col min="4" max="4" width="15.7109375" bestFit="1" customWidth="1"/>
    <col min="5" max="5" width="20" bestFit="1" customWidth="1"/>
    <col min="6" max="6" width="20" customWidth="1"/>
    <col min="7" max="8" width="19.140625" customWidth="1"/>
    <col min="9" max="9" width="22.5703125" bestFit="1" customWidth="1"/>
    <col min="10" max="10" width="15.140625" bestFit="1" customWidth="1"/>
    <col min="11" max="11" width="15.140625" customWidth="1"/>
    <col min="12" max="12" width="19.42578125" customWidth="1"/>
    <col min="13" max="13" width="19.85546875" bestFit="1" customWidth="1"/>
  </cols>
  <sheetData>
    <row r="1" spans="1:11" ht="15.75" thickBot="1" x14ac:dyDescent="0.3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2"/>
    </row>
    <row r="2" spans="1:11" ht="15.75" thickBot="1" x14ac:dyDescent="0.3">
      <c r="A2" s="2" t="s">
        <v>1</v>
      </c>
      <c r="B2" s="3" t="s">
        <v>2</v>
      </c>
      <c r="C2" s="3" t="s">
        <v>41</v>
      </c>
      <c r="D2" s="3" t="s">
        <v>4</v>
      </c>
      <c r="E2" s="3" t="s">
        <v>5</v>
      </c>
      <c r="F2" s="3" t="s">
        <v>43</v>
      </c>
      <c r="G2" s="3" t="s">
        <v>6</v>
      </c>
      <c r="H2" s="3" t="s">
        <v>44</v>
      </c>
      <c r="I2" s="3" t="s">
        <v>42</v>
      </c>
      <c r="J2" s="34">
        <v>0.05</v>
      </c>
    </row>
    <row r="3" spans="1:11" ht="15.75" thickBot="1" x14ac:dyDescent="0.3">
      <c r="A3" s="35">
        <f>DATE(2018,7,31)</f>
        <v>43312</v>
      </c>
      <c r="B3" s="5">
        <v>5000000</v>
      </c>
      <c r="C3" s="5">
        <f>$J$2*B3</f>
        <v>250000</v>
      </c>
      <c r="D3" s="10">
        <f>-C3</f>
        <v>-250000</v>
      </c>
      <c r="E3" s="5">
        <v>0</v>
      </c>
      <c r="F3" s="5">
        <f t="shared" ref="F3:F14" si="0">-(D3+E3)</f>
        <v>250000</v>
      </c>
      <c r="G3" s="5">
        <f t="shared" ref="G3:G14" si="1">B3+C3+D3+E3</f>
        <v>5000000</v>
      </c>
      <c r="H3" s="5">
        <f>-D3</f>
        <v>250000</v>
      </c>
      <c r="I3" s="5">
        <f>F3</f>
        <v>250000</v>
      </c>
    </row>
    <row r="4" spans="1:11" ht="15.75" thickBot="1" x14ac:dyDescent="0.3">
      <c r="A4" s="35">
        <f>DATE(2018,8,31)</f>
        <v>43343</v>
      </c>
      <c r="B4" s="5">
        <f t="shared" ref="B4:B14" si="2">G3</f>
        <v>5000000</v>
      </c>
      <c r="C4" s="5">
        <f t="shared" ref="C4:C14" si="3">$J$2*B4</f>
        <v>250000</v>
      </c>
      <c r="D4" s="10">
        <f t="shared" ref="D4:D14" si="4">-C4</f>
        <v>-250000</v>
      </c>
      <c r="E4" s="5">
        <v>0</v>
      </c>
      <c r="F4" s="5">
        <f t="shared" si="0"/>
        <v>250000</v>
      </c>
      <c r="G4" s="5">
        <f t="shared" si="1"/>
        <v>5000000</v>
      </c>
      <c r="H4" s="5">
        <f t="shared" ref="H4:H14" si="5">-D4+H3</f>
        <v>500000</v>
      </c>
      <c r="I4" s="5">
        <f t="shared" ref="I4:I14" si="6">F4+I3</f>
        <v>500000</v>
      </c>
    </row>
    <row r="5" spans="1:11" ht="15.75" thickBot="1" x14ac:dyDescent="0.3">
      <c r="A5" s="35">
        <f>DATE(2018,9,30)</f>
        <v>43373</v>
      </c>
      <c r="B5" s="5">
        <f t="shared" si="2"/>
        <v>5000000</v>
      </c>
      <c r="C5" s="5">
        <f t="shared" si="3"/>
        <v>250000</v>
      </c>
      <c r="D5" s="10">
        <f t="shared" si="4"/>
        <v>-250000</v>
      </c>
      <c r="E5" s="5">
        <v>-1500000</v>
      </c>
      <c r="F5" s="5">
        <f t="shared" si="0"/>
        <v>1750000</v>
      </c>
      <c r="G5" s="5">
        <f t="shared" si="1"/>
        <v>3500000</v>
      </c>
      <c r="H5" s="5">
        <f t="shared" si="5"/>
        <v>750000</v>
      </c>
      <c r="I5" s="5">
        <f t="shared" si="6"/>
        <v>2250000</v>
      </c>
    </row>
    <row r="6" spans="1:11" ht="15.75" thickBot="1" x14ac:dyDescent="0.3">
      <c r="A6" s="35">
        <f>DATE(2018,10,31)</f>
        <v>43404</v>
      </c>
      <c r="B6" s="5">
        <f t="shared" si="2"/>
        <v>3500000</v>
      </c>
      <c r="C6" s="5">
        <f t="shared" si="3"/>
        <v>175000</v>
      </c>
      <c r="D6" s="10">
        <f t="shared" si="4"/>
        <v>-175000</v>
      </c>
      <c r="E6" s="5">
        <v>0</v>
      </c>
      <c r="F6" s="5">
        <f t="shared" si="0"/>
        <v>175000</v>
      </c>
      <c r="G6" s="5">
        <f t="shared" si="1"/>
        <v>3500000</v>
      </c>
      <c r="H6" s="5">
        <f t="shared" si="5"/>
        <v>925000</v>
      </c>
      <c r="I6" s="5">
        <f t="shared" si="6"/>
        <v>2425000</v>
      </c>
    </row>
    <row r="7" spans="1:11" ht="15.75" thickBot="1" x14ac:dyDescent="0.3">
      <c r="A7" s="35">
        <f>DATE(2018,11,30)</f>
        <v>43434</v>
      </c>
      <c r="B7" s="5">
        <f t="shared" si="2"/>
        <v>3500000</v>
      </c>
      <c r="C7" s="5">
        <f t="shared" si="3"/>
        <v>175000</v>
      </c>
      <c r="D7" s="10">
        <f t="shared" si="4"/>
        <v>-175000</v>
      </c>
      <c r="E7" s="5">
        <v>0</v>
      </c>
      <c r="F7" s="5">
        <f t="shared" si="0"/>
        <v>175000</v>
      </c>
      <c r="G7" s="5">
        <f t="shared" si="1"/>
        <v>3500000</v>
      </c>
      <c r="H7" s="5">
        <f t="shared" si="5"/>
        <v>1100000</v>
      </c>
      <c r="I7" s="5">
        <f t="shared" si="6"/>
        <v>2600000</v>
      </c>
    </row>
    <row r="8" spans="1:11" ht="15.75" thickBot="1" x14ac:dyDescent="0.3">
      <c r="A8" s="35">
        <f>DATE(2018,12,31)</f>
        <v>43465</v>
      </c>
      <c r="B8" s="5">
        <f t="shared" si="2"/>
        <v>3500000</v>
      </c>
      <c r="C8" s="5">
        <f t="shared" si="3"/>
        <v>175000</v>
      </c>
      <c r="D8" s="10">
        <f t="shared" si="4"/>
        <v>-175000</v>
      </c>
      <c r="E8" s="5">
        <v>0</v>
      </c>
      <c r="F8" s="5">
        <f t="shared" si="0"/>
        <v>175000</v>
      </c>
      <c r="G8" s="5">
        <f t="shared" si="1"/>
        <v>3500000</v>
      </c>
      <c r="H8" s="5">
        <f t="shared" si="5"/>
        <v>1275000</v>
      </c>
      <c r="I8" s="5">
        <f t="shared" si="6"/>
        <v>2775000</v>
      </c>
    </row>
    <row r="9" spans="1:11" ht="15.75" thickBot="1" x14ac:dyDescent="0.3">
      <c r="A9" s="35">
        <f>DATE(2019,1,31)</f>
        <v>43496</v>
      </c>
      <c r="B9" s="5">
        <f t="shared" si="2"/>
        <v>3500000</v>
      </c>
      <c r="C9" s="5">
        <f t="shared" si="3"/>
        <v>175000</v>
      </c>
      <c r="D9" s="10">
        <f t="shared" si="4"/>
        <v>-175000</v>
      </c>
      <c r="E9" s="5">
        <v>-1500000</v>
      </c>
      <c r="F9" s="5">
        <f t="shared" si="0"/>
        <v>1675000</v>
      </c>
      <c r="G9" s="5">
        <f t="shared" si="1"/>
        <v>2000000</v>
      </c>
      <c r="H9" s="5">
        <f t="shared" si="5"/>
        <v>1450000</v>
      </c>
      <c r="I9" s="5">
        <f t="shared" si="6"/>
        <v>4450000</v>
      </c>
    </row>
    <row r="10" spans="1:11" ht="15.75" thickBot="1" x14ac:dyDescent="0.3">
      <c r="A10" s="35">
        <f>DATE(2019,2,28)</f>
        <v>43524</v>
      </c>
      <c r="B10" s="5">
        <f t="shared" si="2"/>
        <v>2000000</v>
      </c>
      <c r="C10" s="5">
        <f t="shared" si="3"/>
        <v>100000</v>
      </c>
      <c r="D10" s="10">
        <f t="shared" si="4"/>
        <v>-100000</v>
      </c>
      <c r="E10" s="5">
        <v>0</v>
      </c>
      <c r="F10" s="5">
        <f t="shared" si="0"/>
        <v>100000</v>
      </c>
      <c r="G10" s="5">
        <f t="shared" si="1"/>
        <v>2000000</v>
      </c>
      <c r="H10" s="5">
        <f t="shared" si="5"/>
        <v>1550000</v>
      </c>
      <c r="I10" s="5">
        <f t="shared" si="6"/>
        <v>4550000</v>
      </c>
    </row>
    <row r="11" spans="1:11" ht="15.75" thickBot="1" x14ac:dyDescent="0.3">
      <c r="A11" s="35">
        <f>DATE(2019,3,31)</f>
        <v>43555</v>
      </c>
      <c r="B11" s="5">
        <f t="shared" si="2"/>
        <v>2000000</v>
      </c>
      <c r="C11" s="5">
        <f t="shared" si="3"/>
        <v>100000</v>
      </c>
      <c r="D11" s="10">
        <f t="shared" si="4"/>
        <v>-100000</v>
      </c>
      <c r="E11" s="5">
        <v>0</v>
      </c>
      <c r="F11" s="5">
        <f t="shared" si="0"/>
        <v>100000</v>
      </c>
      <c r="G11" s="5">
        <f t="shared" si="1"/>
        <v>2000000</v>
      </c>
      <c r="H11" s="5">
        <f t="shared" si="5"/>
        <v>1650000</v>
      </c>
      <c r="I11" s="5">
        <f t="shared" si="6"/>
        <v>4650000</v>
      </c>
    </row>
    <row r="12" spans="1:11" ht="15.75" thickBot="1" x14ac:dyDescent="0.3">
      <c r="A12" s="35">
        <f>DATE(2019,4,30)</f>
        <v>43585</v>
      </c>
      <c r="B12" s="5">
        <f t="shared" si="2"/>
        <v>2000000</v>
      </c>
      <c r="C12" s="5">
        <f t="shared" si="3"/>
        <v>100000</v>
      </c>
      <c r="D12" s="10">
        <f t="shared" si="4"/>
        <v>-100000</v>
      </c>
      <c r="E12" s="5">
        <v>-1500000</v>
      </c>
      <c r="F12" s="5">
        <f t="shared" si="0"/>
        <v>1600000</v>
      </c>
      <c r="G12" s="5">
        <f t="shared" si="1"/>
        <v>500000</v>
      </c>
      <c r="H12" s="5">
        <f t="shared" si="5"/>
        <v>1750000</v>
      </c>
      <c r="I12" s="5">
        <f t="shared" si="6"/>
        <v>6250000</v>
      </c>
    </row>
    <row r="13" spans="1:11" ht="15.75" thickBot="1" x14ac:dyDescent="0.3">
      <c r="A13" s="35">
        <f>DATE(2019,5,30)</f>
        <v>43615</v>
      </c>
      <c r="B13" s="5">
        <f t="shared" si="2"/>
        <v>500000</v>
      </c>
      <c r="C13" s="5">
        <f t="shared" si="3"/>
        <v>25000</v>
      </c>
      <c r="D13" s="10">
        <f t="shared" si="4"/>
        <v>-25000</v>
      </c>
      <c r="E13" s="5">
        <v>-500000</v>
      </c>
      <c r="F13" s="5">
        <f t="shared" si="0"/>
        <v>525000</v>
      </c>
      <c r="G13" s="5">
        <f t="shared" si="1"/>
        <v>0</v>
      </c>
      <c r="H13" s="5">
        <f t="shared" si="5"/>
        <v>1775000</v>
      </c>
      <c r="I13" s="5">
        <f t="shared" si="6"/>
        <v>6775000</v>
      </c>
    </row>
    <row r="14" spans="1:11" ht="15.75" thickBot="1" x14ac:dyDescent="0.3">
      <c r="A14" s="35">
        <f>DATE(2019,6,30)</f>
        <v>43646</v>
      </c>
      <c r="B14" s="5">
        <f t="shared" si="2"/>
        <v>0</v>
      </c>
      <c r="C14" s="5">
        <f t="shared" si="3"/>
        <v>0</v>
      </c>
      <c r="D14" s="10">
        <f t="shared" si="4"/>
        <v>0</v>
      </c>
      <c r="E14" s="5">
        <v>0</v>
      </c>
      <c r="F14" s="5">
        <f t="shared" si="0"/>
        <v>0</v>
      </c>
      <c r="G14" s="5">
        <f t="shared" si="1"/>
        <v>0</v>
      </c>
      <c r="H14" s="10">
        <f t="shared" si="5"/>
        <v>1775000</v>
      </c>
      <c r="I14" s="10">
        <f t="shared" si="6"/>
        <v>6775000</v>
      </c>
    </row>
  </sheetData>
  <mergeCells count="1">
    <mergeCell ref="A1:J1"/>
  </mergeCells>
  <pageMargins left="0.7" right="0.7" top="0.75" bottom="0.75" header="0.3" footer="0.3"/>
  <pageSetup scale="74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Normal="100" workbookViewId="0">
      <selection activeCell="B27" activeCellId="1" sqref="B27 B27"/>
    </sheetView>
  </sheetViews>
  <sheetFormatPr defaultRowHeight="15" x14ac:dyDescent="0.25"/>
  <cols>
    <col min="1" max="1" width="8.42578125" bestFit="1" customWidth="1"/>
    <col min="2" max="3" width="20.7109375" bestFit="1" customWidth="1"/>
    <col min="4" max="4" width="15.7109375" bestFit="1" customWidth="1"/>
    <col min="5" max="5" width="20" bestFit="1" customWidth="1"/>
    <col min="6" max="6" width="15.140625" bestFit="1" customWidth="1"/>
    <col min="7" max="7" width="20" bestFit="1" customWidth="1"/>
    <col min="8" max="8" width="15.140625" bestFit="1" customWidth="1"/>
    <col min="9" max="9" width="15.140625" customWidth="1"/>
    <col min="10" max="10" width="19.42578125" customWidth="1"/>
    <col min="11" max="11" width="19.85546875" bestFit="1" customWidth="1"/>
  </cols>
  <sheetData>
    <row r="1" spans="1:9" ht="15.75" thickBot="1" x14ac:dyDescent="0.3">
      <c r="A1" s="36" t="s">
        <v>0</v>
      </c>
      <c r="B1" s="36"/>
      <c r="C1" s="36"/>
      <c r="D1" s="36"/>
      <c r="E1" s="36"/>
      <c r="F1" s="36"/>
      <c r="G1" s="36"/>
      <c r="H1" s="36"/>
      <c r="I1" s="1"/>
    </row>
    <row r="2" spans="1:9" ht="15.75" thickBot="1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9" ht="15.75" thickBot="1" x14ac:dyDescent="0.3">
      <c r="A3" s="4" t="s">
        <v>8</v>
      </c>
      <c r="B3" s="5">
        <v>5050000</v>
      </c>
      <c r="C3" s="5">
        <v>265125</v>
      </c>
      <c r="D3" s="10">
        <v>-265125</v>
      </c>
      <c r="E3" s="5">
        <v>-1550000</v>
      </c>
      <c r="F3" s="5">
        <v>3500000</v>
      </c>
      <c r="G3" s="5">
        <v>-1815125</v>
      </c>
    </row>
    <row r="4" spans="1:9" ht="15.75" thickBot="1" x14ac:dyDescent="0.3">
      <c r="A4" s="4" t="s">
        <v>9</v>
      </c>
      <c r="B4" s="5">
        <v>3500000</v>
      </c>
      <c r="C4" s="5">
        <v>122500</v>
      </c>
      <c r="D4" s="10">
        <v>-122500</v>
      </c>
      <c r="E4" s="5">
        <v>-1000000</v>
      </c>
      <c r="F4" s="5">
        <v>2500000</v>
      </c>
      <c r="G4" s="5">
        <v>-1122500</v>
      </c>
    </row>
    <row r="5" spans="1:9" ht="15.75" thickBot="1" x14ac:dyDescent="0.3">
      <c r="A5" s="4" t="s">
        <v>10</v>
      </c>
      <c r="B5" s="5">
        <v>2500000</v>
      </c>
      <c r="C5" s="5">
        <v>87500</v>
      </c>
      <c r="D5" s="10">
        <v>-87500</v>
      </c>
      <c r="E5" s="6" t="s">
        <v>11</v>
      </c>
      <c r="F5" s="5">
        <v>2500000</v>
      </c>
      <c r="G5" s="5">
        <v>-87500</v>
      </c>
    </row>
    <row r="6" spans="1:9" ht="15.75" thickBot="1" x14ac:dyDescent="0.3">
      <c r="A6" s="4" t="s">
        <v>12</v>
      </c>
      <c r="B6" s="5">
        <v>2500000</v>
      </c>
      <c r="C6" s="5">
        <v>87500</v>
      </c>
      <c r="D6" s="5">
        <v>-87500</v>
      </c>
      <c r="E6" s="5">
        <v>-1500000</v>
      </c>
      <c r="F6" s="5">
        <v>1000000</v>
      </c>
      <c r="G6" s="5">
        <v>-1587500</v>
      </c>
    </row>
    <row r="7" spans="1:9" ht="15.75" thickBot="1" x14ac:dyDescent="0.3">
      <c r="A7" s="4" t="s">
        <v>13</v>
      </c>
      <c r="B7" s="5">
        <v>1000000</v>
      </c>
      <c r="C7" s="5">
        <v>35000</v>
      </c>
      <c r="D7" s="5">
        <v>-35000</v>
      </c>
      <c r="E7" s="5">
        <v>-1000000</v>
      </c>
      <c r="F7" s="6" t="s">
        <v>14</v>
      </c>
      <c r="G7" s="5">
        <v>-1035000</v>
      </c>
    </row>
    <row r="8" spans="1:9" ht="15.75" thickBot="1" x14ac:dyDescent="0.3">
      <c r="A8" s="4"/>
      <c r="B8" s="7"/>
      <c r="C8" s="8">
        <v>597625</v>
      </c>
      <c r="D8" s="5">
        <v>-597625</v>
      </c>
      <c r="E8" s="8">
        <v>-5050000</v>
      </c>
      <c r="F8" s="6"/>
      <c r="G8" s="6"/>
    </row>
    <row r="9" spans="1:9" ht="15.75" thickBot="1" x14ac:dyDescent="0.3"/>
    <row r="10" spans="1:9" ht="15.75" thickBot="1" x14ac:dyDescent="0.3">
      <c r="A10" s="2" t="s">
        <v>1</v>
      </c>
      <c r="B10" s="3" t="s">
        <v>15</v>
      </c>
      <c r="C10" s="3" t="s">
        <v>16</v>
      </c>
      <c r="D10" s="3" t="s">
        <v>4</v>
      </c>
      <c r="E10" s="3" t="s">
        <v>5</v>
      </c>
      <c r="F10" s="3" t="s">
        <v>17</v>
      </c>
      <c r="G10" s="3" t="s">
        <v>19</v>
      </c>
    </row>
    <row r="11" spans="1:9" ht="15.75" thickBot="1" x14ac:dyDescent="0.3">
      <c r="A11" s="4" t="s">
        <v>8</v>
      </c>
      <c r="B11" s="5">
        <f>B3</f>
        <v>5050000</v>
      </c>
      <c r="C11" s="5">
        <f>'[1]Post Default'!D2</f>
        <v>375000</v>
      </c>
      <c r="D11" s="5">
        <v>-265125</v>
      </c>
      <c r="E11" s="5">
        <v>-1550000</v>
      </c>
      <c r="F11" s="5">
        <f>B11+C11+D11+E11</f>
        <v>3609875</v>
      </c>
      <c r="G11" s="5">
        <f>E11+D11-50000</f>
        <v>-1865125</v>
      </c>
    </row>
    <row r="12" spans="1:9" ht="15.75" thickBot="1" x14ac:dyDescent="0.3">
      <c r="A12" s="4" t="s">
        <v>9</v>
      </c>
      <c r="B12" s="5">
        <f>F11</f>
        <v>3609875</v>
      </c>
      <c r="C12" s="5">
        <f>'[1]Post Default'!D3</f>
        <v>180625</v>
      </c>
      <c r="D12" s="5">
        <v>0</v>
      </c>
      <c r="E12" s="5">
        <v>0</v>
      </c>
      <c r="F12" s="5">
        <f>B12+C12+D12+E12</f>
        <v>3790500</v>
      </c>
      <c r="G12" s="5">
        <v>0</v>
      </c>
    </row>
    <row r="13" spans="1:9" ht="15.75" thickBot="1" x14ac:dyDescent="0.3">
      <c r="A13" s="4" t="s">
        <v>10</v>
      </c>
      <c r="B13" s="5">
        <f>F12</f>
        <v>3790500</v>
      </c>
      <c r="C13" s="5">
        <f>'[1]Post Default'!D4</f>
        <v>189656.25</v>
      </c>
      <c r="D13" s="5">
        <f>-C13</f>
        <v>-189656.25</v>
      </c>
      <c r="E13" s="5">
        <v>-1000000</v>
      </c>
      <c r="F13" s="5">
        <f>B13+C13+D13+E13</f>
        <v>2790500</v>
      </c>
      <c r="G13" s="5">
        <f>E13+D13</f>
        <v>-1189656.25</v>
      </c>
    </row>
    <row r="14" spans="1:9" ht="15.75" thickBot="1" x14ac:dyDescent="0.3">
      <c r="A14" s="4" t="s">
        <v>12</v>
      </c>
      <c r="B14" s="5">
        <f>F13</f>
        <v>2790500</v>
      </c>
      <c r="C14" s="5">
        <f>'[1]Post Default'!D5</f>
        <v>139656.25</v>
      </c>
      <c r="D14" s="5">
        <f>-C14</f>
        <v>-139656.25</v>
      </c>
      <c r="E14" s="5">
        <v>-1500000</v>
      </c>
      <c r="F14" s="5">
        <f>B14+C14+D14+E14</f>
        <v>1290500</v>
      </c>
      <c r="G14" s="5">
        <f>E14+D14</f>
        <v>-1639656.25</v>
      </c>
    </row>
    <row r="15" spans="1:9" ht="15.75" thickBot="1" x14ac:dyDescent="0.3">
      <c r="A15" s="4" t="s">
        <v>13</v>
      </c>
      <c r="B15" s="5">
        <f>F14</f>
        <v>1290500</v>
      </c>
      <c r="C15" s="5">
        <f>'[1]Post Default'!D6</f>
        <v>64656.25</v>
      </c>
      <c r="D15" s="5">
        <f>-C15</f>
        <v>-64656.25</v>
      </c>
      <c r="E15" s="5">
        <f>-B15</f>
        <v>-1290500</v>
      </c>
      <c r="F15" s="5">
        <f>-(E15+D15)</f>
        <v>1355156.25</v>
      </c>
      <c r="G15" s="5">
        <f>-F15</f>
        <v>-1355156.25</v>
      </c>
    </row>
    <row r="16" spans="1:9" ht="15.75" thickBot="1" x14ac:dyDescent="0.3">
      <c r="A16" s="4"/>
      <c r="B16" s="7"/>
      <c r="C16" s="8">
        <f>SUM(C11:C15)</f>
        <v>949593.75</v>
      </c>
      <c r="D16" s="8">
        <f>SUM(D11:D15)</f>
        <v>-659093.75</v>
      </c>
      <c r="E16" s="8">
        <f>SUM(E11:E15)</f>
        <v>-5340500</v>
      </c>
      <c r="F16" s="6"/>
      <c r="G16" s="5">
        <f>SUM(G11:G15)</f>
        <v>-6049593.75</v>
      </c>
    </row>
    <row r="18" spans="3:6" hidden="1" x14ac:dyDescent="0.25">
      <c r="C18" s="9">
        <f>-C16</f>
        <v>-949593.75</v>
      </c>
      <c r="D18" s="9">
        <f>-B11</f>
        <v>-5050000</v>
      </c>
    </row>
    <row r="19" spans="3:6" hidden="1" x14ac:dyDescent="0.25">
      <c r="D19" s="9">
        <f>D18+C18</f>
        <v>-5999593.75</v>
      </c>
      <c r="F19" t="s">
        <v>18</v>
      </c>
    </row>
    <row r="20" spans="3:6" hidden="1" x14ac:dyDescent="0.25"/>
  </sheetData>
  <mergeCells count="1">
    <mergeCell ref="A1:H1"/>
  </mergeCells>
  <pageMargins left="0.7" right="0.7" top="0.75" bottom="0.75" header="0.3" footer="0.3"/>
  <pageSetup scale="74" orientation="portrait" r:id="rId1"/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zoomScaleNormal="10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H30" sqref="H30"/>
    </sheetView>
  </sheetViews>
  <sheetFormatPr defaultRowHeight="15" x14ac:dyDescent="0.25"/>
  <cols>
    <col min="1" max="1" width="14.85546875" customWidth="1"/>
    <col min="2" max="3" width="20.7109375" bestFit="1" customWidth="1"/>
    <col min="4" max="4" width="15.7109375" bestFit="1" customWidth="1"/>
    <col min="5" max="5" width="20" bestFit="1" customWidth="1"/>
    <col min="6" max="6" width="15.140625" bestFit="1" customWidth="1"/>
    <col min="7" max="7" width="20.85546875" bestFit="1" customWidth="1"/>
    <col min="8" max="8" width="20.5703125" style="16" customWidth="1"/>
    <col min="9" max="9" width="19" bestFit="1" customWidth="1"/>
    <col min="10" max="10" width="19.42578125" customWidth="1"/>
    <col min="11" max="11" width="19.85546875" bestFit="1" customWidth="1"/>
  </cols>
  <sheetData>
    <row r="1" spans="1:10" ht="15" customHeight="1" thickBot="1" x14ac:dyDescent="0.3">
      <c r="A1" s="36" t="s">
        <v>0</v>
      </c>
      <c r="B1" s="36"/>
      <c r="C1" s="36"/>
      <c r="D1" s="36"/>
      <c r="E1" s="36"/>
      <c r="F1" s="36"/>
      <c r="G1" s="36"/>
      <c r="H1" s="37"/>
      <c r="I1" s="1"/>
    </row>
    <row r="2" spans="1:10" hidden="1" x14ac:dyDescent="0.25"/>
    <row r="3" spans="1:10" ht="3.75" customHeight="1" thickBot="1" x14ac:dyDescent="0.3"/>
    <row r="4" spans="1:10" ht="15.75" hidden="1" thickBot="1" x14ac:dyDescent="0.3"/>
    <row r="5" spans="1:10" ht="15.75" hidden="1" thickBot="1" x14ac:dyDescent="0.3"/>
    <row r="6" spans="1:10" ht="15.75" hidden="1" thickBot="1" x14ac:dyDescent="0.3"/>
    <row r="7" spans="1:10" ht="15.75" hidden="1" thickBot="1" x14ac:dyDescent="0.3"/>
    <row r="8" spans="1:10" ht="15.75" hidden="1" thickBot="1" x14ac:dyDescent="0.3"/>
    <row r="9" spans="1:10" ht="15.75" hidden="1" thickBot="1" x14ac:dyDescent="0.3"/>
    <row r="10" spans="1:10" ht="15.75" thickBot="1" x14ac:dyDescent="0.3">
      <c r="A10" s="2" t="s">
        <v>1</v>
      </c>
      <c r="B10" s="3" t="s">
        <v>15</v>
      </c>
      <c r="C10" s="3" t="s">
        <v>16</v>
      </c>
      <c r="D10" s="3" t="s">
        <v>4</v>
      </c>
      <c r="E10" s="3" t="s">
        <v>5</v>
      </c>
      <c r="F10" s="3" t="s">
        <v>17</v>
      </c>
      <c r="G10" s="3" t="s">
        <v>19</v>
      </c>
      <c r="H10" s="11" t="s">
        <v>20</v>
      </c>
      <c r="I10" s="11" t="s">
        <v>23</v>
      </c>
      <c r="J10" s="11" t="s">
        <v>40</v>
      </c>
    </row>
    <row r="11" spans="1:10" ht="15.75" thickBot="1" x14ac:dyDescent="0.3">
      <c r="A11" s="4" t="s">
        <v>8</v>
      </c>
      <c r="B11" s="5">
        <f>B100</f>
        <v>5050000</v>
      </c>
      <c r="C11" s="5">
        <v>375000</v>
      </c>
      <c r="D11" s="5">
        <v>-265125</v>
      </c>
      <c r="E11" s="5">
        <v>-1550000</v>
      </c>
      <c r="F11" s="5">
        <f>B11+C11+D11+E11</f>
        <v>3609875</v>
      </c>
      <c r="G11" s="5">
        <f>E11+D11-50000</f>
        <v>-1865125</v>
      </c>
      <c r="H11" s="15" t="s">
        <v>21</v>
      </c>
      <c r="I11" s="14"/>
      <c r="J11" s="5">
        <v>-1815125</v>
      </c>
    </row>
    <row r="12" spans="1:10" ht="15.75" thickBot="1" x14ac:dyDescent="0.3">
      <c r="A12" s="4" t="s">
        <v>9</v>
      </c>
      <c r="B12" s="5">
        <f>F11</f>
        <v>3609875</v>
      </c>
      <c r="C12" s="5">
        <v>180625</v>
      </c>
      <c r="D12" s="5">
        <v>0</v>
      </c>
      <c r="E12" s="5">
        <v>0</v>
      </c>
      <c r="F12" s="5">
        <f>B12+C12+D12+E12</f>
        <v>3790500</v>
      </c>
      <c r="G12" s="5">
        <v>0</v>
      </c>
      <c r="H12" s="15" t="s">
        <v>22</v>
      </c>
      <c r="I12" s="14"/>
      <c r="J12" s="5">
        <v>-1122500</v>
      </c>
    </row>
    <row r="13" spans="1:10" ht="15.75" thickBot="1" x14ac:dyDescent="0.3">
      <c r="A13" s="4" t="s">
        <v>10</v>
      </c>
      <c r="B13" s="5">
        <f>F12</f>
        <v>3790500</v>
      </c>
      <c r="C13" s="5">
        <v>189656.25</v>
      </c>
      <c r="D13" s="5">
        <f>-C13</f>
        <v>-189656.25</v>
      </c>
      <c r="E13" s="5">
        <v>-1000000</v>
      </c>
      <c r="F13" s="5">
        <f>B13+C13+D13+E13</f>
        <v>2790500</v>
      </c>
      <c r="G13" s="5">
        <f>E13+D13</f>
        <v>-1189656.25</v>
      </c>
      <c r="H13" s="15"/>
      <c r="I13" s="14"/>
      <c r="J13" s="5">
        <v>-87500</v>
      </c>
    </row>
    <row r="14" spans="1:10" ht="15.75" thickBot="1" x14ac:dyDescent="0.3">
      <c r="A14" s="4" t="s">
        <v>12</v>
      </c>
      <c r="B14" s="5">
        <f>F13</f>
        <v>2790500</v>
      </c>
      <c r="C14" s="5">
        <v>139656.25</v>
      </c>
      <c r="D14" s="5">
        <f>-C14</f>
        <v>-139656.25</v>
      </c>
      <c r="E14" s="5">
        <v>-1500000</v>
      </c>
      <c r="F14" s="5">
        <f>B14+C14+D14+E14</f>
        <v>1290500</v>
      </c>
      <c r="G14" s="5">
        <f>E14+D14</f>
        <v>-1639656.25</v>
      </c>
      <c r="H14" s="15" t="s">
        <v>33</v>
      </c>
      <c r="I14" s="29">
        <f>E14+800000-87500+740000</f>
        <v>-47500</v>
      </c>
      <c r="J14" s="5">
        <v>-1587500</v>
      </c>
    </row>
    <row r="15" spans="1:10" ht="15.75" thickBot="1" x14ac:dyDescent="0.3">
      <c r="A15" s="4" t="s">
        <v>13</v>
      </c>
      <c r="B15" s="5">
        <f>F14</f>
        <v>1290500</v>
      </c>
      <c r="C15" s="5">
        <v>64656.25</v>
      </c>
      <c r="D15" s="5">
        <f>-C15</f>
        <v>-64656.25</v>
      </c>
      <c r="E15" s="5">
        <f>-B15</f>
        <v>-1290500</v>
      </c>
      <c r="F15" s="5">
        <f>-(E15+D15)</f>
        <v>1355156.25</v>
      </c>
      <c r="G15" s="5">
        <f>-F15</f>
        <v>-1355156.25</v>
      </c>
      <c r="H15" s="21" t="s">
        <v>24</v>
      </c>
      <c r="I15" s="30">
        <f>G15</f>
        <v>-1355156.25</v>
      </c>
      <c r="J15" s="5">
        <v>-1035000</v>
      </c>
    </row>
    <row r="16" spans="1:10" ht="15.75" thickBot="1" x14ac:dyDescent="0.3">
      <c r="A16" s="4"/>
      <c r="B16" s="7"/>
      <c r="C16" s="8">
        <f>SUM(C11:C15)</f>
        <v>949593.75</v>
      </c>
      <c r="D16" s="8">
        <f>SUM(D11:D15)</f>
        <v>-659093.75</v>
      </c>
      <c r="E16" s="8">
        <f>SUM(E11:E15)</f>
        <v>-5340500</v>
      </c>
      <c r="F16" s="6"/>
      <c r="G16" s="13">
        <f>SUM(G11:G15)</f>
        <v>-6049593.75</v>
      </c>
      <c r="H16" s="22" t="s">
        <v>34</v>
      </c>
      <c r="I16" s="23">
        <f>(E101-C12)*0.05+(I14*0.05)</f>
        <v>-61406.25</v>
      </c>
      <c r="J16" s="8">
        <f>SUM(J11:J15)</f>
        <v>-5647625</v>
      </c>
    </row>
    <row r="17" spans="1:10" ht="15.75" thickBot="1" x14ac:dyDescent="0.3">
      <c r="H17" s="24" t="s">
        <v>35</v>
      </c>
      <c r="I17" s="25">
        <f>G16-(E105+D105)</f>
        <v>-401968.75</v>
      </c>
      <c r="J17" s="8">
        <f>SUM(D22:D27)</f>
        <v>4565125</v>
      </c>
    </row>
    <row r="18" spans="1:10" hidden="1" x14ac:dyDescent="0.25">
      <c r="C18" s="9">
        <f>-C16</f>
        <v>-949593.75</v>
      </c>
      <c r="D18" s="9">
        <f>-B11</f>
        <v>-5050000</v>
      </c>
      <c r="H18" s="26"/>
      <c r="I18" s="27"/>
    </row>
    <row r="19" spans="1:10" hidden="1" x14ac:dyDescent="0.25">
      <c r="D19" s="9">
        <f>D18+C18</f>
        <v>-5999593.75</v>
      </c>
      <c r="F19" t="s">
        <v>18</v>
      </c>
      <c r="H19" s="26"/>
      <c r="I19" s="27"/>
    </row>
    <row r="20" spans="1:10" hidden="1" x14ac:dyDescent="0.25">
      <c r="H20" s="26"/>
      <c r="I20" s="27"/>
    </row>
    <row r="21" spans="1:10" ht="15.75" thickBot="1" x14ac:dyDescent="0.3">
      <c r="A21" s="40" t="s">
        <v>38</v>
      </c>
      <c r="B21" s="41"/>
      <c r="C21" s="41"/>
      <c r="D21" s="42"/>
      <c r="H21" s="28" t="s">
        <v>36</v>
      </c>
      <c r="I21" s="31">
        <f>I16+I17</f>
        <v>-463375</v>
      </c>
      <c r="J21" s="8">
        <f>J16+J17</f>
        <v>-1082500</v>
      </c>
    </row>
    <row r="22" spans="1:10" ht="12" customHeight="1" thickBot="1" x14ac:dyDescent="0.3">
      <c r="A22" s="18" t="s">
        <v>25</v>
      </c>
      <c r="B22" s="19" t="s">
        <v>25</v>
      </c>
      <c r="C22" s="19" t="s">
        <v>26</v>
      </c>
      <c r="D22" s="20">
        <v>1815125</v>
      </c>
    </row>
    <row r="23" spans="1:10" ht="14.25" customHeight="1" thickBot="1" x14ac:dyDescent="0.3">
      <c r="A23" s="18" t="s">
        <v>27</v>
      </c>
      <c r="B23" s="19" t="s">
        <v>27</v>
      </c>
      <c r="C23" s="19" t="s">
        <v>26</v>
      </c>
      <c r="D23" s="20">
        <v>210000</v>
      </c>
      <c r="G23" s="9">
        <f>G16+D28</f>
        <v>-1484468.75</v>
      </c>
      <c r="H23" s="31" t="s">
        <v>37</v>
      </c>
      <c r="I23" s="31">
        <f>I14+I15+I21</f>
        <v>-1866031.25</v>
      </c>
    </row>
    <row r="24" spans="1:10" ht="13.5" customHeight="1" thickBot="1" x14ac:dyDescent="0.3">
      <c r="A24" s="18" t="s">
        <v>28</v>
      </c>
      <c r="B24" s="19" t="s">
        <v>28</v>
      </c>
      <c r="C24" s="19" t="s">
        <v>29</v>
      </c>
      <c r="D24" s="20">
        <v>600000</v>
      </c>
    </row>
    <row r="25" spans="1:10" ht="12.75" customHeight="1" thickBot="1" x14ac:dyDescent="0.3">
      <c r="A25" s="18" t="s">
        <v>30</v>
      </c>
      <c r="B25" s="19" t="s">
        <v>30</v>
      </c>
      <c r="C25" s="19" t="s">
        <v>31</v>
      </c>
      <c r="D25" s="20">
        <v>400000</v>
      </c>
    </row>
    <row r="26" spans="1:10" ht="12.75" customHeight="1" thickBot="1" x14ac:dyDescent="0.3">
      <c r="A26" s="18" t="s">
        <v>32</v>
      </c>
      <c r="B26" s="19" t="s">
        <v>32</v>
      </c>
      <c r="C26" s="19" t="s">
        <v>31</v>
      </c>
      <c r="D26" s="20">
        <v>800000</v>
      </c>
    </row>
    <row r="27" spans="1:10" ht="12.75" customHeight="1" thickBot="1" x14ac:dyDescent="0.3">
      <c r="A27" s="18" t="s">
        <v>39</v>
      </c>
      <c r="D27" s="20">
        <v>740000</v>
      </c>
    </row>
    <row r="28" spans="1:10" x14ac:dyDescent="0.25">
      <c r="D28" s="9">
        <f>SUM(D22:D27)</f>
        <v>4565125</v>
      </c>
      <c r="E28" s="9">
        <f>J16+D28</f>
        <v>-1082500</v>
      </c>
    </row>
    <row r="99" spans="1:9" ht="15.75" hidden="1" thickBot="1" x14ac:dyDescent="0.3">
      <c r="A99" s="2" t="s">
        <v>1</v>
      </c>
      <c r="B99" s="3" t="s">
        <v>2</v>
      </c>
      <c r="C99" s="3" t="s">
        <v>3</v>
      </c>
      <c r="D99" s="3" t="s">
        <v>4</v>
      </c>
      <c r="E99" s="3" t="s">
        <v>5</v>
      </c>
      <c r="F99" s="3" t="s">
        <v>6</v>
      </c>
      <c r="G99" s="11" t="s">
        <v>7</v>
      </c>
      <c r="H99" s="11" t="s">
        <v>20</v>
      </c>
      <c r="I99" s="11" t="s">
        <v>23</v>
      </c>
    </row>
    <row r="100" spans="1:9" ht="15.75" hidden="1" thickBot="1" x14ac:dyDescent="0.3">
      <c r="A100" s="4" t="s">
        <v>8</v>
      </c>
      <c r="B100" s="5">
        <v>5050000</v>
      </c>
      <c r="C100" s="5">
        <v>265125</v>
      </c>
      <c r="D100" s="10">
        <v>-265125</v>
      </c>
      <c r="E100" s="5">
        <v>-1550000</v>
      </c>
      <c r="F100" s="5">
        <v>3500000</v>
      </c>
      <c r="G100" s="12">
        <v>-1815125</v>
      </c>
      <c r="H100" s="15" t="s">
        <v>21</v>
      </c>
      <c r="I100" s="14"/>
    </row>
    <row r="101" spans="1:9" ht="15.75" hidden="1" thickBot="1" x14ac:dyDescent="0.3">
      <c r="A101" s="4" t="s">
        <v>9</v>
      </c>
      <c r="B101" s="5">
        <v>3500000</v>
      </c>
      <c r="C101" s="5">
        <v>122500</v>
      </c>
      <c r="D101" s="10">
        <v>-122500</v>
      </c>
      <c r="E101" s="5">
        <v>-1000000</v>
      </c>
      <c r="F101" s="5">
        <v>2500000</v>
      </c>
      <c r="G101" s="12">
        <v>-1122500</v>
      </c>
      <c r="H101" s="15" t="s">
        <v>22</v>
      </c>
      <c r="I101" s="14"/>
    </row>
    <row r="102" spans="1:9" ht="15.75" hidden="1" thickBot="1" x14ac:dyDescent="0.3">
      <c r="A102" s="4" t="s">
        <v>10</v>
      </c>
      <c r="B102" s="5">
        <v>2500000</v>
      </c>
      <c r="C102" s="5">
        <v>87500</v>
      </c>
      <c r="D102" s="10">
        <v>-87500</v>
      </c>
      <c r="E102" s="6" t="s">
        <v>11</v>
      </c>
      <c r="F102" s="5">
        <v>2500000</v>
      </c>
      <c r="G102" s="12">
        <v>-87500</v>
      </c>
      <c r="H102" s="15"/>
      <c r="I102" s="14"/>
    </row>
    <row r="103" spans="1:9" ht="15.75" hidden="1" thickBot="1" x14ac:dyDescent="0.3">
      <c r="A103" s="4" t="s">
        <v>12</v>
      </c>
      <c r="B103" s="5">
        <v>2500000</v>
      </c>
      <c r="C103" s="5">
        <v>87500</v>
      </c>
      <c r="D103" s="5">
        <v>-87500</v>
      </c>
      <c r="E103" s="5">
        <v>-1500000</v>
      </c>
      <c r="F103" s="5">
        <v>1000000</v>
      </c>
      <c r="G103" s="13">
        <v>-1587500</v>
      </c>
      <c r="H103" s="15" t="s">
        <v>33</v>
      </c>
      <c r="I103" s="17">
        <f>E103+800000-87500</f>
        <v>-787500</v>
      </c>
    </row>
    <row r="104" spans="1:9" ht="15.75" hidden="1" thickBot="1" x14ac:dyDescent="0.3">
      <c r="A104" s="4" t="s">
        <v>13</v>
      </c>
      <c r="B104" s="5">
        <v>1000000</v>
      </c>
      <c r="C104" s="5">
        <v>35000</v>
      </c>
      <c r="D104" s="5">
        <v>-35000</v>
      </c>
      <c r="E104" s="5">
        <v>-1000000</v>
      </c>
      <c r="F104" s="6" t="s">
        <v>14</v>
      </c>
      <c r="G104" s="13">
        <v>-1035000</v>
      </c>
      <c r="H104" s="15" t="s">
        <v>24</v>
      </c>
      <c r="I104" s="14"/>
    </row>
    <row r="105" spans="1:9" ht="15.75" hidden="1" thickBot="1" x14ac:dyDescent="0.3">
      <c r="A105" s="4"/>
      <c r="B105" s="7"/>
      <c r="C105" s="8">
        <v>597625</v>
      </c>
      <c r="D105" s="5">
        <v>-597625</v>
      </c>
      <c r="E105" s="8">
        <v>-5050000</v>
      </c>
      <c r="F105" s="6"/>
      <c r="G105" s="38" t="s">
        <v>34</v>
      </c>
      <c r="H105" s="39"/>
      <c r="I105" s="14"/>
    </row>
  </sheetData>
  <mergeCells count="3">
    <mergeCell ref="A1:H1"/>
    <mergeCell ref="G105:H105"/>
    <mergeCell ref="A21:D21"/>
  </mergeCells>
  <pageMargins left="0.7" right="0.7" top="0.75" bottom="0.75" header="0.3" footer="0.3"/>
  <pageSetup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FreshApplication (3)</vt:lpstr>
      <vt:lpstr>FreshApplication (2)</vt:lpstr>
      <vt:lpstr>FreshApplication</vt:lpstr>
      <vt:lpstr>Summary_Old_New</vt:lpstr>
      <vt:lpstr>Summary_Old_New (2)</vt:lpstr>
      <vt:lpstr>FreshApplication!Print_Area</vt:lpstr>
      <vt:lpstr>'FreshApplication (2)'!Print_Area</vt:lpstr>
      <vt:lpstr>'FreshApplication (3)'!Print_Area</vt:lpstr>
      <vt:lpstr>Summary_Old_New!Print_Area</vt:lpstr>
      <vt:lpstr>'Summary_Old_New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2018-03-21T16:35:51Z</dcterms:created>
  <dcterms:modified xsi:type="dcterms:W3CDTF">2018-11-07T05:46:58Z</dcterms:modified>
</cp:coreProperties>
</file>