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DFD8C9A5-8737-4C02-8F35-313D7442F853}" xr6:coauthVersionLast="47" xr6:coauthVersionMax="47" xr10:uidLastSave="{00000000-0000-0000-0000-000000000000}"/>
  <bookViews>
    <workbookView xWindow="-108" yWindow="-108" windowWidth="23256" windowHeight="12456" tabRatio="900" firstSheet="2" activeTab="10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  <sheet name="CDX IG vs SPX Puts" sheetId="16" r:id="rId10"/>
    <sheet name="BOFA Basis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7" l="1"/>
  <c r="J15" i="17"/>
  <c r="F4" i="17" a="1"/>
  <c r="F4" i="17"/>
  <c r="C15" i="17"/>
  <c r="G16" i="17"/>
  <c r="G15" i="17"/>
  <c r="D15" i="17"/>
  <c r="D16" i="17"/>
  <c r="M1" i="17"/>
  <c r="Q2" i="17" a="1"/>
  <c r="O2" i="17" a="1"/>
  <c r="M2" i="17" a="1"/>
  <c r="K112" i="17" l="1"/>
  <c r="K113" i="17"/>
  <c r="K114" i="17"/>
  <c r="K115" i="17"/>
  <c r="K111" i="17"/>
  <c r="H16" i="17"/>
  <c r="I16" i="17" s="1"/>
  <c r="E16" i="17"/>
  <c r="H15" i="17"/>
  <c r="I15" i="17" s="1"/>
  <c r="E15" i="17"/>
  <c r="F15" i="17" s="1"/>
  <c r="K15" i="17" s="1"/>
  <c r="C16" i="17"/>
  <c r="Q2" i="17"/>
  <c r="O2" i="17"/>
  <c r="M2" i="17"/>
  <c r="D5" i="17"/>
  <c r="C5" i="17"/>
  <c r="B5" i="17"/>
  <c r="F16" i="17" l="1"/>
  <c r="K16" i="17" s="1"/>
  <c r="G10" i="14" a="1"/>
  <c r="G10" i="14" l="1"/>
  <c r="D10" i="10" a="1"/>
  <c r="D10" i="10" l="1"/>
  <c r="D10" i="14" a="1"/>
  <c r="D10" i="14"/>
  <c r="F10" i="12" a="1"/>
  <c r="F10" i="12"/>
  <c r="C10" i="5" a="1"/>
  <c r="C10" i="5"/>
  <c r="E10" i="14" a="1"/>
  <c r="E10" i="14"/>
  <c r="G10" i="12" a="1"/>
  <c r="G10" i="12"/>
  <c r="C10" i="1" a="1"/>
  <c r="C10" i="1"/>
  <c r="E10" i="12" a="1"/>
  <c r="E10" i="12"/>
  <c r="C10" i="12" a="1"/>
  <c r="C10" i="12"/>
  <c r="C10" i="16" a="1"/>
  <c r="C10" i="16"/>
  <c r="B10" i="5" a="1"/>
  <c r="B10" i="5"/>
  <c r="C10" i="9" a="1"/>
  <c r="C10" i="9"/>
  <c r="B10" i="10" a="1"/>
  <c r="B10" i="10"/>
  <c r="C10" i="3" a="1"/>
  <c r="C10" i="3"/>
  <c r="E10" i="8" a="1"/>
  <c r="E10" i="8"/>
  <c r="C10" i="8" a="1"/>
  <c r="C10" i="8"/>
  <c r="F10" i="14" a="1"/>
  <c r="F10" i="14"/>
  <c r="C10" i="2" a="1"/>
  <c r="C10" i="2"/>
  <c r="B10" i="9" a="1"/>
  <c r="B10" i="9"/>
  <c r="C10" i="14" a="1"/>
  <c r="C10" i="14"/>
  <c r="B10" i="1" a="1"/>
  <c r="B10" i="1"/>
  <c r="B10" i="12" a="1"/>
  <c r="B10" i="12"/>
  <c r="B10" i="14" a="1"/>
  <c r="B10" i="14"/>
  <c r="D10" i="12" a="1"/>
  <c r="D10" i="12"/>
  <c r="B10" i="3" a="1"/>
  <c r="B10" i="3"/>
  <c r="B10" i="16" a="1"/>
  <c r="B10" i="16"/>
  <c r="B10" i="2" a="1"/>
  <c r="B10" i="2"/>
  <c r="C10" i="10" a="1"/>
  <c r="C10" i="10"/>
  <c r="B10" i="8" a="1"/>
  <c r="B10" i="8"/>
  <c r="D10" i="2" a="1"/>
  <c r="D10" i="2"/>
  <c r="E10" i="10" a="1"/>
  <c r="E10" i="10"/>
  <c r="D10" i="8" a="1"/>
  <c r="D10" i="8"/>
  <c r="D16" i="16"/>
  <c r="D26" i="14"/>
  <c r="G26" i="14"/>
  <c r="J26" i="14"/>
  <c r="M26" i="14"/>
  <c r="P26" i="14"/>
  <c r="S26" i="14"/>
  <c r="D34" i="12"/>
  <c r="G34" i="12"/>
  <c r="J34" i="12"/>
  <c r="M34" i="12"/>
  <c r="P34" i="12"/>
  <c r="S34" i="12"/>
  <c r="D18" i="10"/>
  <c r="G18" i="10"/>
  <c r="J18" i="10"/>
  <c r="M18" i="10"/>
  <c r="D20" i="9"/>
  <c r="G20" i="9"/>
  <c r="D22" i="8"/>
  <c r="G22" i="8"/>
  <c r="J22" i="8"/>
  <c r="M22" i="8"/>
  <c r="D23" i="5"/>
  <c r="G23" i="5"/>
  <c r="D26" i="3"/>
  <c r="G26" i="3"/>
  <c r="D27" i="2"/>
  <c r="G27" i="2"/>
  <c r="J27" i="2"/>
  <c r="E43" i="1"/>
  <c r="H43" i="1"/>
  <c r="I1" i="16"/>
  <c r="K1" i="9"/>
  <c r="P1" i="8"/>
  <c r="J1" i="5"/>
  <c r="J1" i="3"/>
  <c r="M1" i="2"/>
  <c r="L1" i="1"/>
  <c r="M3" i="2" a="1"/>
  <c r="I3" i="16" a="1"/>
  <c r="J3" i="5" a="1"/>
  <c r="P3" i="8" a="1"/>
  <c r="T3" i="8" a="1"/>
  <c r="V3" i="8" a="1"/>
  <c r="L3" i="3" a="1"/>
  <c r="L3" i="1" a="1"/>
  <c r="K3" i="9" a="1"/>
  <c r="M3" i="9" a="1"/>
  <c r="N3" i="1" a="1"/>
  <c r="K3" i="16" a="1"/>
  <c r="L3" i="5" a="1"/>
  <c r="R3" i="8" a="1"/>
  <c r="O3" i="2" a="1"/>
  <c r="Q3" i="2" a="1"/>
  <c r="J3" i="3" a="1"/>
  <c r="L3" i="1" l="1"/>
  <c r="L3" i="3"/>
  <c r="V3" i="8"/>
  <c r="T3" i="8"/>
  <c r="P3" i="8"/>
  <c r="J3" i="5"/>
  <c r="I3" i="16"/>
  <c r="M3" i="2"/>
  <c r="J3" i="3"/>
  <c r="Q3" i="2"/>
  <c r="O3" i="2"/>
  <c r="R3" i="8"/>
  <c r="L3" i="5"/>
  <c r="K3" i="16"/>
  <c r="N3" i="1"/>
  <c r="M3" i="9"/>
  <c r="K3" i="9"/>
  <c r="B43" i="1"/>
  <c r="C43" i="1" s="1"/>
  <c r="D43" i="1" s="1"/>
  <c r="F43" i="1"/>
  <c r="G43" i="1" s="1"/>
  <c r="E27" i="2"/>
  <c r="F27" i="2" s="1"/>
  <c r="H26" i="2"/>
  <c r="B26" i="3"/>
  <c r="C26" i="3" s="1"/>
  <c r="E22" i="5"/>
  <c r="E22" i="8"/>
  <c r="F22" i="8" s="1"/>
  <c r="E19" i="9"/>
  <c r="B20" i="9"/>
  <c r="C20" i="9" s="1"/>
  <c r="B27" i="2"/>
  <c r="C27" i="2" s="1"/>
  <c r="E26" i="3"/>
  <c r="F26" i="3" s="1"/>
  <c r="B22" i="5"/>
  <c r="H22" i="8"/>
  <c r="I22" i="8" s="1"/>
  <c r="K21" i="8"/>
  <c r="B16" i="16"/>
  <c r="C16" i="16" s="1"/>
  <c r="B22" i="8"/>
  <c r="C22" i="8" s="1"/>
  <c r="E16" i="16"/>
  <c r="F16" i="16" s="1"/>
  <c r="E15" i="16"/>
  <c r="B15" i="16"/>
  <c r="B21" i="8"/>
  <c r="F42" i="1"/>
  <c r="B42" i="1"/>
  <c r="B50" i="12"/>
  <c r="Q14" i="12"/>
  <c r="N14" i="12"/>
  <c r="K14" i="12"/>
  <c r="E14" i="12"/>
  <c r="H52" i="12" a="1"/>
  <c r="D52" i="12" a="1"/>
  <c r="J52" i="12" a="1"/>
  <c r="B52" i="12" a="1"/>
  <c r="L52" i="12" a="1"/>
  <c r="F52" i="12" a="1"/>
  <c r="F52" i="12" l="1"/>
  <c r="L52" i="12"/>
  <c r="B52" i="12"/>
  <c r="J52" i="12"/>
  <c r="D52" i="12"/>
  <c r="H52" i="12"/>
  <c r="G16" i="16"/>
  <c r="E20" i="9"/>
  <c r="F20" i="9" s="1"/>
  <c r="H27" i="2"/>
  <c r="I27" i="2" s="1"/>
  <c r="K27" i="2" s="1"/>
  <c r="B25" i="3"/>
  <c r="E25" i="3"/>
  <c r="B23" i="5"/>
  <c r="C23" i="5" s="1"/>
  <c r="E21" i="8"/>
  <c r="K22" i="8"/>
  <c r="L22" i="8" s="1"/>
  <c r="N22" i="8" s="1"/>
  <c r="B26" i="2"/>
  <c r="E26" i="2"/>
  <c r="E23" i="5"/>
  <c r="F23" i="5" s="1"/>
  <c r="B19" i="9"/>
  <c r="H21" i="8"/>
  <c r="H20" i="9"/>
  <c r="H26" i="3"/>
  <c r="I43" i="1"/>
  <c r="E6" i="12"/>
  <c r="C6" i="12"/>
  <c r="G5" i="12"/>
  <c r="F5" i="12"/>
  <c r="E5" i="12"/>
  <c r="D5" i="12"/>
  <c r="C5" i="12"/>
  <c r="B5" i="12"/>
  <c r="H23" i="5" l="1"/>
  <c r="F24" i="12"/>
  <c r="F21" i="12"/>
  <c r="F25" i="12"/>
  <c r="F19" i="12"/>
  <c r="F16" i="12"/>
  <c r="F23" i="12"/>
  <c r="F18" i="12"/>
  <c r="F27" i="12"/>
  <c r="F31" i="12"/>
  <c r="F15" i="12"/>
  <c r="F28" i="12"/>
  <c r="F32" i="12"/>
  <c r="F26" i="12"/>
  <c r="F30" i="12"/>
  <c r="F20" i="12"/>
  <c r="F22" i="12"/>
  <c r="F29" i="12"/>
  <c r="F17" i="12"/>
  <c r="P19" i="12"/>
  <c r="P21" i="12"/>
  <c r="P32" i="12"/>
  <c r="P22" i="12"/>
  <c r="P17" i="12"/>
  <c r="P18" i="12"/>
  <c r="P30" i="12"/>
  <c r="P31" i="12"/>
  <c r="P16" i="12"/>
  <c r="P27" i="12"/>
  <c r="P24" i="12"/>
  <c r="P33" i="12"/>
  <c r="P26" i="12"/>
  <c r="P28" i="12"/>
  <c r="P23" i="12"/>
  <c r="P15" i="12"/>
  <c r="P25" i="12"/>
  <c r="P20" i="12"/>
  <c r="P29" i="12"/>
  <c r="O27" i="12"/>
  <c r="O19" i="12"/>
  <c r="O22" i="12"/>
  <c r="O32" i="12"/>
  <c r="O17" i="12"/>
  <c r="O29" i="12"/>
  <c r="O26" i="12"/>
  <c r="O20" i="12"/>
  <c r="O25" i="12"/>
  <c r="O30" i="12"/>
  <c r="O15" i="12"/>
  <c r="O24" i="12"/>
  <c r="O18" i="12"/>
  <c r="O16" i="12"/>
  <c r="O28" i="12"/>
  <c r="O21" i="12"/>
  <c r="O23" i="12"/>
  <c r="O31" i="12"/>
  <c r="C32" i="12"/>
  <c r="D27" i="12"/>
  <c r="C24" i="12"/>
  <c r="D31" i="12"/>
  <c r="D28" i="12"/>
  <c r="D23" i="12"/>
  <c r="C15" i="12"/>
  <c r="T15" i="12" s="1"/>
  <c r="C27" i="12"/>
  <c r="D22" i="12"/>
  <c r="C16" i="12"/>
  <c r="D25" i="12"/>
  <c r="C20" i="12"/>
  <c r="C22" i="12"/>
  <c r="D17" i="12"/>
  <c r="D16" i="12"/>
  <c r="C28" i="12"/>
  <c r="C23" i="12"/>
  <c r="C25" i="12"/>
  <c r="C17" i="12"/>
  <c r="C18" i="12"/>
  <c r="D30" i="12"/>
  <c r="D29" i="12"/>
  <c r="C29" i="12"/>
  <c r="D24" i="12"/>
  <c r="D19" i="12"/>
  <c r="C26" i="12"/>
  <c r="D21" i="12"/>
  <c r="C19" i="12"/>
  <c r="D26" i="12"/>
  <c r="D18" i="12"/>
  <c r="C21" i="12"/>
  <c r="D15" i="12"/>
  <c r="D32" i="12"/>
  <c r="C31" i="12"/>
  <c r="D33" i="12"/>
  <c r="D20" i="12"/>
  <c r="C30" i="12"/>
  <c r="L31" i="12"/>
  <c r="L30" i="12"/>
  <c r="L27" i="12"/>
  <c r="L19" i="12"/>
  <c r="L16" i="12"/>
  <c r="L22" i="12"/>
  <c r="L23" i="12"/>
  <c r="L15" i="12"/>
  <c r="L20" i="12"/>
  <c r="L26" i="12"/>
  <c r="L21" i="12"/>
  <c r="L28" i="12"/>
  <c r="L18" i="12"/>
  <c r="L25" i="12"/>
  <c r="L32" i="12"/>
  <c r="L17" i="12"/>
  <c r="L24" i="12"/>
  <c r="L29" i="12"/>
  <c r="G17" i="12"/>
  <c r="G29" i="12"/>
  <c r="G31" i="12"/>
  <c r="G33" i="12"/>
  <c r="G27" i="12"/>
  <c r="G28" i="12"/>
  <c r="G18" i="12"/>
  <c r="G25" i="12"/>
  <c r="G22" i="12"/>
  <c r="G23" i="12"/>
  <c r="G19" i="12"/>
  <c r="G21" i="12"/>
  <c r="G16" i="12"/>
  <c r="G20" i="12"/>
  <c r="G15" i="12"/>
  <c r="G24" i="12"/>
  <c r="G26" i="12"/>
  <c r="G30" i="12"/>
  <c r="G32" i="12"/>
  <c r="I24" i="12"/>
  <c r="J26" i="12"/>
  <c r="I21" i="12"/>
  <c r="J16" i="12"/>
  <c r="J28" i="12"/>
  <c r="I18" i="12"/>
  <c r="I30" i="12"/>
  <c r="J27" i="12"/>
  <c r="I27" i="12"/>
  <c r="J29" i="12"/>
  <c r="J19" i="12"/>
  <c r="J25" i="12"/>
  <c r="J17" i="12"/>
  <c r="I29" i="12"/>
  <c r="J24" i="12"/>
  <c r="J33" i="12"/>
  <c r="J30" i="12"/>
  <c r="I31" i="12"/>
  <c r="I26" i="12"/>
  <c r="I28" i="12"/>
  <c r="I19" i="12"/>
  <c r="I16" i="12"/>
  <c r="J23" i="12"/>
  <c r="I23" i="12"/>
  <c r="I25" i="12"/>
  <c r="I17" i="12"/>
  <c r="J31" i="12"/>
  <c r="J21" i="12"/>
  <c r="J18" i="12"/>
  <c r="J20" i="12"/>
  <c r="J22" i="12"/>
  <c r="J15" i="12"/>
  <c r="I15" i="12"/>
  <c r="J32" i="12"/>
  <c r="I20" i="12"/>
  <c r="I32" i="12"/>
  <c r="I22" i="12"/>
  <c r="R19" i="12"/>
  <c r="S33" i="12"/>
  <c r="S31" i="12"/>
  <c r="S25" i="12"/>
  <c r="S26" i="12"/>
  <c r="S28" i="12"/>
  <c r="S23" i="12"/>
  <c r="S15" i="12"/>
  <c r="S17" i="12"/>
  <c r="S24" i="12"/>
  <c r="S21" i="12"/>
  <c r="S20" i="12"/>
  <c r="S22" i="12"/>
  <c r="S19" i="12"/>
  <c r="S16" i="12"/>
  <c r="S18" i="12"/>
  <c r="S30" i="12"/>
  <c r="S29" i="12"/>
  <c r="S27" i="12"/>
  <c r="S32" i="12"/>
  <c r="R16" i="12"/>
  <c r="R32" i="12"/>
  <c r="R20" i="12"/>
  <c r="R25" i="12"/>
  <c r="R30" i="12"/>
  <c r="R18" i="12"/>
  <c r="R27" i="12"/>
  <c r="R17" i="12"/>
  <c r="R22" i="12"/>
  <c r="R21" i="12"/>
  <c r="R29" i="12"/>
  <c r="R31" i="12"/>
  <c r="R23" i="12"/>
  <c r="R28" i="12"/>
  <c r="R24" i="12"/>
  <c r="R26" i="12"/>
  <c r="R15" i="12"/>
  <c r="M29" i="12"/>
  <c r="M24" i="12"/>
  <c r="M31" i="12"/>
  <c r="M19" i="12"/>
  <c r="M17" i="12"/>
  <c r="M26" i="12"/>
  <c r="M21" i="12"/>
  <c r="M18" i="12"/>
  <c r="M22" i="12"/>
  <c r="M16" i="12"/>
  <c r="M28" i="12"/>
  <c r="M20" i="12"/>
  <c r="M15" i="12"/>
  <c r="M27" i="12"/>
  <c r="M23" i="12"/>
  <c r="M25" i="12"/>
  <c r="M32" i="12"/>
  <c r="M33" i="12"/>
  <c r="M30" i="12"/>
  <c r="J9" i="12"/>
  <c r="K9" i="12"/>
  <c r="T19" i="12" l="1"/>
  <c r="T23" i="12"/>
  <c r="T24" i="12"/>
  <c r="T17" i="12"/>
  <c r="T25" i="12"/>
  <c r="T22" i="12"/>
  <c r="T21" i="12"/>
  <c r="T18" i="12"/>
  <c r="T20" i="12"/>
  <c r="R8" i="12"/>
  <c r="T27" i="12" s="1"/>
  <c r="T32" i="12"/>
  <c r="T26" i="12"/>
  <c r="T16" i="12"/>
  <c r="T29" i="12" l="1"/>
  <c r="T30" i="12"/>
  <c r="T31" i="12"/>
  <c r="T28" i="12"/>
  <c r="V1" i="12"/>
  <c r="AF3" i="12" a="1"/>
  <c r="V3" i="12" a="1"/>
  <c r="AB3" i="12" a="1"/>
  <c r="X3" i="12" a="1"/>
  <c r="AD3" i="12" a="1"/>
  <c r="Z3" i="12" a="1"/>
  <c r="Z3" i="12" l="1"/>
  <c r="AD3" i="12"/>
  <c r="X3" i="12"/>
  <c r="AB3" i="12"/>
  <c r="V3" i="12"/>
  <c r="AF3" i="12"/>
  <c r="H34" i="12"/>
  <c r="I34" i="12" s="1"/>
  <c r="B34" i="12"/>
  <c r="C34" i="12" s="1"/>
  <c r="Q34" i="12"/>
  <c r="R34" i="12" s="1"/>
  <c r="N34" i="12"/>
  <c r="O34" i="12" s="1"/>
  <c r="E34" i="12"/>
  <c r="F34" i="12" s="1"/>
  <c r="K34" i="12"/>
  <c r="L34" i="12" s="1"/>
  <c r="Q33" i="12"/>
  <c r="R33" i="12" s="1"/>
  <c r="N33" i="12"/>
  <c r="O33" i="12" s="1"/>
  <c r="K33" i="12"/>
  <c r="L33" i="12" s="1"/>
  <c r="H33" i="12"/>
  <c r="I33" i="12" s="1"/>
  <c r="E33" i="12"/>
  <c r="F33" i="12" s="1"/>
  <c r="B33" i="12"/>
  <c r="C33" i="12" s="1"/>
  <c r="T34" i="12" l="1"/>
  <c r="T33" i="12"/>
  <c r="Q14" i="14"/>
  <c r="K14" i="14"/>
  <c r="H14" i="14"/>
  <c r="E14" i="14"/>
  <c r="G6" i="14" l="1"/>
  <c r="C6" i="14"/>
  <c r="G5" i="14"/>
  <c r="F5" i="14"/>
  <c r="E5" i="14"/>
  <c r="D5" i="14"/>
  <c r="C5" i="14"/>
  <c r="B5" i="14"/>
  <c r="K3" i="14"/>
  <c r="J3" i="14"/>
  <c r="J8" i="14" s="1"/>
  <c r="J21" i="14" l="1"/>
  <c r="J16" i="14"/>
  <c r="J23" i="14"/>
  <c r="J18" i="14"/>
  <c r="J20" i="14"/>
  <c r="J22" i="14"/>
  <c r="J24" i="14"/>
  <c r="J15" i="14"/>
  <c r="J17" i="14"/>
  <c r="I24" i="14"/>
  <c r="J25" i="14"/>
  <c r="J19" i="14"/>
  <c r="I19" i="14"/>
  <c r="I16" i="14"/>
  <c r="I17" i="14"/>
  <c r="I22" i="14"/>
  <c r="I15" i="14"/>
  <c r="I20" i="14"/>
  <c r="I21" i="14"/>
  <c r="I18" i="14"/>
  <c r="I23" i="14"/>
  <c r="M16" i="14"/>
  <c r="M23" i="14"/>
  <c r="M18" i="14"/>
  <c r="M20" i="14"/>
  <c r="M15" i="14"/>
  <c r="M19" i="14"/>
  <c r="L19" i="14"/>
  <c r="M21" i="14"/>
  <c r="L24" i="14"/>
  <c r="M25" i="14"/>
  <c r="M24" i="14"/>
  <c r="M17" i="14"/>
  <c r="M22" i="14"/>
  <c r="L21" i="14"/>
  <c r="L17" i="14"/>
  <c r="L22" i="14"/>
  <c r="L20" i="14"/>
  <c r="L18" i="14"/>
  <c r="L15" i="14"/>
  <c r="L23" i="14"/>
  <c r="L16" i="14"/>
  <c r="F19" i="14"/>
  <c r="F24" i="14"/>
  <c r="F22" i="14"/>
  <c r="F21" i="14"/>
  <c r="F17" i="14"/>
  <c r="F15" i="14"/>
  <c r="F20" i="14"/>
  <c r="F18" i="14"/>
  <c r="F23" i="14"/>
  <c r="F16" i="14"/>
  <c r="P23" i="14"/>
  <c r="O23" i="14"/>
  <c r="P18" i="14"/>
  <c r="O18" i="14"/>
  <c r="P20" i="14"/>
  <c r="O20" i="14"/>
  <c r="P15" i="14"/>
  <c r="O15" i="14"/>
  <c r="P17" i="14"/>
  <c r="O19" i="14"/>
  <c r="P21" i="14"/>
  <c r="P16" i="14"/>
  <c r="P25" i="14"/>
  <c r="O22" i="14"/>
  <c r="P22" i="14"/>
  <c r="O17" i="14"/>
  <c r="P19" i="14"/>
  <c r="O24" i="14"/>
  <c r="O21" i="14"/>
  <c r="P24" i="14"/>
  <c r="O16" i="14"/>
  <c r="S25" i="14"/>
  <c r="S23" i="14"/>
  <c r="S18" i="14"/>
  <c r="S20" i="14"/>
  <c r="S15" i="14"/>
  <c r="S22" i="14"/>
  <c r="S19" i="14"/>
  <c r="S21" i="14"/>
  <c r="S17" i="14"/>
  <c r="S16" i="14"/>
  <c r="S24" i="14"/>
  <c r="C19" i="14"/>
  <c r="D21" i="14"/>
  <c r="C21" i="14"/>
  <c r="D16" i="14"/>
  <c r="C16" i="14"/>
  <c r="D23" i="14"/>
  <c r="C23" i="14"/>
  <c r="T23" i="14" s="1"/>
  <c r="D18" i="14"/>
  <c r="C18" i="14"/>
  <c r="T18" i="14" s="1"/>
  <c r="D25" i="14"/>
  <c r="D15" i="14"/>
  <c r="D24" i="14"/>
  <c r="D20" i="14"/>
  <c r="C20" i="14"/>
  <c r="C15" i="14"/>
  <c r="C22" i="14"/>
  <c r="C24" i="14"/>
  <c r="D17" i="14"/>
  <c r="C17" i="14"/>
  <c r="D19" i="14"/>
  <c r="D22" i="14"/>
  <c r="R16" i="14"/>
  <c r="R21" i="14"/>
  <c r="R23" i="14"/>
  <c r="R22" i="14"/>
  <c r="R19" i="14"/>
  <c r="R24" i="14"/>
  <c r="R17" i="14"/>
  <c r="R15" i="14"/>
  <c r="R18" i="14"/>
  <c r="R20" i="14"/>
  <c r="G21" i="14"/>
  <c r="G16" i="14"/>
  <c r="G23" i="14"/>
  <c r="G18" i="14"/>
  <c r="G25" i="14"/>
  <c r="G20" i="14"/>
  <c r="G24" i="14"/>
  <c r="G19" i="14"/>
  <c r="G15" i="14"/>
  <c r="G22" i="14"/>
  <c r="G17" i="14"/>
  <c r="T16" i="14" l="1"/>
  <c r="T21" i="14"/>
  <c r="T19" i="14"/>
  <c r="T24" i="14"/>
  <c r="T17" i="14"/>
  <c r="T20" i="14"/>
  <c r="T22" i="14"/>
  <c r="T15" i="14"/>
  <c r="Z1" i="14"/>
  <c r="AB3" i="14" a="1"/>
  <c r="AF3" i="14" a="1"/>
  <c r="AD3" i="14" a="1"/>
  <c r="AH3" i="14" a="1"/>
  <c r="Z3" i="14" a="1"/>
  <c r="AJ3" i="14" a="1"/>
  <c r="AJ3" i="14" l="1"/>
  <c r="Z3" i="14"/>
  <c r="AH3" i="14"/>
  <c r="AD3" i="14"/>
  <c r="AF3" i="14"/>
  <c r="AB3" i="14"/>
  <c r="K26" i="14"/>
  <c r="L26" i="14" s="1"/>
  <c r="B26" i="14"/>
  <c r="C26" i="14" s="1"/>
  <c r="E26" i="14"/>
  <c r="F26" i="14" s="1"/>
  <c r="Q26" i="14"/>
  <c r="R26" i="14" s="1"/>
  <c r="H26" i="14"/>
  <c r="I26" i="14" s="1"/>
  <c r="N26" i="14"/>
  <c r="O26" i="14" s="1"/>
  <c r="Q25" i="14"/>
  <c r="R25" i="14" s="1"/>
  <c r="N25" i="14"/>
  <c r="O25" i="14" s="1"/>
  <c r="K25" i="14"/>
  <c r="L25" i="14" s="1"/>
  <c r="H25" i="14"/>
  <c r="I25" i="14" s="1"/>
  <c r="E25" i="14"/>
  <c r="F25" i="14" s="1"/>
  <c r="B25" i="14"/>
  <c r="C25" i="14" s="1"/>
  <c r="T26" i="14" l="1"/>
  <c r="T25" i="14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P1" i="10"/>
  <c r="R3" i="10" a="1"/>
  <c r="V3" i="10" a="1"/>
  <c r="P3" i="10" a="1"/>
  <c r="T3" i="10" a="1"/>
  <c r="T3" i="10" l="1"/>
  <c r="P3" i="10"/>
  <c r="V3" i="10"/>
  <c r="R3" i="10"/>
  <c r="H18" i="10"/>
  <c r="I18" i="10" s="1"/>
  <c r="E18" i="10"/>
  <c r="F18" i="10" s="1"/>
  <c r="K18" i="10"/>
  <c r="L18" i="10" s="1"/>
  <c r="B18" i="10"/>
  <c r="C18" i="10" s="1"/>
  <c r="H17" i="10"/>
  <c r="I17" i="10" s="1"/>
  <c r="E17" i="10"/>
  <c r="F17" i="10" s="1"/>
  <c r="B17" i="10"/>
  <c r="C17" i="10" s="1"/>
  <c r="K17" i="10" l="1"/>
  <c r="L17" i="10" s="1"/>
  <c r="N17" i="10" s="1"/>
  <c r="N18" i="10"/>
  <c r="F15" i="16"/>
  <c r="B5" i="16" l="1"/>
  <c r="D15" i="16" l="1"/>
  <c r="C15" i="16"/>
  <c r="G15" i="16" s="1"/>
  <c r="C19" i="9" l="1"/>
  <c r="D19" i="9"/>
  <c r="F19" i="9"/>
  <c r="G19" i="9"/>
  <c r="C21" i="8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C26" i="2"/>
  <c r="D26" i="2"/>
  <c r="F26" i="2"/>
  <c r="G26" i="2"/>
  <c r="I26" i="2"/>
  <c r="J26" i="2"/>
  <c r="C42" i="1"/>
  <c r="D42" i="1" s="1"/>
  <c r="E42" i="1"/>
  <c r="G42" i="1"/>
  <c r="H42" i="1"/>
  <c r="H25" i="3" l="1"/>
  <c r="H19" i="9"/>
  <c r="N21" i="8"/>
  <c r="H22" i="5"/>
  <c r="K26" i="2"/>
  <c r="I42" i="1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C25" i="2"/>
  <c r="D25" i="2"/>
  <c r="F25" i="2"/>
  <c r="G25" i="2"/>
  <c r="I25" i="2"/>
  <c r="J25" i="2"/>
  <c r="E41" i="1"/>
  <c r="G41" i="1"/>
  <c r="H41" i="1"/>
  <c r="H18" i="9" l="1"/>
  <c r="N20" i="8"/>
  <c r="H21" i="5"/>
  <c r="H24" i="3"/>
  <c r="K25" i="2"/>
  <c r="C17" i="9" l="1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I24" i="2"/>
  <c r="K24" i="2" s="1"/>
  <c r="J24" i="2"/>
  <c r="F24" i="2"/>
  <c r="G24" i="2"/>
  <c r="C24" i="2"/>
  <c r="D24" i="2"/>
  <c r="G40" i="1"/>
  <c r="H40" i="1"/>
  <c r="E40" i="1"/>
  <c r="H23" i="3" l="1"/>
  <c r="H17" i="9"/>
  <c r="N19" i="8"/>
  <c r="H20" i="5"/>
  <c r="G16" i="9" l="1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J23" i="2"/>
  <c r="G23" i="2"/>
  <c r="I23" i="2"/>
  <c r="F23" i="2"/>
  <c r="D23" i="2"/>
  <c r="C23" i="2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N18" i="8" l="1"/>
  <c r="H19" i="5"/>
  <c r="H22" i="3"/>
  <c r="K23" i="2"/>
  <c r="N17" i="8"/>
  <c r="H18" i="5"/>
  <c r="H21" i="3"/>
  <c r="K22" i="2"/>
  <c r="N16" i="8"/>
  <c r="H17" i="5"/>
  <c r="H20" i="3"/>
  <c r="K21" i="2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E5" i="8"/>
  <c r="D5" i="8"/>
  <c r="C5" i="8"/>
  <c r="N15" i="8" l="1"/>
  <c r="H16" i="5"/>
  <c r="H19" i="3"/>
  <c r="K20" i="2"/>
  <c r="B5" i="8"/>
  <c r="G15" i="5" l="1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5" i="5"/>
  <c r="B5" i="5"/>
  <c r="H18" i="3" l="1"/>
  <c r="K19" i="2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D16" i="3"/>
  <c r="K18" i="2" l="1"/>
  <c r="H15" i="3"/>
  <c r="G16" i="3"/>
  <c r="G15" i="3"/>
  <c r="F16" i="3"/>
  <c r="C16" i="3"/>
  <c r="C5" i="3"/>
  <c r="H16" i="3" l="1"/>
  <c r="B5" i="3"/>
  <c r="K16" i="2" l="1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H32" i="1"/>
  <c r="H33" i="1"/>
  <c r="E31" i="1"/>
  <c r="E32" i="1"/>
  <c r="E33" i="1"/>
  <c r="G33" i="1"/>
  <c r="G32" i="1"/>
  <c r="K17" i="2" l="1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41" i="1" l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<sst xmlns="http://schemas.openxmlformats.org/spreadsheetml/2006/main" count="504" uniqueCount="106">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</sst>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mm/dd/yyyy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3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Data...4058455255</v>
        <stp/>
        <stp>BDH|17087329351193853883</stp>
        <tr r="M3" s="9"/>
      </tp>
      <tp t="s">
        <v>#N/A Requesting Data...4092741424</v>
        <stp/>
        <stp>BDH|15023804001484530319</stp>
        <tr r="L3" s="5"/>
      </tp>
      <tp t="s">
        <v>#N/A Requesting Data...4277670316</v>
        <stp/>
        <stp>BDH|17091531538829212030</stp>
        <tr r="L52" s="12"/>
      </tp>
      <tp t="s">
        <v>#N/A Requesting Data...3986692606</v>
        <stp/>
        <stp>BDP|11883986536691201393</stp>
        <tr r="C10" s="10"/>
      </tp>
      <tp t="s">
        <v>#N/A Requesting Data...3992126978</v>
        <stp/>
        <stp>BDH|10348991579362505524</stp>
        <tr r="R3" s="8"/>
      </tp>
      <tp t="s">
        <v>#N/A Requesting Data...3841943060</v>
        <stp/>
        <stp>BDP|18062887627254797806</stp>
        <tr r="C10" s="12"/>
        <tr r="E10" s="12"/>
      </tp>
      <tp t="s">
        <v>#N/A Requesting Data...3860637963</v>
        <stp/>
        <stp>BDP|16545953933052450030</stp>
        <tr r="B10" s="5"/>
      </tp>
      <tp t="s">
        <v>#N/A Requesting Data...3930151276</v>
        <stp/>
        <stp>BDH|14554645286414568179</stp>
        <tr r="K3" s="9"/>
      </tp>
      <tp t="s">
        <v>#N/A Requesting Data...4062437853</v>
        <stp/>
        <stp>BDH|15607112119199375388</stp>
        <tr r="D52" s="12"/>
        <tr r="H52" s="12"/>
      </tp>
      <tp t="s">
        <v>#N/A Requesting Data...4021556782</v>
        <stp/>
        <stp>BDH|15467960316487776550</stp>
        <tr r="O3" s="2"/>
      </tp>
      <tp t="s">
        <v>#N/A Requesting Data...4070854628</v>
        <stp/>
        <stp>BDH|13828684618331879906</stp>
        <tr r="AD3" s="14"/>
        <tr r="AD3" s="12"/>
      </tp>
      <tp t="s">
        <v>#N/A Requesting Data...3808156686</v>
        <stp/>
        <stp>BDP|14650062796027575721</stp>
        <tr r="G10" s="12"/>
        <tr r="E10" s="14"/>
      </tp>
      <tp t="s">
        <v>#N/A Requesting Data...4018816734</v>
        <stp/>
        <stp>BDH|16388819993882048806</stp>
        <tr r="J52" s="12"/>
      </tp>
      <tp t="s">
        <v>#N/A Requesting Data...3892589417</v>
        <stp/>
        <stp>BDP|12076286461161277423</stp>
        <tr r="C10" s="5"/>
      </tp>
      <tp t="s">
        <v>#N/A Requesting Data...3849069881</v>
        <stp/>
        <stp>BDP|14602333172280113394</stp>
        <tr r="C10" s="16"/>
      </tp>
      <tp t="s">
        <v>#N/A Requesting Data...4120936170</v>
        <stp/>
        <stp>BDH|12542724063833383392</stp>
        <tr r="P3" s="10"/>
      </tp>
      <tp t="s">
        <v>#N/A Requesting Data...4172516992</v>
        <stp/>
        <stp>BDP|18219294914923540841</stp>
        <tr r="C10" s="9"/>
      </tp>
      <tp t="s">
        <v>#N/A Requesting Data...4120876552</v>
        <stp/>
        <stp>BDP|13030111079165378191</stp>
        <tr r="F10" s="14"/>
      </tp>
      <tp t="s">
        <v>#N/A Requesting Data...3858846796</v>
        <stp/>
        <stp>BDP|17674809694487604003</stp>
        <tr r="B10" s="10"/>
      </tp>
      <tp t="s">
        <v>#N/A Requesting Data...3824165908</v>
        <stp/>
        <stp>BDH|14667999985374573761</stp>
        <tr r="F52" s="12"/>
      </tp>
      <tp t="s">
        <v>#N/A N/A</v>
        <stp/>
        <stp>BDH|12993613852616691108</stp>
        <tr r="M2" s="17"/>
      </tp>
      <tp t="s">
        <v>#N/A Requesting Data...4070709435</v>
        <stp/>
        <stp>BDP|11473368239062878490</stp>
        <tr r="F10" s="12"/>
        <tr r="D10" s="14"/>
      </tp>
      <tp t="s">
        <v>#N/A Requesting Data...4283571616</v>
        <stp/>
        <stp>BDP|14572736216992007722</stp>
        <tr r="B10" s="2"/>
      </tp>
      <tp t="s">
        <v>#N/A Requesting Data...4026121573</v>
        <stp/>
        <stp>BDH|10827720393678586186</stp>
        <tr r="X3" s="12"/>
        <tr r="AB3" s="12"/>
      </tp>
      <tp t="s">
        <v>#N/A Requesting Data...3960496175</v>
        <stp/>
        <stp>BDP|13060443244535072213</stp>
        <tr r="B10" s="1"/>
      </tp>
      <tp t="s">
        <v>#N/A Requesting Data...3827322661</v>
        <stp/>
        <stp>BDP|17166731865344641740</stp>
        <tr r="C10" s="1"/>
      </tp>
      <tp t="s">
        <v>#N/A Requesting Data...3967150841</v>
        <stp/>
        <stp>BDH|16115990688601478359</stp>
        <tr r="Z3" s="14"/>
        <tr r="Z3" s="12"/>
      </tp>
      <tp t="s">
        <v>#N/A Requesting Data...3830767739</v>
        <stp/>
        <stp>BDH|17528516081899321616</stp>
        <tr r="J3" s="3"/>
      </tp>
      <tp t="s">
        <v>#N/A Requesting Data...3848714230</v>
        <stp/>
        <stp>BDH|10622772490969509299</stp>
        <tr r="Q3" s="2"/>
      </tp>
    </main>
    <main first="bofaddin.rtdserver">
      <tp t="s">
        <v>#N/A Requesting Data...4274303648</v>
        <stp/>
        <stp>BDH|2697566573045890822</stp>
        <tr r="AJ3" s="14"/>
      </tp>
      <tp t="s">
        <v>#N/A Requesting Data...4294051143</v>
        <stp/>
        <stp>BDH|2377417730319027156</stp>
        <tr r="K3" s="16"/>
      </tp>
      <tp t="s">
        <v>#N/A N/A</v>
        <stp/>
        <stp>BDP|4258546889120892788</stp>
        <tr r="F4" s="17"/>
      </tp>
      <tp t="s">
        <v>#N/A Requesting Data...4256768946</v>
        <stp/>
        <stp>BDH|9429437338107407636</stp>
        <tr r="AH3" s="14"/>
      </tp>
      <tp t="s">
        <v>#N/A Requesting Data...4239377432</v>
        <stp/>
        <stp>BDH|4033160553957248807</stp>
        <tr r="B52" s="12"/>
      </tp>
      <tp t="s">
        <v>#N/A Requesting Data...3937539627</v>
        <stp/>
        <stp>BDH|6044632189624628473</stp>
        <tr r="T3" s="10"/>
      </tp>
      <tp t="s">
        <v>#N/A Requesting Data...3900898164</v>
        <stp/>
        <stp>BDH|2300883454471766644</stp>
        <tr r="R3" s="10"/>
      </tp>
      <tp t="s">
        <v>#N/A Requesting Data...4140576986</v>
        <stp/>
        <stp>BDP|9706553668206945454</stp>
        <tr r="D10" s="8"/>
      </tp>
      <tp t="s">
        <v>#N/A Requesting Data...3862857462</v>
        <stp/>
        <stp>BDH|5882989308153195695</stp>
        <tr r="M3" s="2"/>
      </tp>
      <tp t="s">
        <v>#N/A N/A</v>
        <stp/>
        <stp>BDH|4376762098706185621</stp>
        <tr r="Q2" s="17"/>
      </tp>
      <tp t="s">
        <v>#N/A Requesting Data...3997045257</v>
        <stp/>
        <stp>BDP|4329662592027264695</stp>
        <tr r="B10" s="12"/>
      </tp>
      <tp t="s">
        <v>#N/A Requesting Data...3834504919</v>
        <stp/>
        <stp>BDH|7685812609226197213</stp>
        <tr r="V3" s="12"/>
      </tp>
      <tp t="s">
        <v>#N/A Requesting Data...3985638646</v>
        <stp/>
        <stp>BDH|2374516921398164675</stp>
        <tr r="AB3" s="14"/>
      </tp>
      <tp t="s">
        <v>#N/A Requesting Data...3887286591</v>
        <stp/>
        <stp>BDH|5660784042095029896</stp>
        <tr r="L3" s="1"/>
      </tp>
      <tp t="s">
        <v>#N/A Requesting Data...4125126096</v>
        <stp/>
        <stp>BDP|3445302272426769594</stp>
        <tr r="B10" s="16"/>
      </tp>
      <tp t="s">
        <v>#N/A Requesting Data...4218286923</v>
        <stp/>
        <stp>BDP|6614610459362681385</stp>
        <tr r="E10" s="10"/>
      </tp>
      <tp t="s">
        <v>#N/A Requesting Data...3989104411</v>
        <stp/>
        <stp>BDH|6218062534086110648</stp>
        <tr r="V3" s="10"/>
      </tp>
      <tp t="s">
        <v>#N/A Requesting Data...3977700298</v>
        <stp/>
        <stp>BDH|3242319109026804023</stp>
        <tr r="L3" s="3"/>
      </tp>
      <tp t="s">
        <v>#N/A Requesting Data...3985766831</v>
        <stp/>
        <stp>BDP|3122389811593012513</stp>
        <tr r="C10" s="14"/>
      </tp>
      <tp t="s">
        <v>#N/A Requesting Data...4199782088</v>
        <stp/>
        <stp>BDP|1931107217112743305</stp>
        <tr r="D10" s="2"/>
      </tp>
      <tp t="s">
        <v>#N/A Requesting Data...4019474581</v>
        <stp/>
        <stp>BDP|8919074471278682748</stp>
        <tr r="C10" s="3"/>
      </tp>
      <tp t="s">
        <v>#N/A Requesting Data...3996263487</v>
        <stp/>
        <stp>BDP|6499873574608943180</stp>
        <tr r="B10" s="8"/>
      </tp>
      <tp t="s">
        <v>#N/A Requesting Data...4179648761</v>
        <stp/>
        <stp>BDP|9073119891745028595</stp>
        <tr r="E10" s="8"/>
      </tp>
      <tp t="s">
        <v>#N/A Requesting Data...3848838483</v>
        <stp/>
        <stp>BDP|7280882837258491593</stp>
        <tr r="D10" s="10"/>
      </tp>
      <tp t="s">
        <v>#N/A Requesting Data...4007558006</v>
        <stp/>
        <stp>BDP|4720520890802409863</stp>
        <tr r="B10" s="3"/>
      </tp>
      <tp t="s">
        <v>#N/A Requesting Data...3951472270</v>
        <stp/>
        <stp>BDP|2192385730727379645</stp>
        <tr r="C10" s="8"/>
      </tp>
      <tp t="s">
        <v>#N/A N/A</v>
        <stp/>
        <stp>BDH|2374193237180370310</stp>
        <tr r="O2" s="17"/>
      </tp>
      <tp t="s">
        <v>#N/A Requesting Data...4167119206</v>
        <stp/>
        <stp>BDH|6224051537344762227</stp>
        <tr r="N3" s="1"/>
      </tp>
      <tp t="s">
        <v>#N/A Requesting Data...4123997188</v>
        <stp/>
        <stp>BDH|477894392804640044</stp>
        <tr r="I3" s="16"/>
      </tp>
      <tp t="s">
        <v>#N/A Requesting Data...3899102597</v>
        <stp/>
        <stp>BDH|145784034328824982</stp>
        <tr r="P3" s="8"/>
      </tp>
      <tp t="s">
        <v>#N/A Requesting Data...3959374864</v>
        <stp/>
        <stp>BDP|519161733290183679</stp>
        <tr r="B10" s="9"/>
      </tp>
      <tp t="s">
        <v>#N/A Requesting Data...3987815386</v>
        <stp/>
        <stp>BDP|332801733094788947</stp>
        <tr r="D10" s="12"/>
        <tr r="B10" s="14"/>
      </tp>
      <tp t="s">
        <v>#N/A Requesting Data...3962614237</v>
        <stp/>
        <stp>BDH|577295577426158202</stp>
        <tr r="AF3" s="14"/>
        <tr r="AF3" s="12"/>
      </tp>
      <tp t="s">
        <v>#N/A Requesting Data...4163296631</v>
        <stp/>
        <stp>BDH|606272956940536727</stp>
        <tr r="V3" s="8"/>
      </tp>
      <tp t="s">
        <v>#N/A Requesting Data...3881142754</v>
        <stp/>
        <stp>BDP|416056535068485843</stp>
        <tr r="C10" s="2"/>
      </tp>
      <tp t="s">
        <v>#N/A Requesting Data...4009868735</v>
        <stp/>
        <stp>BDP|967432059673127000</stp>
        <tr r="G10" s="14"/>
      </tp>
      <tp t="s">
        <v>#N/A Requesting Data...3972892618</v>
        <stp/>
        <stp>BDH|684478105362206907</stp>
        <tr r="T3" s="8"/>
      </tp>
      <tp t="s">
        <v>#N/A Requesting Data...4212447961</v>
        <stp/>
        <stp>BDH|229388757568623685</stp>
        <tr r="J3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Basis'!$A$13:$A$316</c:f>
              <c:numCache>
                <c:formatCode>d\-mmm\-yy</c:formatCode>
                <c:ptCount val="29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</c:numCache>
            </c:numRef>
          </c:cat>
          <c:val>
            <c:numRef>
              <c:f>'ACAFP Basis'!$I$13:$I$316</c:f>
              <c:numCache>
                <c:formatCode>_("$"* #,##0.00_);_("$"* \(#,##0.00\);_("$"* "-"??_);_(@_)</c:formatCode>
                <c:ptCount val="290"/>
                <c:pt idx="1">
                  <c:v>0</c:v>
                </c:pt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80989.857000000542</c:v>
                </c:pt>
                <c:pt idx="15" formatCode="_(&quot;$&quot;* #,##0_);_(&quot;$&quot;* \(#,##0\);_(&quot;$&quot;* &quot;-&quot;??_);_(@_)">
                  <c:v>42897.357458333463</c:v>
                </c:pt>
                <c:pt idx="16" formatCode="_(&quot;$&quot;* #,##0_);_(&quot;$&quot;* \(#,##0\);_(&quot;$&quot;* &quot;-&quot;??_);_(@_)">
                  <c:v>26761.015833333491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Oil'!$A$13:$A$41</c:f>
              <c:numCache>
                <c:formatCode>m/d/yyyy</c:formatCode>
                <c:ptCount val="29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</c:numCache>
            </c:numRef>
          </c:cat>
          <c:val>
            <c:numRef>
              <c:f>'EU Defence vs Oil'!$K$13:$K$41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-36864.819555555579</c:v>
                </c:pt>
                <c:pt idx="3" formatCode="_(&quot;$&quot;* #,##0_);_(&quot;$&quot;* \(#,##0\);_(&quot;$&quot;* &quot;-&quot;??_);_(@_)">
                  <c:v>-38790.459111111108</c:v>
                </c:pt>
                <c:pt idx="4" formatCode="_(&quot;$&quot;* #,##0_);_(&quot;$&quot;* \(#,##0\);_(&quot;$&quot;* &quot;-&quot;??_);_(@_)">
                  <c:v>-43588.029777777825</c:v>
                </c:pt>
                <c:pt idx="5" formatCode="_(&quot;$&quot;* #,##0_);_(&quot;$&quot;* \(#,##0\);_(&quot;$&quot;* &quot;-&quot;??_);_(@_)">
                  <c:v>-42329.913333333294</c:v>
                </c:pt>
                <c:pt idx="6" formatCode="_(&quot;$&quot;* #,##0_);_(&quot;$&quot;* \(#,##0\);_(&quot;$&quot;* &quot;-&quot;??_);_(@_)">
                  <c:v>-44763.016888888953</c:v>
                </c:pt>
                <c:pt idx="7" formatCode="_(&quot;$&quot;* #,##0_);_(&quot;$&quot;* \(#,##0\);_(&quot;$&quot;* &quot;-&quot;??_);_(@_)">
                  <c:v>-23422.824444444454</c:v>
                </c:pt>
                <c:pt idx="8" formatCode="_(&quot;$&quot;* #,##0_);_(&quot;$&quot;* \(#,##0\);_(&quot;$&quot;* &quot;-&quot;??_);_(@_)">
                  <c:v>-37585.432000000001</c:v>
                </c:pt>
                <c:pt idx="9" formatCode="_(&quot;$&quot;* #,##0_);_(&quot;$&quot;* \(#,##0\);_(&quot;$&quot;* &quot;-&quot;??_);_(@_)">
                  <c:v>-34552.754666666689</c:v>
                </c:pt>
                <c:pt idx="10" formatCode="_(&quot;$&quot;* #,##0_);_(&quot;$&quot;* \(#,##0\);_(&quot;$&quot;* &quot;-&quot;??_);_(@_)">
                  <c:v>-30957.394222222225</c:v>
                </c:pt>
                <c:pt idx="11" formatCode="_(&quot;$&quot;* #,##0_);_(&quot;$&quot;* \(#,##0\);_(&quot;$&quot;* &quot;-&quot;??_);_(@_)">
                  <c:v>-38622.837777777735</c:v>
                </c:pt>
                <c:pt idx="12" formatCode="_(&quot;$&quot;* #,##0_);_(&quot;$&quot;* \(#,##0\);_(&quot;$&quot;* &quot;-&quot;??_);_(@_)">
                  <c:v>-17989.397333333396</c:v>
                </c:pt>
                <c:pt idx="13" formatCode="_(&quot;$&quot;* #,##0_);_(&quot;$&quot;* \(#,##0\);_(&quot;$&quot;* &quot;-&quot;??_);_(@_)">
                  <c:v>-34138.864888888871</c:v>
                </c:pt>
                <c:pt idx="14" formatCode="_(&quot;$&quot;* #,##0_);_(&quot;$&quot;* \(#,##0\);_(&quot;$&quot;* &quot;-&quot;??_);_(@_)">
                  <c:v>-24323.499555555529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</c:numCache>
            </c:numRef>
          </c:cat>
          <c:val>
            <c:numRef>
              <c:f>'EU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-5973.1262222222376</c:v>
                </c:pt>
                <c:pt idx="3">
                  <c:v>2332.7831111111491</c:v>
                </c:pt>
                <c:pt idx="4">
                  <c:v>576.64088888886272</c:v>
                </c:pt>
                <c:pt idx="5">
                  <c:v>1236.6906666666409</c:v>
                </c:pt>
                <c:pt idx="6">
                  <c:v>1845.6524444444512</c:v>
                </c:pt>
                <c:pt idx="7">
                  <c:v>2891.3462222222843</c:v>
                </c:pt>
                <c:pt idx="8">
                  <c:v>3172.7475555555029</c:v>
                </c:pt>
                <c:pt idx="9">
                  <c:v>1308.5853333333362</c:v>
                </c:pt>
                <c:pt idx="10">
                  <c:v>3989.1351111111799</c:v>
                </c:pt>
                <c:pt idx="11">
                  <c:v>-1555.3591111111491</c:v>
                </c:pt>
                <c:pt idx="12">
                  <c:v>9333.2586666667285</c:v>
                </c:pt>
                <c:pt idx="13">
                  <c:v>11195.108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</c:numCache>
            </c:numRef>
          </c:cat>
          <c:val>
            <c:numRef>
              <c:f>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-43334.599305554519</c:v>
                </c:pt>
                <c:pt idx="3" formatCode="_(&quot;$&quot;* #,##0_);_(&quot;$&quot;* \(#,##0\);_(&quot;$&quot;* &quot;-&quot;??_);_(@_)">
                  <c:v>-34469.198611110463</c:v>
                </c:pt>
                <c:pt idx="4" formatCode="_(&quot;$&quot;* #,##0_);_(&quot;$&quot;* \(#,##0\);_(&quot;$&quot;* &quot;-&quot;??_);_(@_)">
                  <c:v>-58363.797916666808</c:v>
                </c:pt>
                <c:pt idx="5" formatCode="_(&quot;$&quot;* #,##0_);_(&quot;$&quot;* \(#,##0\);_(&quot;$&quot;* &quot;-&quot;??_);_(@_)">
                  <c:v>-39307.595833332867</c:v>
                </c:pt>
                <c:pt idx="6" formatCode="_(&quot;$&quot;* #,##0_);_(&quot;$&quot;* \(#,##0\);_(&quot;$&quot;* &quot;-&quot;??_);_(@_)">
                  <c:v>-40162.195138888332</c:v>
                </c:pt>
                <c:pt idx="7" formatCode="_(&quot;$&quot;* #,##0_);_(&quot;$&quot;* \(#,##0\);_(&quot;$&quot;* &quot;-&quot;??_);_(@_)">
                  <c:v>-71636.794444445055</c:v>
                </c:pt>
                <c:pt idx="8" formatCode="_(&quot;$&quot;* #,##0_);_(&quot;$&quot;* \(#,##0\);_(&quot;$&quot;* &quot;-&quot;??_);_(@_)">
                  <c:v>-42951.393750001022</c:v>
                </c:pt>
                <c:pt idx="9" formatCode="_(&quot;$&quot;* #,##0_);_(&quot;$&quot;* \(#,##0\);_(&quot;$&quot;* &quot;-&quot;??_);_(@_)">
                  <c:v>-42545.993055556435</c:v>
                </c:pt>
                <c:pt idx="10" formatCode="_(&quot;$&quot;* #,##0_);_(&quot;$&quot;* \(#,##0\);_(&quot;$&quot;* &quot;-&quot;??_);_(@_)">
                  <c:v>-44629.790972223098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</c:numCache>
            </c:numRef>
          </c:cat>
          <c:val>
            <c:numRef>
              <c:f>'KSA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-32686.938363333298</c:v>
                </c:pt>
                <c:pt idx="3">
                  <c:v>-19297.376726667459</c:v>
                </c:pt>
                <c:pt idx="4">
                  <c:v>-16258.991816669015</c:v>
                </c:pt>
                <c:pt idx="5">
                  <c:v>-18135.380180000517</c:v>
                </c:pt>
                <c:pt idx="6">
                  <c:v>740.55645666621695</c:v>
                </c:pt>
                <c:pt idx="7">
                  <c:v>1241.4930933316923</c:v>
                </c:pt>
                <c:pt idx="8">
                  <c:v>-23208.19527000151</c:v>
                </c:pt>
                <c:pt idx="9">
                  <c:v>-22866.01036000151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</c:numCache>
            </c:numRef>
          </c:cat>
          <c:val>
            <c:numRef>
              <c:f>'EU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-1124.1733333332741</c:v>
                </c:pt>
                <c:pt idx="3">
                  <c:v>2470.7778888889206</c:v>
                </c:pt>
                <c:pt idx="4">
                  <c:v>-1164.4448888888392</c:v>
                </c:pt>
                <c:pt idx="5">
                  <c:v>2625.8963333333122</c:v>
                </c:pt>
                <c:pt idx="6">
                  <c:v>18178.715555555551</c:v>
                </c:pt>
                <c:pt idx="7">
                  <c:v>15989.673222222233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>
                  <c:v>45947</c:v>
                </c:pt>
              </c:numCache>
            </c:numRef>
          </c:cat>
          <c:val>
            <c:numRef>
              <c:f>'EU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-71160.386397814393</c:v>
                </c:pt>
                <c:pt idx="3">
                  <c:v>-101347.75377164128</c:v>
                </c:pt>
                <c:pt idx="4">
                  <c:v>-150093.10225822285</c:v>
                </c:pt>
                <c:pt idx="5">
                  <c:v>-83635.786763483018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Compression'!$A$13:$A$48</c:f>
              <c:numCache>
                <c:formatCode>d\-mmm\-yy</c:formatCode>
                <c:ptCount val="36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</c:numCache>
            </c:numRef>
          </c:cat>
          <c:val>
            <c:numRef>
              <c:f>'US ETF Compression'!$T$13:$T$48</c:f>
              <c:numCache>
                <c:formatCode>_("$"* #,##0_);_("$"* \(#,##0\);_("$"* "-"??_);_(@_)</c:formatCode>
                <c:ptCount val="36"/>
                <c:pt idx="1">
                  <c:v>0</c:v>
                </c:pt>
                <c:pt idx="2">
                  <c:v>31217.214616930833</c:v>
                </c:pt>
                <c:pt idx="3">
                  <c:v>-40274.442201504164</c:v>
                </c:pt>
                <c:pt idx="4">
                  <c:v>45075.639234011898</c:v>
                </c:pt>
                <c:pt idx="5">
                  <c:v>42451.761896485979</c:v>
                </c:pt>
                <c:pt idx="6">
                  <c:v>108871.49256401924</c:v>
                </c:pt>
                <c:pt idx="7">
                  <c:v>106697.93186877367</c:v>
                </c:pt>
                <c:pt idx="8">
                  <c:v>131978.59209042153</c:v>
                </c:pt>
                <c:pt idx="9">
                  <c:v>92444.507231884942</c:v>
                </c:pt>
                <c:pt idx="10">
                  <c:v>108259.48657025544</c:v>
                </c:pt>
                <c:pt idx="11">
                  <c:v>145392.45495853462</c:v>
                </c:pt>
                <c:pt idx="12">
                  <c:v>115643.94561680552</c:v>
                </c:pt>
                <c:pt idx="13">
                  <c:v>99114.446437403763</c:v>
                </c:pt>
                <c:pt idx="14">
                  <c:v>73234.049773876992</c:v>
                </c:pt>
                <c:pt idx="15">
                  <c:v>22942.234283888927</c:v>
                </c:pt>
                <c:pt idx="16">
                  <c:v>68433.5164725629</c:v>
                </c:pt>
                <c:pt idx="17">
                  <c:v>18088.264775209918</c:v>
                </c:pt>
                <c:pt idx="18">
                  <c:v>41148.901177205451</c:v>
                </c:pt>
                <c:pt idx="19">
                  <c:v>-19343.625719489806</c:v>
                </c:pt>
                <c:pt idx="20">
                  <c:v>-96201.807844339346</c:v>
                </c:pt>
                <c:pt idx="21">
                  <c:v>-10311.292636489961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'US IG Cash Curve'!$T$13:$T$41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-55382.275611917656</c:v>
                </c:pt>
                <c:pt idx="3">
                  <c:v>-43004.817213670685</c:v>
                </c:pt>
                <c:pt idx="4">
                  <c:v>-51000.88574030342</c:v>
                </c:pt>
                <c:pt idx="5">
                  <c:v>-6247.6096224775101</c:v>
                </c:pt>
                <c:pt idx="6">
                  <c:v>-23146.914097216068</c:v>
                </c:pt>
                <c:pt idx="7">
                  <c:v>-46778.870482892766</c:v>
                </c:pt>
                <c:pt idx="8">
                  <c:v>-50093.547582631712</c:v>
                </c:pt>
                <c:pt idx="9">
                  <c:v>-20117.184810696766</c:v>
                </c:pt>
                <c:pt idx="10">
                  <c:v>-34393.672446354423</c:v>
                </c:pt>
                <c:pt idx="11">
                  <c:v>-40045.911519550646</c:v>
                </c:pt>
                <c:pt idx="12">
                  <c:v>-20341.613809721792</c:v>
                </c:pt>
                <c:pt idx="13">
                  <c:v>-47809.880648824459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</c:numCache>
            </c:numRef>
          </c:cat>
          <c:val>
            <c:numRef>
              <c:f>'CDX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-127819.11111111096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A-4869-8F7E-FAEB7F90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m/d/yyyy</c:formatCode>
                <c:ptCount val="23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23"/>
                <c:pt idx="1">
                  <c:v>0</c:v>
                </c:pt>
                <c:pt idx="2" formatCode="_(&quot;$&quot;* #,##0_);_(&quot;$&quot;* \(#,##0\);_(&quot;$&quot;* &quot;-&quot;??_);_(@_)">
                  <c:v>-580265.2793142366</c:v>
                </c:pt>
                <c:pt idx="3" formatCode="_(&quot;$&quot;* #,##0_);_(&quot;$&quot;* \(#,##0\);_(&quot;$&quot;* &quot;-&quot;??_);_(@_)">
                  <c:v>-570174.30862847262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7</xdr:row>
      <xdr:rowOff>152400</xdr:rowOff>
    </xdr:from>
    <xdr:to>
      <xdr:col>24</xdr:col>
      <xdr:colOff>490539</xdr:colOff>
      <xdr:row>46</xdr:row>
      <xdr:rowOff>91281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11</xdr:row>
      <xdr:rowOff>28575</xdr:rowOff>
    </xdr:from>
    <xdr:to>
      <xdr:col>28</xdr:col>
      <xdr:colOff>85725</xdr:colOff>
      <xdr:row>30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2</xdr:row>
      <xdr:rowOff>47625</xdr:rowOff>
    </xdr:from>
    <xdr:to>
      <xdr:col>24</xdr:col>
      <xdr:colOff>342900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0</xdr:rowOff>
    </xdr:from>
    <xdr:to>
      <xdr:col>23</xdr:col>
      <xdr:colOff>542925</xdr:colOff>
      <xdr:row>20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257175</xdr:colOff>
      <xdr:row>1</xdr:row>
      <xdr:rowOff>57150</xdr:rowOff>
    </xdr:from>
    <xdr:to>
      <xdr:col>33</xdr:col>
      <xdr:colOff>66675</xdr:colOff>
      <xdr:row>19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1</xdr:row>
      <xdr:rowOff>52388</xdr:rowOff>
    </xdr:from>
    <xdr:to>
      <xdr:col>25</xdr:col>
      <xdr:colOff>238124</xdr:colOff>
      <xdr:row>24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1</xdr:row>
      <xdr:rowOff>71438</xdr:rowOff>
    </xdr:from>
    <xdr:to>
      <xdr:col>31</xdr:col>
      <xdr:colOff>447675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119741</xdr:colOff>
      <xdr:row>1</xdr:row>
      <xdr:rowOff>21770</xdr:rowOff>
    </xdr:from>
    <xdr:to>
      <xdr:col>46</xdr:col>
      <xdr:colOff>424543</xdr:colOff>
      <xdr:row>23</xdr:row>
      <xdr:rowOff>185056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283028</xdr:colOff>
      <xdr:row>0</xdr:row>
      <xdr:rowOff>152400</xdr:rowOff>
    </xdr:from>
    <xdr:to>
      <xdr:col>44</xdr:col>
      <xdr:colOff>315686</xdr:colOff>
      <xdr:row>23</xdr:row>
      <xdr:rowOff>10886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133349</xdr:colOff>
      <xdr:row>2</xdr:row>
      <xdr:rowOff>14288</xdr:rowOff>
    </xdr:from>
    <xdr:to>
      <xdr:col>22</xdr:col>
      <xdr:colOff>304799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CC2CD-8CD5-956F-A2D5-79F0776B4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4</xdr:row>
      <xdr:rowOff>33338</xdr:rowOff>
    </xdr:from>
    <xdr:to>
      <xdr:col>29</xdr:col>
      <xdr:colOff>38100</xdr:colOff>
      <xdr:row>40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zoomScale="80" zoomScaleNormal="80" workbookViewId="0">
      <selection activeCell="C46" sqref="C46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7" bestFit="1" customWidth="1"/>
    <col min="10" max="10" width="10.6640625" style="3" bestFit="1" customWidth="1"/>
    <col min="11" max="11" width="9.109375" style="3"/>
    <col min="12" max="12" width="10.5546875" style="3" hidden="1" customWidth="1"/>
    <col min="13" max="13" width="8" style="3" hidden="1" customWidth="1"/>
    <col min="14" max="14" width="10.5546875" style="3" hidden="1" customWidth="1"/>
    <col min="15" max="15" width="0" style="3" hidden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TODAY()-150</f>
        <v>45793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109" ca="1">_xll.BDH($B$4, "PX_LAST, ", $L$1, "")</f>
        <v>45793</v>
      </c>
      <c r="M3" s="3">
        <f ca="1"/>
        <v>100.643</v>
      </c>
      <c r="N3" s="53" cm="1">
        <f t="array" aca="1" ref="N3:O104" ca="1">_xll.BDH($C$4, "PX_LAST, ", $L$1, "")</f>
        <v>45793</v>
      </c>
      <c r="O3" s="3">
        <f ca="1"/>
        <v>95.703000000000003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45796</v>
      </c>
      <c r="M4" s="3">
        <f ca="1"/>
        <v>101.60899999999999</v>
      </c>
      <c r="N4" s="53">
        <f ca="1"/>
        <v>45796</v>
      </c>
      <c r="O4" s="3">
        <f ca="1"/>
        <v>95.994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45797</v>
      </c>
      <c r="M5" s="3">
        <f ca="1"/>
        <v>99.945999999999998</v>
      </c>
      <c r="N5" s="53">
        <f ca="1"/>
        <v>45797</v>
      </c>
      <c r="O5" s="3">
        <f ca="1"/>
        <v>95.858999999999995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45798</v>
      </c>
      <c r="M6" s="3">
        <f ca="1"/>
        <v>101.02</v>
      </c>
      <c r="N6" s="53">
        <f ca="1"/>
        <v>45798</v>
      </c>
      <c r="O6" s="3">
        <f ca="1"/>
        <v>95.52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>
        <f ca="1"/>
        <v>45799</v>
      </c>
      <c r="M7" s="3">
        <f ca="1"/>
        <v>104.102</v>
      </c>
      <c r="N7" s="53">
        <f ca="1"/>
        <v>45799</v>
      </c>
      <c r="O7" s="3">
        <f ca="1"/>
        <v>95.77</v>
      </c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  <c r="L8" s="53">
        <f ca="1"/>
        <v>45800</v>
      </c>
      <c r="M8" s="3">
        <f ca="1"/>
        <v>105.15</v>
      </c>
      <c r="N8" s="53">
        <f ca="1"/>
        <v>45800</v>
      </c>
      <c r="O8" s="3">
        <f ca="1"/>
        <v>95.475999999999999</v>
      </c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L9" s="53">
        <f ca="1"/>
        <v>45803</v>
      </c>
      <c r="M9" s="3">
        <f ca="1"/>
        <v>104.962</v>
      </c>
      <c r="N9" s="53">
        <f ca="1"/>
        <v>45804</v>
      </c>
      <c r="O9" s="3">
        <f ca="1"/>
        <v>96.025000000000006</v>
      </c>
    </row>
    <row r="10" spans="1:15" ht="15" thickBot="1" x14ac:dyDescent="0.35">
      <c r="A10" s="16" t="s">
        <v>29</v>
      </c>
      <c r="B10" s="20" cm="1">
        <f t="array" ref="B10">_xll.BDP(B4,"PX_LAST")</f>
        <v>107.7761</v>
      </c>
      <c r="C10" s="13" cm="1">
        <f t="array" ref="C10">_xll.BDP(C4,"PX_LAST")</f>
        <v>100.443</v>
      </c>
      <c r="D10" s="31"/>
      <c r="E10" s="1"/>
      <c r="F10" s="1"/>
      <c r="G10" s="1"/>
      <c r="H10" s="1"/>
      <c r="I10" s="1"/>
      <c r="J10" s="1"/>
      <c r="L10" s="53">
        <f ca="1"/>
        <v>45804</v>
      </c>
      <c r="M10" s="3">
        <f ca="1"/>
        <v>101.34</v>
      </c>
      <c r="N10" s="53">
        <f ca="1"/>
        <v>45805</v>
      </c>
      <c r="O10" s="3">
        <f ca="1"/>
        <v>96.162999999999997</v>
      </c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L11" s="53">
        <f ca="1"/>
        <v>45805</v>
      </c>
      <c r="M11" s="3">
        <f ca="1"/>
        <v>101.762</v>
      </c>
      <c r="N11" s="53">
        <f ca="1"/>
        <v>45806</v>
      </c>
      <c r="O11" s="3">
        <f ca="1"/>
        <v>96.406999999999996</v>
      </c>
    </row>
    <row r="12" spans="1:15" ht="15" thickBot="1" x14ac:dyDescent="0.35">
      <c r="A12" s="40" t="s">
        <v>23</v>
      </c>
      <c r="B12" s="116" t="s">
        <v>0</v>
      </c>
      <c r="C12" s="117"/>
      <c r="D12" s="117"/>
      <c r="E12" s="118"/>
      <c r="F12" s="119" t="s">
        <v>1</v>
      </c>
      <c r="G12" s="120"/>
      <c r="H12" s="121"/>
      <c r="I12" s="40" t="s">
        <v>16</v>
      </c>
      <c r="J12" s="1"/>
      <c r="L12" s="53">
        <f ca="1"/>
        <v>45806</v>
      </c>
      <c r="M12" s="3">
        <f ca="1"/>
        <v>100.49299999999999</v>
      </c>
      <c r="N12" s="53">
        <f ca="1"/>
        <v>45807</v>
      </c>
      <c r="O12" s="3">
        <f ca="1"/>
        <v>96.424999999999997</v>
      </c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L13" s="53">
        <f ca="1"/>
        <v>45807</v>
      </c>
      <c r="M13" s="3">
        <f ca="1"/>
        <v>100.23699999999999</v>
      </c>
      <c r="N13" s="53">
        <f ca="1"/>
        <v>45810</v>
      </c>
      <c r="O13" s="3">
        <f ca="1"/>
        <v>96.522000000000006</v>
      </c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3">
        <v>0</v>
      </c>
      <c r="J14" s="1"/>
      <c r="L14" s="53">
        <f ca="1"/>
        <v>45810</v>
      </c>
      <c r="M14" s="3">
        <f ca="1"/>
        <v>101.024</v>
      </c>
      <c r="N14" s="53">
        <f ca="1"/>
        <v>45811</v>
      </c>
      <c r="O14" s="3">
        <f ca="1"/>
        <v>96.585999999999999</v>
      </c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4">
        <f>(D15+E15)*$B$9-G15-H15</f>
        <v>20572.519958333647</v>
      </c>
      <c r="J15" s="1"/>
      <c r="L15" s="53">
        <f ca="1"/>
        <v>45811</v>
      </c>
      <c r="M15" s="3">
        <f ca="1"/>
        <v>99.915999999999997</v>
      </c>
      <c r="N15" s="53">
        <f ca="1"/>
        <v>45812</v>
      </c>
      <c r="O15" s="3">
        <f ca="1"/>
        <v>96.760999999999996</v>
      </c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4">
        <f t="shared" ref="I16:I33" si="4">(D16+E16)*$B$9-G16-H16</f>
        <v>18236.58391666643</v>
      </c>
      <c r="J16" s="1"/>
      <c r="L16" s="53">
        <f ca="1"/>
        <v>45812</v>
      </c>
      <c r="M16" s="3">
        <f ca="1"/>
        <v>99.25</v>
      </c>
      <c r="N16" s="53">
        <f ca="1"/>
        <v>45813</v>
      </c>
      <c r="O16" s="3">
        <f ca="1"/>
        <v>97.100999999999999</v>
      </c>
    </row>
    <row r="17" spans="1:15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4">
        <f t="shared" si="4"/>
        <v>45757.170791666686</v>
      </c>
      <c r="J17" s="1"/>
      <c r="L17" s="53">
        <f ca="1"/>
        <v>45813</v>
      </c>
      <c r="M17" s="3">
        <f ca="1"/>
        <v>99.650999999999996</v>
      </c>
      <c r="N17" s="53">
        <f ca="1"/>
        <v>45814</v>
      </c>
      <c r="O17" s="3">
        <f ca="1"/>
        <v>97.150999999999996</v>
      </c>
    </row>
    <row r="18" spans="1:15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4">
        <f t="shared" si="4"/>
        <v>63393.419749999666</v>
      </c>
      <c r="J18" s="1"/>
      <c r="L18" s="53">
        <f ca="1"/>
        <v>45814</v>
      </c>
      <c r="M18" s="3">
        <f ca="1"/>
        <v>98.399000000000001</v>
      </c>
      <c r="N18" s="53">
        <f ca="1"/>
        <v>45817</v>
      </c>
      <c r="O18" s="3">
        <f ca="1"/>
        <v>97.468000000000004</v>
      </c>
    </row>
    <row r="19" spans="1:15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4">
        <f t="shared" si="4"/>
        <v>61094.388208332988</v>
      </c>
      <c r="J19" s="1"/>
      <c r="L19" s="53">
        <f ca="1"/>
        <v>45817</v>
      </c>
      <c r="M19" s="3">
        <f ca="1"/>
        <v>97.337999999999994</v>
      </c>
      <c r="N19" s="53">
        <f ca="1"/>
        <v>45818</v>
      </c>
      <c r="O19" s="3">
        <f ca="1"/>
        <v>97.665000000000006</v>
      </c>
    </row>
    <row r="20" spans="1:15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4">
        <f t="shared" si="4"/>
        <v>90173.865666666854</v>
      </c>
      <c r="J20" s="1"/>
      <c r="L20" s="53">
        <f ca="1"/>
        <v>45818</v>
      </c>
      <c r="M20" s="3">
        <f ca="1"/>
        <v>96.847999999999999</v>
      </c>
      <c r="N20" s="53">
        <f ca="1"/>
        <v>45819</v>
      </c>
      <c r="O20" s="3">
        <f ca="1"/>
        <v>97.688999999999993</v>
      </c>
    </row>
    <row r="21" spans="1:15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4">
        <f t="shared" si="4"/>
        <v>74992.472625000097</v>
      </c>
      <c r="J21" s="1"/>
      <c r="L21" s="53">
        <f ca="1"/>
        <v>45819</v>
      </c>
      <c r="M21" s="3">
        <f ca="1"/>
        <v>95.331999999999994</v>
      </c>
      <c r="N21" s="53">
        <f ca="1"/>
        <v>45820</v>
      </c>
      <c r="O21" s="3">
        <f ca="1"/>
        <v>97.978999999999999</v>
      </c>
    </row>
    <row r="22" spans="1:15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4">
        <f t="shared" si="4"/>
        <v>81807.740500000044</v>
      </c>
      <c r="J22" s="1"/>
      <c r="L22" s="53">
        <f ca="1"/>
        <v>45820</v>
      </c>
      <c r="M22" s="3">
        <f ca="1"/>
        <v>96.853999999999999</v>
      </c>
      <c r="N22" s="53">
        <f ca="1"/>
        <v>45821</v>
      </c>
      <c r="O22" s="3">
        <f ca="1"/>
        <v>97.522999999999996</v>
      </c>
    </row>
    <row r="23" spans="1:15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4">
        <f t="shared" si="4"/>
        <v>60914.435958333328</v>
      </c>
      <c r="J23" s="1"/>
      <c r="L23" s="53">
        <f ca="1"/>
        <v>45821</v>
      </c>
      <c r="M23" s="3">
        <f ca="1"/>
        <v>100.71899999999999</v>
      </c>
      <c r="N23" s="53">
        <f ca="1"/>
        <v>45824</v>
      </c>
      <c r="O23" s="3">
        <f ca="1"/>
        <v>97.567999999999998</v>
      </c>
    </row>
    <row r="24" spans="1:15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4">
        <f t="shared" si="4"/>
        <v>74009.595416666678</v>
      </c>
      <c r="J24" s="1"/>
      <c r="L24" s="53">
        <f ca="1"/>
        <v>45824</v>
      </c>
      <c r="M24" s="3">
        <f ca="1"/>
        <v>98.561000000000007</v>
      </c>
      <c r="N24" s="53">
        <f ca="1"/>
        <v>45825</v>
      </c>
      <c r="O24" s="3">
        <f ca="1"/>
        <v>97.710999999999999</v>
      </c>
    </row>
    <row r="25" spans="1:15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4">
        <f t="shared" si="4"/>
        <v>33945.590374999971</v>
      </c>
      <c r="J25" s="1"/>
      <c r="L25" s="53">
        <f ca="1"/>
        <v>45825</v>
      </c>
      <c r="M25" s="3">
        <f ca="1"/>
        <v>99.9</v>
      </c>
      <c r="N25" s="53">
        <f ca="1"/>
        <v>45826</v>
      </c>
      <c r="O25" s="3">
        <f ca="1"/>
        <v>97.191000000000003</v>
      </c>
    </row>
    <row r="26" spans="1:15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4">
        <f t="shared" si="4"/>
        <v>26106.814333333008</v>
      </c>
      <c r="J26" s="1"/>
      <c r="L26" s="53">
        <f ca="1"/>
        <v>45826</v>
      </c>
      <c r="M26" s="3">
        <f ca="1"/>
        <v>102.407</v>
      </c>
      <c r="N26" s="53">
        <f ca="1"/>
        <v>45828</v>
      </c>
      <c r="O26" s="3">
        <f ca="1"/>
        <v>97.481999999999999</v>
      </c>
    </row>
    <row r="27" spans="1:15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4"/>
      <c r="J27" s="1"/>
      <c r="L27" s="53">
        <f ca="1"/>
        <v>45827</v>
      </c>
      <c r="M27" s="3">
        <f ca="1"/>
        <v>106.389</v>
      </c>
      <c r="N27" s="53">
        <f ca="1"/>
        <v>45831</v>
      </c>
      <c r="O27" s="3">
        <f ca="1"/>
        <v>97.206000000000003</v>
      </c>
    </row>
    <row r="28" spans="1:15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4">
        <f t="shared" si="4"/>
        <v>32354.597708333502</v>
      </c>
      <c r="J28" s="1"/>
      <c r="L28" s="53">
        <f ca="1"/>
        <v>45828</v>
      </c>
      <c r="M28" s="3">
        <f ca="1"/>
        <v>104.102</v>
      </c>
      <c r="N28" s="53">
        <f ca="1"/>
        <v>45832</v>
      </c>
      <c r="O28" s="3">
        <f ca="1"/>
        <v>97.706000000000003</v>
      </c>
    </row>
    <row r="29" spans="1:15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4">
        <f t="shared" si="4"/>
        <v>32365.614166666328</v>
      </c>
      <c r="J29" s="1"/>
      <c r="L29" s="53">
        <f ca="1"/>
        <v>45831</v>
      </c>
      <c r="M29" s="3">
        <f ca="1"/>
        <v>104.98399999999999</v>
      </c>
      <c r="N29" s="53">
        <f ca="1"/>
        <v>45833</v>
      </c>
      <c r="O29" s="3">
        <f ca="1"/>
        <v>97.617000000000004</v>
      </c>
    </row>
    <row r="30" spans="1:15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4">
        <f t="shared" si="4"/>
        <v>34935.891624999553</v>
      </c>
      <c r="J30" s="1"/>
      <c r="L30" s="53">
        <f ca="1"/>
        <v>45832</v>
      </c>
      <c r="M30" s="3">
        <f ca="1"/>
        <v>98.677000000000007</v>
      </c>
      <c r="N30" s="53">
        <f ca="1"/>
        <v>45834</v>
      </c>
      <c r="O30" s="3">
        <f ca="1"/>
        <v>97.673000000000002</v>
      </c>
    </row>
    <row r="31" spans="1:15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4">
        <f t="shared" si="4"/>
        <v>32388.287583332876</v>
      </c>
      <c r="J31" s="1"/>
      <c r="L31" s="53">
        <f ca="1"/>
        <v>45833</v>
      </c>
      <c r="M31" s="3">
        <f ca="1"/>
        <v>99.4</v>
      </c>
      <c r="N31" s="53">
        <f ca="1"/>
        <v>45835</v>
      </c>
      <c r="O31" s="3">
        <f ca="1"/>
        <v>97.674999999999997</v>
      </c>
    </row>
    <row r="32" spans="1:15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4">
        <f t="shared" si="4"/>
        <v>11025.391541666799</v>
      </c>
      <c r="J32" s="1"/>
      <c r="L32" s="53">
        <f ca="1"/>
        <v>45834</v>
      </c>
      <c r="M32" s="3">
        <f ca="1"/>
        <v>99.777000000000001</v>
      </c>
      <c r="N32" s="53">
        <f ca="1"/>
        <v>45838</v>
      </c>
      <c r="O32" s="3">
        <f ca="1"/>
        <v>98.076999999999998</v>
      </c>
    </row>
    <row r="33" spans="1:15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4">
        <f t="shared" si="4"/>
        <v>34122.251916666726</v>
      </c>
      <c r="J33" s="1"/>
      <c r="L33" s="53">
        <f ca="1"/>
        <v>45835</v>
      </c>
      <c r="M33" s="3">
        <f ca="1"/>
        <v>98.337000000000003</v>
      </c>
      <c r="N33" s="53">
        <f ca="1"/>
        <v>45839</v>
      </c>
      <c r="O33" s="3">
        <f ca="1"/>
        <v>98.281000000000006</v>
      </c>
    </row>
    <row r="34" spans="1:15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4">
        <f t="shared" ref="I34:I39" si="8">(D34+E34)*$B$9-G34-H34</f>
        <v>30267.178874999743</v>
      </c>
      <c r="J34" s="1"/>
      <c r="L34" s="53">
        <f ca="1"/>
        <v>45838</v>
      </c>
      <c r="M34" s="3">
        <f ca="1"/>
        <v>97.730999999999995</v>
      </c>
      <c r="N34" s="53">
        <f ca="1"/>
        <v>45840</v>
      </c>
      <c r="O34" s="3">
        <f ca="1"/>
        <v>98.299000000000007</v>
      </c>
    </row>
    <row r="35" spans="1:15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4">
        <f t="shared" si="8"/>
        <v>38979.032333333416</v>
      </c>
      <c r="J35" s="1"/>
      <c r="L35" s="53">
        <f ca="1"/>
        <v>45839</v>
      </c>
      <c r="M35" s="3">
        <f ca="1"/>
        <v>97.64</v>
      </c>
      <c r="N35" s="53">
        <f ca="1"/>
        <v>45841</v>
      </c>
      <c r="O35" s="3">
        <f ca="1"/>
        <v>98.698999999999998</v>
      </c>
    </row>
    <row r="36" spans="1:15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4">
        <f t="shared" si="8"/>
        <v>45564.265291666525</v>
      </c>
      <c r="J36" s="1"/>
      <c r="L36" s="53">
        <f ca="1"/>
        <v>45840</v>
      </c>
      <c r="M36" s="3">
        <f ca="1"/>
        <v>97.203999999999994</v>
      </c>
      <c r="N36" s="53">
        <f ca="1"/>
        <v>45845</v>
      </c>
      <c r="O36" s="3">
        <f ca="1"/>
        <v>98.731999999999999</v>
      </c>
    </row>
    <row r="37" spans="1:15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4">
        <f t="shared" si="8"/>
        <v>59055.41124999959</v>
      </c>
      <c r="J37" s="1"/>
      <c r="L37" s="53">
        <f ca="1"/>
        <v>45841</v>
      </c>
      <c r="M37" s="3">
        <f ca="1"/>
        <v>96.037000000000006</v>
      </c>
      <c r="N37" s="53">
        <f ca="1"/>
        <v>45846</v>
      </c>
      <c r="O37" s="3">
        <f ca="1"/>
        <v>98.710999999999999</v>
      </c>
    </row>
    <row r="38" spans="1:15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4">
        <f t="shared" si="8"/>
        <v>42354.969124999763</v>
      </c>
      <c r="J38" s="1"/>
      <c r="L38" s="53">
        <f ca="1"/>
        <v>45842</v>
      </c>
      <c r="M38" s="3">
        <f ca="1"/>
        <v>97.611000000000004</v>
      </c>
      <c r="N38" s="53">
        <f ca="1"/>
        <v>45847</v>
      </c>
      <c r="O38" s="3">
        <f ca="1"/>
        <v>98.855000000000004</v>
      </c>
    </row>
    <row r="39" spans="1:15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4">
        <f t="shared" si="8"/>
        <v>38059.901083333454</v>
      </c>
      <c r="J39" s="1"/>
      <c r="L39" s="53">
        <f ca="1"/>
        <v>45845</v>
      </c>
      <c r="M39" s="3">
        <f ca="1"/>
        <v>96.798000000000002</v>
      </c>
      <c r="N39" s="53">
        <f ca="1"/>
        <v>45848</v>
      </c>
      <c r="O39" s="3">
        <f ca="1"/>
        <v>99.001999999999995</v>
      </c>
    </row>
    <row r="40" spans="1:15" x14ac:dyDescent="0.3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4">
        <f t="shared" ref="I40" si="15">(D40+E40)*$B$9-G40-H40</f>
        <v>56211.406041666407</v>
      </c>
      <c r="J40" s="1"/>
      <c r="L40" s="53">
        <f ca="1"/>
        <v>45846</v>
      </c>
      <c r="M40" s="3">
        <f ca="1"/>
        <v>96.623999999999995</v>
      </c>
      <c r="N40" s="53">
        <f ca="1"/>
        <v>45849</v>
      </c>
      <c r="O40" s="3">
        <f ca="1"/>
        <v>98.915999999999997</v>
      </c>
    </row>
    <row r="41" spans="1:15" x14ac:dyDescent="0.3">
      <c r="A41" s="37">
        <v>45939</v>
      </c>
      <c r="B41" s="4">
        <v>103.562</v>
      </c>
      <c r="C41" s="1">
        <f t="shared" ref="C41" si="16">B41-$G$6</f>
        <v>92.021000000000001</v>
      </c>
      <c r="D41" s="31">
        <f t="shared" ref="D41" si="17">-1*(C41-$C$14)*10^-4*$B$8*$B$5</f>
        <v>161440.85</v>
      </c>
      <c r="E41" s="32">
        <f t="shared" ref="E41" si="18">$B$6*(A41-$A$14)/360*$B$5</f>
        <v>25000</v>
      </c>
      <c r="F41" s="4">
        <v>100.43899999999999</v>
      </c>
      <c r="G41" s="1">
        <f t="shared" ref="G41" si="19">(F41-$F$14)/100*$C$5</f>
        <v>117299.99999999946</v>
      </c>
      <c r="H41" s="32">
        <f t="shared" si="11"/>
        <v>19845.937499999989</v>
      </c>
      <c r="I41" s="84">
        <f t="shared" ref="I41" si="20">(D41+E41)*$B$9-G41-H41</f>
        <v>80989.857000000542</v>
      </c>
      <c r="J41" s="1"/>
      <c r="L41" s="53">
        <f ca="1"/>
        <v>45847</v>
      </c>
      <c r="M41" s="3">
        <f ca="1"/>
        <v>95.878</v>
      </c>
      <c r="N41" s="53">
        <f ca="1"/>
        <v>45852</v>
      </c>
      <c r="O41" s="3">
        <f ca="1"/>
        <v>98.816000000000003</v>
      </c>
    </row>
    <row r="42" spans="1:15" x14ac:dyDescent="0.3">
      <c r="A42" s="37">
        <v>45940</v>
      </c>
      <c r="B42" s="4">
        <f ca="1">VLOOKUP(A42,L3:M500,2)</f>
        <v>106.479</v>
      </c>
      <c r="C42" s="1">
        <f t="shared" ref="C42" ca="1" si="21">B42-$G$6</f>
        <v>94.938000000000002</v>
      </c>
      <c r="D42" s="31">
        <f t="shared" ref="D42" ca="1" si="22">-1*(C42-$C$14)*10^-4*$B$8*$B$5</f>
        <v>128916.29999999999</v>
      </c>
      <c r="E42" s="32">
        <f t="shared" ref="E42" si="23">$B$6*(A42-$A$14)/360*$B$5</f>
        <v>25694.444444444445</v>
      </c>
      <c r="F42" s="4">
        <f ca="1">VLOOKUP(A42,N3:O500,2)</f>
        <v>100.443</v>
      </c>
      <c r="G42" s="1">
        <f t="shared" ref="G42" ca="1" si="24">(F42-$F$14)/100*$C$5</f>
        <v>117599.99999999984</v>
      </c>
      <c r="H42" s="32">
        <f t="shared" ref="H42" si="25">$C$6*(A42-$A$14)/360*$C$5-$C$7*(A42-$A$14)/360*$C$5*$F$14/100</f>
        <v>20397.213541666664</v>
      </c>
      <c r="I42" s="84">
        <f t="shared" ref="I42" ca="1" si="26">(D42+E42)*$B$9-G42-H42</f>
        <v>42897.357458333463</v>
      </c>
      <c r="J42" s="1"/>
      <c r="L42" s="53">
        <f ca="1"/>
        <v>45848</v>
      </c>
      <c r="M42" s="3">
        <f ca="1"/>
        <v>94.887</v>
      </c>
      <c r="N42" s="53">
        <f ca="1"/>
        <v>45853</v>
      </c>
      <c r="O42" s="3">
        <f ca="1"/>
        <v>98.576999999999998</v>
      </c>
    </row>
    <row r="43" spans="1:15" x14ac:dyDescent="0.3">
      <c r="A43" s="37">
        <v>45943</v>
      </c>
      <c r="B43" s="4">
        <f ca="1">VLOOKUP(A43,L4:M501,2)</f>
        <v>107.776</v>
      </c>
      <c r="C43" s="1">
        <f t="shared" ref="C43" ca="1" si="27">B43-$G$6</f>
        <v>96.234999999999999</v>
      </c>
      <c r="D43" s="31">
        <f t="shared" ref="D43" ca="1" si="28">-1*(C43-$C$14)*10^-4*$B$8*$B$5</f>
        <v>114454.75</v>
      </c>
      <c r="E43" s="32">
        <f t="shared" ref="E43" si="29">$B$6*(A43-$A$14)/360*$B$5</f>
        <v>27777.777777777777</v>
      </c>
      <c r="F43" s="4">
        <f ca="1">VLOOKUP(A43,N4:O501,2)</f>
        <v>100.443</v>
      </c>
      <c r="G43" s="1">
        <f t="shared" ref="G43" ca="1" si="30">(F43-$F$14)/100*$C$5</f>
        <v>117599.99999999984</v>
      </c>
      <c r="H43" s="32">
        <f t="shared" ref="H43" si="31">$C$6*(A43-$A$14)/360*$C$5-$C$7*(A43-$A$14)/360*$C$5*$F$14/100</f>
        <v>22051.041666666664</v>
      </c>
      <c r="I43" s="84">
        <f t="shared" ref="I43" ca="1" si="32">(D43+E43)*$B$9-G43-H43</f>
        <v>26761.015833333491</v>
      </c>
      <c r="J43" s="1"/>
      <c r="L43" s="53">
        <f ca="1"/>
        <v>45849</v>
      </c>
      <c r="M43" s="3">
        <f ca="1"/>
        <v>96.68</v>
      </c>
      <c r="N43" s="53">
        <f ca="1"/>
        <v>45854</v>
      </c>
      <c r="O43" s="3">
        <f ca="1"/>
        <v>98.585999999999999</v>
      </c>
    </row>
    <row r="44" spans="1:15" x14ac:dyDescent="0.3">
      <c r="A44" s="37">
        <v>45944</v>
      </c>
      <c r="B44" s="4"/>
      <c r="C44" s="1"/>
      <c r="D44" s="31"/>
      <c r="E44" s="5"/>
      <c r="F44" s="4"/>
      <c r="G44" s="1"/>
      <c r="H44" s="5"/>
      <c r="I44" s="83"/>
      <c r="J44" s="1"/>
      <c r="L44" s="53">
        <f ca="1"/>
        <v>45852</v>
      </c>
      <c r="M44" s="3">
        <f ca="1"/>
        <v>97.691000000000003</v>
      </c>
      <c r="N44" s="53">
        <f ca="1"/>
        <v>45855</v>
      </c>
      <c r="O44" s="3">
        <f ca="1"/>
        <v>98.555000000000007</v>
      </c>
    </row>
    <row r="45" spans="1:15" x14ac:dyDescent="0.3">
      <c r="A45" s="37">
        <v>45945</v>
      </c>
      <c r="B45" s="4"/>
      <c r="C45" s="1"/>
      <c r="D45" s="31"/>
      <c r="E45" s="5"/>
      <c r="F45" s="4"/>
      <c r="G45" s="1"/>
      <c r="H45" s="5"/>
      <c r="I45" s="83"/>
      <c r="J45" s="1"/>
      <c r="L45" s="53">
        <f ca="1"/>
        <v>45853</v>
      </c>
      <c r="M45" s="3">
        <f ca="1"/>
        <v>97.863</v>
      </c>
      <c r="N45" s="53">
        <f ca="1"/>
        <v>45856</v>
      </c>
      <c r="O45" s="3">
        <f ca="1"/>
        <v>98.706000000000003</v>
      </c>
    </row>
    <row r="46" spans="1:15" x14ac:dyDescent="0.3">
      <c r="A46" s="37">
        <v>45946</v>
      </c>
      <c r="B46" s="4"/>
      <c r="C46" s="1"/>
      <c r="D46" s="31"/>
      <c r="E46" s="5"/>
      <c r="F46" s="4"/>
      <c r="G46" s="1"/>
      <c r="H46" s="5"/>
      <c r="I46" s="83"/>
      <c r="J46" s="1"/>
      <c r="L46" s="53">
        <f ca="1"/>
        <v>45854</v>
      </c>
      <c r="M46" s="3">
        <f ca="1"/>
        <v>99.033000000000001</v>
      </c>
      <c r="N46" s="53">
        <f ca="1"/>
        <v>45859</v>
      </c>
      <c r="O46" s="3">
        <f ca="1"/>
        <v>98.751999999999995</v>
      </c>
    </row>
    <row r="47" spans="1:15" x14ac:dyDescent="0.3">
      <c r="B47" s="4"/>
      <c r="C47" s="1"/>
      <c r="D47" s="31"/>
      <c r="E47" s="5"/>
      <c r="F47" s="4"/>
      <c r="G47" s="1"/>
      <c r="H47" s="5"/>
      <c r="I47" s="83"/>
      <c r="J47" s="1"/>
      <c r="L47" s="53">
        <f ca="1"/>
        <v>45855</v>
      </c>
      <c r="M47" s="3">
        <f ca="1"/>
        <v>97.697000000000003</v>
      </c>
      <c r="N47" s="53">
        <f ca="1"/>
        <v>45860</v>
      </c>
      <c r="O47" s="3">
        <f ca="1"/>
        <v>98.858000000000004</v>
      </c>
    </row>
    <row r="48" spans="1:15" x14ac:dyDescent="0.3">
      <c r="B48" s="34"/>
      <c r="E48" s="35"/>
      <c r="F48" s="34"/>
      <c r="H48" s="35"/>
      <c r="I48" s="85"/>
      <c r="L48" s="53">
        <f ca="1"/>
        <v>45856</v>
      </c>
      <c r="M48" s="3">
        <f ca="1"/>
        <v>97.293999999999997</v>
      </c>
      <c r="N48" s="53">
        <f ca="1"/>
        <v>45861</v>
      </c>
      <c r="O48" s="3">
        <f ca="1"/>
        <v>99.064999999999998</v>
      </c>
    </row>
    <row r="49" spans="2:15" ht="15" thickBot="1" x14ac:dyDescent="0.35">
      <c r="B49" s="36"/>
      <c r="C49" s="12"/>
      <c r="D49" s="71"/>
      <c r="E49" s="13"/>
      <c r="F49" s="36"/>
      <c r="G49" s="12"/>
      <c r="H49" s="13"/>
      <c r="I49" s="86"/>
      <c r="L49" s="53">
        <f ca="1"/>
        <v>45859</v>
      </c>
      <c r="M49" s="3">
        <f ca="1"/>
        <v>97.917000000000002</v>
      </c>
      <c r="N49" s="53">
        <f ca="1"/>
        <v>45862</v>
      </c>
      <c r="O49" s="3">
        <f ca="1"/>
        <v>99.325999999999993</v>
      </c>
    </row>
    <row r="50" spans="2:15" x14ac:dyDescent="0.3">
      <c r="L50" s="53">
        <f ca="1"/>
        <v>45860</v>
      </c>
      <c r="M50" s="3">
        <f ca="1"/>
        <v>99.156999999999996</v>
      </c>
      <c r="N50" s="53">
        <f ca="1"/>
        <v>45863</v>
      </c>
      <c r="O50" s="3">
        <f ca="1"/>
        <v>99.35</v>
      </c>
    </row>
    <row r="51" spans="2:15" x14ac:dyDescent="0.3">
      <c r="L51" s="53">
        <f ca="1"/>
        <v>45861</v>
      </c>
      <c r="M51" s="3">
        <f ca="1"/>
        <v>97.477000000000004</v>
      </c>
      <c r="N51" s="53">
        <f ca="1"/>
        <v>45866</v>
      </c>
      <c r="O51" s="3">
        <f ca="1"/>
        <v>99.552999999999997</v>
      </c>
    </row>
    <row r="52" spans="2:15" x14ac:dyDescent="0.3">
      <c r="L52" s="53">
        <f ca="1"/>
        <v>45862</v>
      </c>
      <c r="M52" s="3">
        <f ca="1"/>
        <v>96.27</v>
      </c>
      <c r="N52" s="53">
        <f ca="1"/>
        <v>45867</v>
      </c>
      <c r="O52" s="3">
        <f ca="1"/>
        <v>99.781000000000006</v>
      </c>
    </row>
    <row r="53" spans="2:15" x14ac:dyDescent="0.3">
      <c r="L53" s="53">
        <f ca="1"/>
        <v>45863</v>
      </c>
      <c r="M53" s="3">
        <f ca="1"/>
        <v>96.349000000000004</v>
      </c>
      <c r="N53" s="53">
        <f ca="1"/>
        <v>45868</v>
      </c>
      <c r="O53" s="3">
        <f ca="1"/>
        <v>99.742000000000004</v>
      </c>
    </row>
    <row r="54" spans="2:15" x14ac:dyDescent="0.3">
      <c r="L54" s="53">
        <f ca="1"/>
        <v>45866</v>
      </c>
      <c r="M54" s="3">
        <f ca="1"/>
        <v>95.29</v>
      </c>
      <c r="N54" s="53">
        <f ca="1"/>
        <v>45869</v>
      </c>
      <c r="O54" s="3">
        <f ca="1"/>
        <v>99.837999999999994</v>
      </c>
    </row>
    <row r="55" spans="2:15" x14ac:dyDescent="0.3">
      <c r="L55" s="53">
        <f ca="1"/>
        <v>45867</v>
      </c>
      <c r="M55" s="3">
        <f ca="1"/>
        <v>94.587000000000003</v>
      </c>
      <c r="N55" s="53">
        <f ca="1"/>
        <v>45870</v>
      </c>
      <c r="O55" s="3">
        <f ca="1"/>
        <v>99.44</v>
      </c>
    </row>
    <row r="56" spans="2:15" x14ac:dyDescent="0.3">
      <c r="L56" s="53">
        <f ca="1"/>
        <v>45868</v>
      </c>
      <c r="M56" s="3">
        <f ca="1"/>
        <v>94.927000000000007</v>
      </c>
      <c r="N56" s="53">
        <f ca="1"/>
        <v>45873</v>
      </c>
      <c r="O56" s="3">
        <f ca="1"/>
        <v>99.72</v>
      </c>
    </row>
    <row r="57" spans="2:15" x14ac:dyDescent="0.3">
      <c r="L57" s="53">
        <f ca="1"/>
        <v>45869</v>
      </c>
      <c r="M57" s="3">
        <f ca="1"/>
        <v>94.927000000000007</v>
      </c>
      <c r="N57" s="53">
        <f ca="1"/>
        <v>45874</v>
      </c>
      <c r="O57" s="3">
        <f ca="1"/>
        <v>99.811999999999998</v>
      </c>
    </row>
    <row r="58" spans="2:15" x14ac:dyDescent="0.3">
      <c r="L58" s="53">
        <f ca="1"/>
        <v>45870</v>
      </c>
      <c r="M58" s="3">
        <f ca="1"/>
        <v>99.474000000000004</v>
      </c>
      <c r="N58" s="53">
        <f ca="1"/>
        <v>45875</v>
      </c>
      <c r="O58" s="3">
        <f ca="1"/>
        <v>100.08199999999999</v>
      </c>
    </row>
    <row r="59" spans="2:15" x14ac:dyDescent="0.3">
      <c r="L59" s="53">
        <f ca="1"/>
        <v>45873</v>
      </c>
      <c r="M59" s="3">
        <f ca="1"/>
        <v>98.304000000000002</v>
      </c>
      <c r="N59" s="53">
        <f ca="1"/>
        <v>45876</v>
      </c>
      <c r="O59" s="3">
        <f ca="1"/>
        <v>100.249</v>
      </c>
    </row>
    <row r="60" spans="2:15" x14ac:dyDescent="0.3">
      <c r="L60" s="53">
        <f ca="1"/>
        <v>45874</v>
      </c>
      <c r="M60" s="3">
        <f ca="1"/>
        <v>97.144000000000005</v>
      </c>
      <c r="N60" s="53">
        <f ca="1"/>
        <v>45877</v>
      </c>
      <c r="O60" s="3">
        <f ca="1"/>
        <v>100.45099999999999</v>
      </c>
    </row>
    <row r="61" spans="2:15" x14ac:dyDescent="0.3">
      <c r="L61" s="53">
        <f ca="1"/>
        <v>45875</v>
      </c>
      <c r="M61" s="3">
        <f ca="1"/>
        <v>97.53</v>
      </c>
      <c r="N61" s="53">
        <f ca="1"/>
        <v>45880</v>
      </c>
      <c r="O61" s="3">
        <f ca="1"/>
        <v>100.575</v>
      </c>
    </row>
    <row r="62" spans="2:15" x14ac:dyDescent="0.3">
      <c r="L62" s="53">
        <f ca="1"/>
        <v>45876</v>
      </c>
      <c r="M62" s="3">
        <f ca="1"/>
        <v>95.878</v>
      </c>
      <c r="N62" s="53">
        <f ca="1"/>
        <v>45881</v>
      </c>
      <c r="O62" s="3">
        <f ca="1"/>
        <v>100.77200000000001</v>
      </c>
    </row>
    <row r="63" spans="2:15" x14ac:dyDescent="0.3">
      <c r="L63" s="53">
        <f ca="1"/>
        <v>45877</v>
      </c>
      <c r="M63" s="3">
        <f ca="1"/>
        <v>95.2</v>
      </c>
      <c r="N63" s="53">
        <f ca="1"/>
        <v>45882</v>
      </c>
      <c r="O63" s="3">
        <f ca="1"/>
        <v>100.842</v>
      </c>
    </row>
    <row r="64" spans="2:15" x14ac:dyDescent="0.3">
      <c r="L64" s="53">
        <f ca="1"/>
        <v>45880</v>
      </c>
      <c r="M64" s="3">
        <f ca="1"/>
        <v>95.021000000000001</v>
      </c>
      <c r="N64" s="53">
        <f ca="1"/>
        <v>45883</v>
      </c>
      <c r="O64" s="3">
        <f ca="1"/>
        <v>100.955</v>
      </c>
    </row>
    <row r="65" spans="12:15" x14ac:dyDescent="0.3">
      <c r="L65" s="53">
        <f ca="1"/>
        <v>45881</v>
      </c>
      <c r="M65" s="3">
        <f ca="1"/>
        <v>94.334000000000003</v>
      </c>
      <c r="N65" s="53">
        <f ca="1"/>
        <v>45884</v>
      </c>
      <c r="O65" s="3">
        <f ca="1"/>
        <v>101.033</v>
      </c>
    </row>
    <row r="66" spans="12:15" x14ac:dyDescent="0.3">
      <c r="L66" s="53">
        <f ca="1"/>
        <v>45882</v>
      </c>
      <c r="M66" s="3">
        <f ca="1"/>
        <v>93.05</v>
      </c>
      <c r="N66" s="53">
        <f ca="1"/>
        <v>45887</v>
      </c>
      <c r="O66" s="3">
        <f ca="1"/>
        <v>101.196</v>
      </c>
    </row>
    <row r="67" spans="12:15" x14ac:dyDescent="0.3">
      <c r="L67" s="53">
        <f ca="1"/>
        <v>45883</v>
      </c>
      <c r="M67" s="3">
        <f ca="1"/>
        <v>92.046000000000006</v>
      </c>
      <c r="N67" s="53">
        <f ca="1"/>
        <v>45888</v>
      </c>
      <c r="O67" s="3">
        <f ca="1"/>
        <v>100.997</v>
      </c>
    </row>
    <row r="68" spans="12:15" x14ac:dyDescent="0.3">
      <c r="L68" s="53">
        <f ca="1"/>
        <v>45884</v>
      </c>
      <c r="M68" s="3">
        <f ca="1"/>
        <v>91.741</v>
      </c>
      <c r="N68" s="53">
        <f ca="1"/>
        <v>45889</v>
      </c>
      <c r="O68" s="3">
        <f ca="1"/>
        <v>100.592</v>
      </c>
    </row>
    <row r="69" spans="12:15" x14ac:dyDescent="0.3">
      <c r="L69" s="53">
        <f ca="1"/>
        <v>45887</v>
      </c>
      <c r="M69" s="3">
        <f ca="1"/>
        <v>92.31</v>
      </c>
      <c r="N69" s="53">
        <f ca="1"/>
        <v>45890</v>
      </c>
      <c r="O69" s="3">
        <f ca="1"/>
        <v>100.26</v>
      </c>
    </row>
    <row r="70" spans="12:15" x14ac:dyDescent="0.3">
      <c r="L70" s="53">
        <f ca="1"/>
        <v>45888</v>
      </c>
      <c r="M70" s="3">
        <f ca="1"/>
        <v>92.497</v>
      </c>
      <c r="N70" s="53">
        <f ca="1"/>
        <v>45891</v>
      </c>
      <c r="O70" s="3">
        <f ca="1"/>
        <v>100.486</v>
      </c>
    </row>
    <row r="71" spans="12:15" x14ac:dyDescent="0.3">
      <c r="L71" s="53">
        <f ca="1"/>
        <v>45889</v>
      </c>
      <c r="M71" s="3">
        <f ca="1"/>
        <v>93.74</v>
      </c>
      <c r="N71" s="53">
        <f ca="1"/>
        <v>45894</v>
      </c>
      <c r="O71" s="3">
        <f ca="1"/>
        <v>100.56</v>
      </c>
    </row>
    <row r="72" spans="12:15" x14ac:dyDescent="0.3">
      <c r="L72" s="53">
        <f ca="1"/>
        <v>45890</v>
      </c>
      <c r="M72" s="3">
        <f ca="1"/>
        <v>95.843999999999994</v>
      </c>
      <c r="N72" s="53">
        <f ca="1"/>
        <v>45895</v>
      </c>
      <c r="O72" s="3">
        <f ca="1"/>
        <v>99.713999999999999</v>
      </c>
    </row>
    <row r="73" spans="12:15" x14ac:dyDescent="0.3">
      <c r="L73" s="53">
        <f ca="1"/>
        <v>45891</v>
      </c>
      <c r="M73" s="3">
        <f ca="1"/>
        <v>94.742999999999995</v>
      </c>
      <c r="N73" s="53">
        <f ca="1"/>
        <v>45896</v>
      </c>
      <c r="O73" s="3">
        <f ca="1"/>
        <v>100.16500000000001</v>
      </c>
    </row>
    <row r="74" spans="12:15" x14ac:dyDescent="0.3">
      <c r="L74" s="53">
        <f ca="1"/>
        <v>45894</v>
      </c>
      <c r="M74" s="3">
        <f ca="1"/>
        <v>94.742999999999995</v>
      </c>
      <c r="N74" s="53">
        <f ca="1"/>
        <v>45897</v>
      </c>
      <c r="O74" s="3">
        <f ca="1"/>
        <v>100.13200000000001</v>
      </c>
    </row>
    <row r="75" spans="12:15" x14ac:dyDescent="0.3">
      <c r="L75" s="53">
        <f ca="1"/>
        <v>45895</v>
      </c>
      <c r="M75" s="3">
        <f ca="1"/>
        <v>100.42400000000001</v>
      </c>
      <c r="N75" s="53">
        <f ca="1"/>
        <v>45898</v>
      </c>
      <c r="O75" s="3">
        <f ca="1"/>
        <v>100.261</v>
      </c>
    </row>
    <row r="76" spans="12:15" x14ac:dyDescent="0.3">
      <c r="L76" s="53">
        <f ca="1"/>
        <v>45896</v>
      </c>
      <c r="M76" s="3">
        <f ca="1"/>
        <v>103.254</v>
      </c>
      <c r="N76" s="53">
        <f ca="1"/>
        <v>45902</v>
      </c>
      <c r="O76" s="3">
        <f ca="1"/>
        <v>99.41</v>
      </c>
    </row>
    <row r="77" spans="12:15" x14ac:dyDescent="0.3">
      <c r="L77" s="53">
        <f ca="1"/>
        <v>45897</v>
      </c>
      <c r="M77" s="3">
        <f ca="1"/>
        <v>103.90300000000001</v>
      </c>
      <c r="N77" s="53">
        <f ca="1"/>
        <v>45903</v>
      </c>
      <c r="O77" s="3">
        <f ca="1"/>
        <v>99.296000000000006</v>
      </c>
    </row>
    <row r="78" spans="12:15" x14ac:dyDescent="0.3">
      <c r="L78" s="53">
        <f ca="1"/>
        <v>45898</v>
      </c>
      <c r="M78" s="3">
        <f ca="1"/>
        <v>105.917</v>
      </c>
      <c r="N78" s="53">
        <f ca="1"/>
        <v>45904</v>
      </c>
      <c r="O78" s="3">
        <f ca="1"/>
        <v>99.388999999999996</v>
      </c>
    </row>
    <row r="79" spans="12:15" x14ac:dyDescent="0.3">
      <c r="L79" s="53">
        <f ca="1"/>
        <v>45901</v>
      </c>
      <c r="M79" s="3">
        <f ca="1"/>
        <v>105.1</v>
      </c>
      <c r="N79" s="53">
        <f ca="1"/>
        <v>45905</v>
      </c>
      <c r="O79" s="3">
        <f ca="1"/>
        <v>99.855000000000004</v>
      </c>
    </row>
    <row r="80" spans="12:15" x14ac:dyDescent="0.3">
      <c r="L80" s="53">
        <f ca="1"/>
        <v>45902</v>
      </c>
      <c r="M80" s="3">
        <f ca="1"/>
        <v>107.71299999999999</v>
      </c>
      <c r="N80" s="53">
        <f ca="1"/>
        <v>45908</v>
      </c>
      <c r="O80" s="3">
        <f ca="1"/>
        <v>99.869</v>
      </c>
    </row>
    <row r="81" spans="12:15" x14ac:dyDescent="0.3">
      <c r="L81" s="53">
        <f ca="1"/>
        <v>45903</v>
      </c>
      <c r="M81" s="3">
        <f ca="1"/>
        <v>105.60899999999999</v>
      </c>
      <c r="N81" s="53">
        <f ca="1"/>
        <v>45909</v>
      </c>
      <c r="O81" s="3">
        <f ca="1"/>
        <v>99.733000000000004</v>
      </c>
    </row>
    <row r="82" spans="12:15" x14ac:dyDescent="0.3">
      <c r="L82" s="53">
        <f ca="1"/>
        <v>45904</v>
      </c>
      <c r="M82" s="3">
        <f ca="1"/>
        <v>101.988</v>
      </c>
      <c r="N82" s="53">
        <f ca="1"/>
        <v>45910</v>
      </c>
      <c r="O82" s="3">
        <f ca="1"/>
        <v>100.00700000000001</v>
      </c>
    </row>
    <row r="83" spans="12:15" x14ac:dyDescent="0.3">
      <c r="L83" s="53">
        <f ca="1"/>
        <v>45905</v>
      </c>
      <c r="M83" s="3">
        <f ca="1"/>
        <v>99.507999999999996</v>
      </c>
      <c r="N83" s="53">
        <f ca="1"/>
        <v>45911</v>
      </c>
      <c r="O83" s="3">
        <f ca="1"/>
        <v>100.071</v>
      </c>
    </row>
    <row r="84" spans="12:15" x14ac:dyDescent="0.3">
      <c r="L84" s="53">
        <f ca="1"/>
        <v>45908</v>
      </c>
      <c r="M84" s="3">
        <f ca="1"/>
        <v>97.378</v>
      </c>
      <c r="N84" s="53">
        <f ca="1"/>
        <v>45912</v>
      </c>
      <c r="O84" s="3">
        <f ca="1"/>
        <v>100.351</v>
      </c>
    </row>
    <row r="85" spans="12:15" x14ac:dyDescent="0.3">
      <c r="L85" s="53">
        <f ca="1"/>
        <v>45909</v>
      </c>
      <c r="M85" s="3">
        <f ca="1"/>
        <v>96.828000000000003</v>
      </c>
      <c r="N85" s="53">
        <f ca="1"/>
        <v>45915</v>
      </c>
      <c r="O85" s="3">
        <f ca="1"/>
        <v>100.464</v>
      </c>
    </row>
    <row r="86" spans="12:15" x14ac:dyDescent="0.3">
      <c r="L86" s="53">
        <f ca="1"/>
        <v>45910</v>
      </c>
      <c r="M86" s="3">
        <f ca="1"/>
        <v>95.448999999999998</v>
      </c>
      <c r="N86" s="53">
        <f ca="1"/>
        <v>45916</v>
      </c>
      <c r="O86" s="3">
        <f ca="1"/>
        <v>100.637</v>
      </c>
    </row>
    <row r="87" spans="12:15" x14ac:dyDescent="0.3">
      <c r="L87" s="53">
        <f ca="1"/>
        <v>45911</v>
      </c>
      <c r="M87" s="3">
        <f ca="1"/>
        <v>92.872</v>
      </c>
      <c r="N87" s="53">
        <f ca="1"/>
        <v>45917</v>
      </c>
      <c r="O87" s="3">
        <f ca="1"/>
        <v>100.393</v>
      </c>
    </row>
    <row r="88" spans="12:15" x14ac:dyDescent="0.3">
      <c r="L88" s="53">
        <f ca="1"/>
        <v>45912</v>
      </c>
      <c r="M88" s="3">
        <f ca="1"/>
        <v>92.445999999999998</v>
      </c>
      <c r="N88" s="53">
        <f ca="1"/>
        <v>45918</v>
      </c>
      <c r="O88" s="3">
        <f ca="1"/>
        <v>101.098</v>
      </c>
    </row>
    <row r="89" spans="12:15" x14ac:dyDescent="0.3">
      <c r="L89" s="53">
        <f ca="1"/>
        <v>45915</v>
      </c>
      <c r="M89" s="3">
        <f ca="1"/>
        <v>91.334000000000003</v>
      </c>
      <c r="N89" s="53">
        <f ca="1"/>
        <v>45919</v>
      </c>
      <c r="O89" s="3">
        <f ca="1"/>
        <v>101.206</v>
      </c>
    </row>
    <row r="90" spans="12:15" x14ac:dyDescent="0.3">
      <c r="L90" s="53">
        <f ca="1"/>
        <v>45916</v>
      </c>
      <c r="M90" s="3">
        <f ca="1"/>
        <v>91.960999999999999</v>
      </c>
      <c r="N90" s="53">
        <f ca="1"/>
        <v>45922</v>
      </c>
      <c r="O90" s="3">
        <f ca="1"/>
        <v>101.038</v>
      </c>
    </row>
    <row r="91" spans="12:15" x14ac:dyDescent="0.3">
      <c r="L91" s="53">
        <f ca="1"/>
        <v>45917</v>
      </c>
      <c r="M91" s="3">
        <f ca="1"/>
        <v>92.38</v>
      </c>
      <c r="N91" s="53">
        <f ca="1"/>
        <v>45923</v>
      </c>
      <c r="O91" s="3">
        <f ca="1"/>
        <v>101.117</v>
      </c>
    </row>
    <row r="92" spans="12:15" x14ac:dyDescent="0.3">
      <c r="L92" s="53">
        <f ca="1"/>
        <v>45918</v>
      </c>
      <c r="M92" s="3">
        <f ca="1"/>
        <v>91.418000000000006</v>
      </c>
      <c r="N92" s="53">
        <f ca="1"/>
        <v>45924</v>
      </c>
      <c r="O92" s="3">
        <f ca="1"/>
        <v>101.117</v>
      </c>
    </row>
    <row r="93" spans="12:15" x14ac:dyDescent="0.3">
      <c r="L93" s="53">
        <f ca="1"/>
        <v>45919</v>
      </c>
      <c r="M93" s="3">
        <f ca="1"/>
        <v>91.418000000000006</v>
      </c>
      <c r="N93" s="53">
        <f ca="1"/>
        <v>45925</v>
      </c>
      <c r="O93" s="3">
        <f ca="1"/>
        <v>100.806</v>
      </c>
    </row>
    <row r="94" spans="12:15" x14ac:dyDescent="0.3">
      <c r="L94" s="53">
        <f ca="1"/>
        <v>45922</v>
      </c>
      <c r="M94" s="3">
        <f ca="1"/>
        <v>103.506</v>
      </c>
      <c r="N94" s="53">
        <f ca="1"/>
        <v>45926</v>
      </c>
      <c r="O94" s="3">
        <f ca="1"/>
        <v>100.946</v>
      </c>
    </row>
    <row r="95" spans="12:15" x14ac:dyDescent="0.3">
      <c r="L95" s="53">
        <f ca="1"/>
        <v>45923</v>
      </c>
      <c r="M95" s="3">
        <f ca="1"/>
        <v>103.071</v>
      </c>
      <c r="N95" s="53">
        <f ca="1"/>
        <v>45929</v>
      </c>
      <c r="O95" s="3">
        <f ca="1"/>
        <v>100.848</v>
      </c>
    </row>
    <row r="96" spans="12:15" x14ac:dyDescent="0.3">
      <c r="L96" s="53">
        <f ca="1"/>
        <v>45924</v>
      </c>
      <c r="M96" s="3">
        <f ca="1"/>
        <v>102.89400000000001</v>
      </c>
      <c r="N96" s="53">
        <f ca="1"/>
        <v>45930</v>
      </c>
      <c r="O96" s="3">
        <f ca="1"/>
        <v>100.81</v>
      </c>
    </row>
    <row r="97" spans="12:15" x14ac:dyDescent="0.3">
      <c r="L97" s="53">
        <f ca="1"/>
        <v>45925</v>
      </c>
      <c r="M97" s="3">
        <f ca="1"/>
        <v>105.399</v>
      </c>
      <c r="N97" s="53">
        <f ca="1"/>
        <v>45931</v>
      </c>
      <c r="O97" s="3">
        <f ca="1"/>
        <v>100.845</v>
      </c>
    </row>
    <row r="98" spans="12:15" x14ac:dyDescent="0.3">
      <c r="L98" s="53">
        <f ca="1"/>
        <v>45926</v>
      </c>
      <c r="M98" s="3">
        <f ca="1"/>
        <v>105.75</v>
      </c>
      <c r="N98" s="53">
        <f ca="1"/>
        <v>45932</v>
      </c>
      <c r="O98" s="3">
        <f ca="1"/>
        <v>101.143</v>
      </c>
    </row>
    <row r="99" spans="12:15" x14ac:dyDescent="0.3">
      <c r="L99" s="53">
        <f ca="1"/>
        <v>45929</v>
      </c>
      <c r="M99" s="3">
        <f ca="1"/>
        <v>104.60299999999999</v>
      </c>
      <c r="N99" s="53">
        <f ca="1"/>
        <v>45933</v>
      </c>
      <c r="O99" s="3">
        <f ca="1"/>
        <v>101.01600000000001</v>
      </c>
    </row>
    <row r="100" spans="12:15" x14ac:dyDescent="0.3">
      <c r="L100" s="53">
        <f ca="1"/>
        <v>45930</v>
      </c>
      <c r="M100" s="3">
        <f ca="1"/>
        <v>105.137</v>
      </c>
      <c r="N100" s="53">
        <f ca="1"/>
        <v>45936</v>
      </c>
      <c r="O100" s="3">
        <f ca="1"/>
        <v>100.465</v>
      </c>
    </row>
    <row r="101" spans="12:15" x14ac:dyDescent="0.3">
      <c r="L101" s="53">
        <f ca="1"/>
        <v>45931</v>
      </c>
      <c r="M101" s="3">
        <f ca="1"/>
        <v>104.288</v>
      </c>
      <c r="N101" s="53">
        <f ca="1"/>
        <v>45937</v>
      </c>
      <c r="O101" s="3">
        <f ca="1"/>
        <v>100.452</v>
      </c>
    </row>
    <row r="102" spans="12:15" x14ac:dyDescent="0.3">
      <c r="L102" s="53">
        <f ca="1"/>
        <v>45932</v>
      </c>
      <c r="M102" s="3">
        <f ca="1"/>
        <v>102.09</v>
      </c>
      <c r="N102" s="53">
        <f ca="1"/>
        <v>45938</v>
      </c>
      <c r="O102" s="3">
        <f ca="1"/>
        <v>100.593</v>
      </c>
    </row>
    <row r="103" spans="12:15" x14ac:dyDescent="0.3">
      <c r="L103" s="53">
        <f ca="1"/>
        <v>45933</v>
      </c>
      <c r="M103" s="3">
        <f ca="1"/>
        <v>101.806</v>
      </c>
      <c r="N103" s="53">
        <f ca="1"/>
        <v>45939</v>
      </c>
      <c r="O103" s="3">
        <f ca="1"/>
        <v>100.43899999999999</v>
      </c>
    </row>
    <row r="104" spans="12:15" x14ac:dyDescent="0.3">
      <c r="L104" s="53">
        <f ca="1"/>
        <v>45936</v>
      </c>
      <c r="M104" s="3">
        <f ca="1"/>
        <v>106.31399999999999</v>
      </c>
      <c r="N104" s="53">
        <f ca="1"/>
        <v>45940</v>
      </c>
      <c r="O104" s="3">
        <f ca="1"/>
        <v>100.443</v>
      </c>
    </row>
    <row r="105" spans="12:15" x14ac:dyDescent="0.3">
      <c r="L105" s="53">
        <f ca="1"/>
        <v>45937</v>
      </c>
      <c r="M105" s="3">
        <f ca="1"/>
        <v>106.738</v>
      </c>
      <c r="N105" s="53"/>
    </row>
    <row r="106" spans="12:15" x14ac:dyDescent="0.3">
      <c r="L106" s="53">
        <f ca="1"/>
        <v>45938</v>
      </c>
      <c r="M106" s="3">
        <f ca="1"/>
        <v>104.556</v>
      </c>
      <c r="N106" s="53"/>
    </row>
    <row r="107" spans="12:15" x14ac:dyDescent="0.3">
      <c r="L107" s="53">
        <f ca="1"/>
        <v>45939</v>
      </c>
      <c r="M107" s="3">
        <f ca="1"/>
        <v>103.562</v>
      </c>
      <c r="N107" s="53"/>
    </row>
    <row r="108" spans="12:15" x14ac:dyDescent="0.3">
      <c r="L108" s="53">
        <f ca="1"/>
        <v>45940</v>
      </c>
      <c r="M108" s="3">
        <f ca="1"/>
        <v>106.479</v>
      </c>
    </row>
    <row r="109" spans="12:15" x14ac:dyDescent="0.3">
      <c r="L109" s="53">
        <f ca="1"/>
        <v>45943</v>
      </c>
      <c r="M109" s="3">
        <f ca="1"/>
        <v>107.776</v>
      </c>
    </row>
    <row r="110" spans="12:15" x14ac:dyDescent="0.3">
      <c r="L110" s="53"/>
    </row>
    <row r="111" spans="12:15" x14ac:dyDescent="0.3">
      <c r="L111" s="53"/>
    </row>
  </sheetData>
  <mergeCells count="2">
    <mergeCell ref="B12:E12"/>
    <mergeCell ref="F12:H12"/>
  </mergeCells>
  <conditionalFormatting sqref="I1:I1048576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11"/>
  <sheetViews>
    <sheetView zoomScale="80" zoomScaleNormal="80" workbookViewId="0"/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3" width="10.5546875" style="55" hidden="1" customWidth="1"/>
    <col min="14" max="14" width="0" style="55" hidden="1" customWidth="1"/>
    <col min="15" max="15" width="10.5546875" style="55" hidden="1" customWidth="1"/>
    <col min="16" max="16" width="0" style="55" hidden="1" customWidth="1"/>
    <col min="17" max="17" width="10.5546875" style="55" hidden="1" customWidth="1"/>
    <col min="18" max="18" width="0" style="55" hidden="1" customWidth="1"/>
    <col min="19" max="16384" width="8.88671875" style="55"/>
  </cols>
  <sheetData>
    <row r="1" spans="1:18" ht="15" thickBot="1" x14ac:dyDescent="0.35">
      <c r="A1" s="1"/>
      <c r="B1" s="1"/>
      <c r="C1" s="1"/>
      <c r="D1" s="1"/>
      <c r="E1" s="1"/>
      <c r="L1" s="1"/>
      <c r="M1" s="54">
        <f ca="1">TODAY()-150</f>
        <v>45793</v>
      </c>
      <c r="N1" s="1"/>
      <c r="O1" s="1"/>
      <c r="P1" s="1"/>
      <c r="Q1" s="1"/>
      <c r="R1" s="1"/>
    </row>
    <row r="2" spans="1:18" ht="15" thickBot="1" x14ac:dyDescent="0.35">
      <c r="A2" s="30"/>
      <c r="B2" s="41" t="s">
        <v>0</v>
      </c>
      <c r="C2" s="45" t="s">
        <v>0</v>
      </c>
      <c r="D2" s="28" t="s">
        <v>1</v>
      </c>
      <c r="L2" s="1"/>
      <c r="M2" s="27" t="s">
        <v>0</v>
      </c>
      <c r="N2" s="1"/>
      <c r="O2" s="45" t="s">
        <v>0</v>
      </c>
      <c r="P2" s="2"/>
      <c r="Q2" s="28" t="s">
        <v>1</v>
      </c>
      <c r="R2" s="1"/>
    </row>
    <row r="3" spans="1:18" x14ac:dyDescent="0.3">
      <c r="A3" s="15" t="s">
        <v>33</v>
      </c>
      <c r="B3" s="1" t="s">
        <v>30</v>
      </c>
      <c r="C3" s="1" t="s">
        <v>31</v>
      </c>
      <c r="D3" s="5" t="s">
        <v>32</v>
      </c>
      <c r="L3" s="1"/>
      <c r="M3" s="53" cm="1">
        <f t="array" aca="1" ref="M3:N109" ca="1">_xll.BDH($B$4, "PX_LAST, ", $M$1, "")</f>
        <v>45793</v>
      </c>
      <c r="N3" s="1">
        <f ca="1"/>
        <v>44.426000000000002</v>
      </c>
      <c r="O3" s="53" cm="1">
        <f t="array" aca="1" ref="O3:P76" ca="1">_xll.BDH($C$4, "PX_LAST, ", $M$1, "")</f>
        <v>45793</v>
      </c>
      <c r="P3" s="47">
        <f ca="1"/>
        <v>33.003999999999998</v>
      </c>
      <c r="Q3" s="53" cm="1">
        <f t="array" aca="1" ref="Q3:R109" ca="1">_xll.BDH($D$4, "PX_LAST, ", $M$1, "")</f>
        <v>45793</v>
      </c>
      <c r="R3" s="1">
        <f ca="1"/>
        <v>63.154000000000003</v>
      </c>
    </row>
    <row r="4" spans="1:18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L4" s="1"/>
      <c r="M4" s="77">
        <f ca="1"/>
        <v>45796</v>
      </c>
      <c r="N4" s="1">
        <f ca="1"/>
        <v>44.831000000000003</v>
      </c>
      <c r="O4" s="54">
        <f ca="1"/>
        <v>45796</v>
      </c>
      <c r="P4" s="1">
        <f ca="1"/>
        <v>32.765999999999998</v>
      </c>
      <c r="Q4" s="54">
        <f ca="1"/>
        <v>45796</v>
      </c>
      <c r="R4" s="1">
        <f ca="1"/>
        <v>63.441000000000003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77">
        <f ca="1"/>
        <v>45797</v>
      </c>
      <c r="N5" s="1">
        <f ca="1"/>
        <v>44.673000000000002</v>
      </c>
      <c r="O5" s="54">
        <f ca="1"/>
        <v>45797</v>
      </c>
      <c r="P5" s="1">
        <f ca="1"/>
        <v>32.710999999999999</v>
      </c>
      <c r="Q5" s="54">
        <f ca="1"/>
        <v>45797</v>
      </c>
      <c r="R5" s="1">
        <f ca="1"/>
        <v>62.731999999999999</v>
      </c>
    </row>
    <row r="6" spans="1:18" x14ac:dyDescent="0.3">
      <c r="A6" s="15" t="s">
        <v>10</v>
      </c>
      <c r="B6" s="9">
        <v>0.05</v>
      </c>
      <c r="C6" s="9">
        <v>0.01</v>
      </c>
      <c r="D6" s="44">
        <v>0.01</v>
      </c>
      <c r="L6" s="1"/>
      <c r="M6" s="77">
        <f ca="1"/>
        <v>45798</v>
      </c>
      <c r="N6" s="1">
        <f ca="1"/>
        <v>44.47</v>
      </c>
      <c r="O6" s="54">
        <f ca="1"/>
        <v>45798</v>
      </c>
      <c r="P6" s="1">
        <f ca="1"/>
        <v>32.229999999999997</v>
      </c>
      <c r="Q6" s="54">
        <f ca="1"/>
        <v>45798</v>
      </c>
      <c r="R6" s="1">
        <f ca="1"/>
        <v>62.302999999999997</v>
      </c>
    </row>
    <row r="7" spans="1:18" x14ac:dyDescent="0.3">
      <c r="A7" s="15" t="s">
        <v>12</v>
      </c>
      <c r="B7" s="9">
        <v>0</v>
      </c>
      <c r="C7" s="9">
        <v>0</v>
      </c>
      <c r="D7" s="44">
        <v>0</v>
      </c>
      <c r="L7" s="1"/>
      <c r="M7" s="77">
        <f ca="1"/>
        <v>45799</v>
      </c>
      <c r="N7" s="1">
        <f ca="1"/>
        <v>45.817</v>
      </c>
      <c r="O7" s="54">
        <f ca="1"/>
        <v>45799</v>
      </c>
      <c r="P7" s="1">
        <f ca="1"/>
        <v>33.527999999999999</v>
      </c>
      <c r="Q7" s="54">
        <f ca="1"/>
        <v>45799</v>
      </c>
      <c r="R7" s="1">
        <f ca="1"/>
        <v>63.212000000000003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77">
        <f ca="1"/>
        <v>45800</v>
      </c>
      <c r="N8" s="55">
        <f ca="1"/>
        <v>47.421999999999997</v>
      </c>
      <c r="O8" s="77">
        <f ca="1"/>
        <v>45804</v>
      </c>
      <c r="P8" s="55">
        <f ca="1"/>
        <v>32.982999999999997</v>
      </c>
      <c r="Q8" s="77">
        <f ca="1"/>
        <v>45800</v>
      </c>
      <c r="R8" s="55">
        <f ca="1"/>
        <v>64.233000000000004</v>
      </c>
    </row>
    <row r="9" spans="1:18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  <c r="M9" s="77">
        <f ca="1"/>
        <v>45803</v>
      </c>
      <c r="N9" s="55">
        <f ca="1"/>
        <v>47.515000000000001</v>
      </c>
      <c r="O9" s="77">
        <f ca="1"/>
        <v>45805</v>
      </c>
      <c r="P9" s="55">
        <f ca="1"/>
        <v>32.307000000000002</v>
      </c>
      <c r="Q9" s="77">
        <f ca="1"/>
        <v>45803</v>
      </c>
      <c r="R9" s="55">
        <f ca="1"/>
        <v>64.412999999999997</v>
      </c>
    </row>
    <row r="10" spans="1:18" ht="15" thickBot="1" x14ac:dyDescent="0.35">
      <c r="A10" s="16" t="s">
        <v>29</v>
      </c>
      <c r="B10" s="21" cm="1">
        <f t="array" ref="B10">_xll.BDP(B4,"px_last")</f>
        <v>49.983350000000002</v>
      </c>
      <c r="C10" s="21" cm="1">
        <f t="array" ref="C10">_xll.BDP(C4,"px_last")</f>
        <v>36.571869999999997</v>
      </c>
      <c r="D10" s="22" cm="1">
        <f t="array" ref="D10">_xll.BDP(D4,"px_last")</f>
        <v>51.743270000000003</v>
      </c>
      <c r="E10" s="1"/>
      <c r="F10" s="1"/>
      <c r="G10" s="1"/>
      <c r="H10" s="1"/>
      <c r="I10" s="1"/>
      <c r="J10" s="1"/>
      <c r="K10" s="1"/>
      <c r="L10" s="1"/>
      <c r="M10" s="77">
        <f ca="1"/>
        <v>45804</v>
      </c>
      <c r="N10" s="55">
        <f ca="1"/>
        <v>45.862000000000002</v>
      </c>
      <c r="O10" s="77">
        <f ca="1"/>
        <v>45806</v>
      </c>
      <c r="P10" s="55">
        <f ca="1"/>
        <v>32.546999999999997</v>
      </c>
      <c r="Q10" s="77">
        <f ca="1"/>
        <v>45804</v>
      </c>
      <c r="R10" s="55">
        <f ca="1"/>
        <v>62.277000000000001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77">
        <f ca="1"/>
        <v>45805</v>
      </c>
      <c r="N11" s="55">
        <f ca="1"/>
        <v>45.146999999999998</v>
      </c>
      <c r="O11" s="77">
        <f ca="1"/>
        <v>45807</v>
      </c>
      <c r="P11" s="55">
        <f ca="1"/>
        <v>31.856999999999999</v>
      </c>
      <c r="Q11" s="77">
        <f ca="1"/>
        <v>45805</v>
      </c>
      <c r="R11" s="55">
        <f ca="1"/>
        <v>61.595999999999997</v>
      </c>
    </row>
    <row r="12" spans="1:18" ht="15" thickBot="1" x14ac:dyDescent="0.35">
      <c r="A12" s="40" t="s">
        <v>23</v>
      </c>
      <c r="B12" s="116" t="s">
        <v>0</v>
      </c>
      <c r="C12" s="117"/>
      <c r="D12" s="118"/>
      <c r="E12" s="122" t="s">
        <v>0</v>
      </c>
      <c r="F12" s="123"/>
      <c r="G12" s="124"/>
      <c r="H12" s="119" t="s">
        <v>1</v>
      </c>
      <c r="I12" s="120"/>
      <c r="J12" s="121"/>
      <c r="K12" s="40" t="s">
        <v>16</v>
      </c>
      <c r="L12" s="1"/>
      <c r="M12" s="77">
        <f ca="1"/>
        <v>45806</v>
      </c>
      <c r="N12" s="55">
        <f ca="1"/>
        <v>44.146000000000001</v>
      </c>
      <c r="O12" s="77">
        <f ca="1"/>
        <v>45810</v>
      </c>
      <c r="P12" s="55">
        <f ca="1"/>
        <v>32.982999999999997</v>
      </c>
      <c r="Q12" s="77">
        <f ca="1"/>
        <v>45806</v>
      </c>
      <c r="R12" s="55">
        <f ca="1"/>
        <v>60.537999999999997</v>
      </c>
    </row>
    <row r="13" spans="1:18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  <c r="M13" s="77">
        <f ca="1"/>
        <v>45807</v>
      </c>
      <c r="N13" s="55">
        <f ca="1"/>
        <v>44.924999999999997</v>
      </c>
      <c r="O13" s="77">
        <f ca="1"/>
        <v>45811</v>
      </c>
      <c r="P13" s="55">
        <f ca="1"/>
        <v>31.564</v>
      </c>
      <c r="Q13" s="77">
        <f ca="1"/>
        <v>45807</v>
      </c>
      <c r="R13" s="55">
        <f ca="1"/>
        <v>59.738999999999997</v>
      </c>
    </row>
    <row r="14" spans="1:18" x14ac:dyDescent="0.3">
      <c r="A14" s="112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83">
        <v>0</v>
      </c>
      <c r="L14" s="1"/>
      <c r="M14" s="77">
        <f ca="1"/>
        <v>45810</v>
      </c>
      <c r="N14" s="55">
        <f ca="1"/>
        <v>45.031999999999996</v>
      </c>
      <c r="O14" s="77">
        <f ca="1"/>
        <v>45812</v>
      </c>
      <c r="P14" s="55">
        <f ca="1"/>
        <v>31.257000000000001</v>
      </c>
      <c r="Q14" s="77">
        <f ca="1"/>
        <v>45810</v>
      </c>
      <c r="R14" s="55">
        <f ca="1"/>
        <v>59.872999999999998</v>
      </c>
    </row>
    <row r="15" spans="1:18" x14ac:dyDescent="0.3">
      <c r="A15" s="112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00">
        <f>C15+D15+F15+G15-I15-J15</f>
        <v>-36864.819555555579</v>
      </c>
      <c r="L15" s="1"/>
      <c r="M15" s="77">
        <f ca="1"/>
        <v>45811</v>
      </c>
      <c r="N15" s="55">
        <f ca="1"/>
        <v>44.063000000000002</v>
      </c>
      <c r="O15" s="77">
        <f ca="1"/>
        <v>45813</v>
      </c>
      <c r="P15" s="55">
        <f ca="1"/>
        <v>31.931999999999999</v>
      </c>
      <c r="Q15" s="77">
        <f ca="1"/>
        <v>45811</v>
      </c>
      <c r="R15" s="55">
        <f ca="1"/>
        <v>58.945</v>
      </c>
    </row>
    <row r="16" spans="1:18" x14ac:dyDescent="0.3">
      <c r="A16" s="112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00">
        <f t="shared" ref="K16:K17" si="6">C16+D16+F16+G16-I16-J16</f>
        <v>-38790.459111111108</v>
      </c>
      <c r="L16" s="1"/>
      <c r="M16" s="77">
        <f ca="1"/>
        <v>45812</v>
      </c>
      <c r="N16" s="55">
        <f ca="1"/>
        <v>43.683999999999997</v>
      </c>
      <c r="O16" s="77">
        <f ca="1"/>
        <v>45814</v>
      </c>
      <c r="P16" s="55">
        <f ca="1"/>
        <v>31.353000000000002</v>
      </c>
      <c r="Q16" s="77">
        <f ca="1"/>
        <v>45812</v>
      </c>
      <c r="R16" s="55">
        <f ca="1"/>
        <v>58.415999999999997</v>
      </c>
    </row>
    <row r="17" spans="1:18" x14ac:dyDescent="0.3">
      <c r="A17" s="112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00">
        <f t="shared" si="6"/>
        <v>-43588.029777777825</v>
      </c>
      <c r="L17" s="1"/>
      <c r="M17" s="77">
        <f ca="1"/>
        <v>45813</v>
      </c>
      <c r="N17" s="55">
        <f ca="1"/>
        <v>43.871000000000002</v>
      </c>
      <c r="O17" s="77">
        <f ca="1"/>
        <v>45817</v>
      </c>
      <c r="P17" s="55">
        <f ca="1"/>
        <v>32.497999999999998</v>
      </c>
      <c r="Q17" s="77">
        <f ca="1"/>
        <v>45813</v>
      </c>
      <c r="R17" s="55">
        <f ca="1"/>
        <v>58.96</v>
      </c>
    </row>
    <row r="18" spans="1:18" x14ac:dyDescent="0.3">
      <c r="A18" s="112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00">
        <f>C18+D18+F18+G18-I18-J18</f>
        <v>-42329.913333333294</v>
      </c>
      <c r="L18" s="1"/>
      <c r="M18" s="77">
        <f ca="1"/>
        <v>45814</v>
      </c>
      <c r="N18" s="55">
        <f ca="1"/>
        <v>43.664000000000001</v>
      </c>
      <c r="O18" s="77">
        <f ca="1"/>
        <v>45818</v>
      </c>
      <c r="P18" s="55">
        <f ca="1"/>
        <v>32.189</v>
      </c>
      <c r="Q18" s="77">
        <f ca="1"/>
        <v>45814</v>
      </c>
      <c r="R18" s="55">
        <f ca="1"/>
        <v>59.045000000000002</v>
      </c>
    </row>
    <row r="19" spans="1:18" x14ac:dyDescent="0.3">
      <c r="A19" s="112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00">
        <f t="shared" ref="K19" si="14">C19+D19+F19+G19-I19-J19</f>
        <v>-44763.016888888953</v>
      </c>
      <c r="L19" s="1"/>
      <c r="M19" s="77">
        <f ca="1"/>
        <v>45817</v>
      </c>
      <c r="N19" s="55">
        <f ca="1"/>
        <v>43.512999999999998</v>
      </c>
      <c r="O19" s="77">
        <f ca="1"/>
        <v>45819</v>
      </c>
      <c r="P19" s="55">
        <f ca="1"/>
        <v>31.285</v>
      </c>
      <c r="Q19" s="77">
        <f ca="1"/>
        <v>45817</v>
      </c>
      <c r="R19" s="55">
        <f ca="1"/>
        <v>58.375</v>
      </c>
    </row>
    <row r="20" spans="1:18" x14ac:dyDescent="0.3">
      <c r="A20" s="112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00">
        <f t="shared" ref="K20" si="16">C20+D20+F20+G20-I20-J20</f>
        <v>-23422.824444444454</v>
      </c>
      <c r="L20" s="1"/>
      <c r="M20" s="77">
        <f ca="1"/>
        <v>45818</v>
      </c>
      <c r="N20" s="55">
        <f ca="1"/>
        <v>43.695</v>
      </c>
      <c r="O20" s="77">
        <f ca="1"/>
        <v>45824</v>
      </c>
      <c r="P20" s="55">
        <f ca="1"/>
        <v>32.777000000000001</v>
      </c>
      <c r="Q20" s="77">
        <f ca="1"/>
        <v>45818</v>
      </c>
      <c r="R20" s="55">
        <f ca="1"/>
        <v>58.441000000000003</v>
      </c>
    </row>
    <row r="21" spans="1:18" x14ac:dyDescent="0.3">
      <c r="A21" s="112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00">
        <f t="shared" ref="K21" si="18">C21+D21+F21+G21-I21-J21</f>
        <v>-37585.432000000001</v>
      </c>
      <c r="L21" s="1"/>
      <c r="M21" s="77">
        <f ca="1"/>
        <v>45819</v>
      </c>
      <c r="N21" s="55">
        <f ca="1"/>
        <v>43.207000000000001</v>
      </c>
      <c r="O21" s="77">
        <f ca="1"/>
        <v>45825</v>
      </c>
      <c r="P21" s="55">
        <f ca="1"/>
        <v>33.972999999999999</v>
      </c>
      <c r="Q21" s="77">
        <f ca="1"/>
        <v>45819</v>
      </c>
      <c r="R21" s="55">
        <f ca="1"/>
        <v>56.884</v>
      </c>
    </row>
    <row r="22" spans="1:18" x14ac:dyDescent="0.3">
      <c r="A22" s="112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00">
        <f t="shared" ref="K22" si="20">C22+D22+F22+G22-I22-J22</f>
        <v>-34552.754666666689</v>
      </c>
      <c r="L22" s="1"/>
      <c r="M22" s="77">
        <f ca="1"/>
        <v>45820</v>
      </c>
      <c r="N22" s="55">
        <f ca="1"/>
        <v>43.76</v>
      </c>
      <c r="O22" s="77">
        <f ca="1"/>
        <v>45826</v>
      </c>
      <c r="P22" s="55">
        <f ca="1"/>
        <v>34.889000000000003</v>
      </c>
      <c r="Q22" s="77">
        <f ca="1"/>
        <v>45820</v>
      </c>
      <c r="R22" s="55">
        <f ca="1"/>
        <v>58.034999999999997</v>
      </c>
    </row>
    <row r="23" spans="1:18" x14ac:dyDescent="0.3">
      <c r="A23" s="112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00">
        <f t="shared" ref="K23" si="22">C23+D23+F23+G23-I23-J23</f>
        <v>-30957.394222222225</v>
      </c>
      <c r="L23" s="1"/>
      <c r="M23" s="77">
        <f ca="1"/>
        <v>45821</v>
      </c>
      <c r="N23" s="55">
        <f ca="1"/>
        <v>45.302</v>
      </c>
      <c r="O23" s="77">
        <f ca="1"/>
        <v>45827</v>
      </c>
      <c r="P23" s="55">
        <f ca="1"/>
        <v>35.470999999999997</v>
      </c>
      <c r="Q23" s="77">
        <f ca="1"/>
        <v>45821</v>
      </c>
      <c r="R23" s="55">
        <f ca="1"/>
        <v>58.276000000000003</v>
      </c>
    </row>
    <row r="24" spans="1:18" x14ac:dyDescent="0.3">
      <c r="A24" s="112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100">
        <f t="shared" ref="K24" si="29">C24+D24+F24+G24-I24-J24</f>
        <v>-38622.837777777735</v>
      </c>
      <c r="L24" s="1"/>
      <c r="M24" s="77">
        <f ca="1"/>
        <v>45824</v>
      </c>
      <c r="N24" s="55">
        <f ca="1"/>
        <v>44.826000000000001</v>
      </c>
      <c r="O24" s="77">
        <f ca="1"/>
        <v>45832</v>
      </c>
      <c r="P24" s="55">
        <f ca="1"/>
        <v>33.088000000000001</v>
      </c>
      <c r="Q24" s="77">
        <f ca="1"/>
        <v>45824</v>
      </c>
      <c r="R24" s="55">
        <f ca="1"/>
        <v>57.57</v>
      </c>
    </row>
    <row r="25" spans="1:18" x14ac:dyDescent="0.3">
      <c r="A25" s="112">
        <v>45939</v>
      </c>
      <c r="B25" s="1">
        <v>47.508000000000003</v>
      </c>
      <c r="C25" s="31">
        <f t="shared" ref="C25" si="30">-1*(B25-$B$14)*10^-4*$B$8*$B$5</f>
        <v>-24677.632000000023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49.787999999999997</v>
      </c>
      <c r="I25" s="31">
        <f t="shared" ref="I25" si="34">-1*(H25-$H$14)*10^-4*$D$8*$D$5</f>
        <v>15150.00000000004</v>
      </c>
      <c r="J25" s="32">
        <f t="shared" ref="J25" si="35">$D$6*(A25-$A$14)/360*$D$5</f>
        <v>10416.666666666666</v>
      </c>
      <c r="K25" s="100">
        <f t="shared" ref="K25" si="36">C25+D25+F25+G25-I25-J25</f>
        <v>-17989.397333333396</v>
      </c>
      <c r="L25" s="1"/>
      <c r="M25" s="77">
        <f ca="1"/>
        <v>45825</v>
      </c>
      <c r="N25" s="55">
        <f ca="1"/>
        <v>45.54</v>
      </c>
      <c r="O25" s="77">
        <f ca="1"/>
        <v>45833</v>
      </c>
      <c r="P25" s="55">
        <f ca="1"/>
        <v>32.783999999999999</v>
      </c>
      <c r="Q25" s="77">
        <f ca="1"/>
        <v>45825</v>
      </c>
      <c r="R25" s="55">
        <f ca="1"/>
        <v>57.674999999999997</v>
      </c>
    </row>
    <row r="26" spans="1:18" x14ac:dyDescent="0.3">
      <c r="A26" s="112">
        <v>45940</v>
      </c>
      <c r="B26" s="1">
        <f ca="1">VLOOKUP(A26,M:N,2)</f>
        <v>49.207000000000001</v>
      </c>
      <c r="C26" s="31">
        <f t="shared" ref="C26" ca="1" si="37">-1*(B26-$B$14)*10^-4*$B$8*$B$5</f>
        <v>-38616.22800000001</v>
      </c>
      <c r="D26" s="32">
        <f t="shared" ref="D26" si="38">$B$6*(A26-$A$14)/360*$B$5</f>
        <v>31111.111111111109</v>
      </c>
      <c r="E26" s="4">
        <f ca="1">VLOOKUP(A26,O:P,2)</f>
        <v>36.262999999999998</v>
      </c>
      <c r="F26" s="31">
        <f t="shared" ref="F26" ca="1" si="39">-1*(E26-$E$14)*10^-4*$C$8*$C$5</f>
        <v>-18321.247999999985</v>
      </c>
      <c r="G26" s="32">
        <f t="shared" ref="G26" si="40">$C$6*(A26-$A$14)/360*$C$5</f>
        <v>7111.1111111111113</v>
      </c>
      <c r="H26" s="4">
        <f ca="1">VLOOKUP(A26,Q:R,2)</f>
        <v>50.655000000000001</v>
      </c>
      <c r="I26" s="31">
        <f t="shared" ref="I26" ca="1" si="41">-1*(H26-$H$14)*10^-4*$D$8*$D$5</f>
        <v>4312.4999999999864</v>
      </c>
      <c r="J26" s="32">
        <f t="shared" ref="J26" si="42">$D$6*(A26-$A$14)/360*$D$5</f>
        <v>11111.111111111111</v>
      </c>
      <c r="K26" s="100">
        <f t="shared" ref="K26" ca="1" si="43">C26+D26+F26+G26-I26-J26</f>
        <v>-34138.864888888871</v>
      </c>
      <c r="L26" s="1"/>
      <c r="M26" s="77">
        <f ca="1"/>
        <v>45826</v>
      </c>
      <c r="N26" s="55">
        <f ca="1"/>
        <v>46.316000000000003</v>
      </c>
      <c r="O26" s="77">
        <f ca="1"/>
        <v>45853</v>
      </c>
      <c r="P26" s="55">
        <f ca="1"/>
        <v>31.469000000000001</v>
      </c>
      <c r="Q26" s="77">
        <f ca="1"/>
        <v>45826</v>
      </c>
      <c r="R26" s="55">
        <f ca="1"/>
        <v>57.996000000000002</v>
      </c>
    </row>
    <row r="27" spans="1:18" x14ac:dyDescent="0.3">
      <c r="A27" s="112">
        <v>45943</v>
      </c>
      <c r="B27" s="1">
        <f ca="1">VLOOKUP(A27,M:N,2)</f>
        <v>49.982999999999997</v>
      </c>
      <c r="C27" s="31">
        <f t="shared" ref="C27" ca="1" si="44">-1*(B27-$B$14)*10^-4*$B$8*$B$5</f>
        <v>-44982.531999999977</v>
      </c>
      <c r="D27" s="32">
        <f t="shared" ref="D27" si="45">$B$6*(A27-$A$14)/360*$B$5</f>
        <v>36944.444444444445</v>
      </c>
      <c r="E27" s="4">
        <f ca="1">VLOOKUP(A27,O:P,2)</f>
        <v>36.572000000000003</v>
      </c>
      <c r="F27" s="31">
        <f t="shared" ref="F27" ca="1" si="46">-1*(E27-$E$14)*10^-4*$C$8*$C$5</f>
        <v>-20822.912000000022</v>
      </c>
      <c r="G27" s="32">
        <f t="shared" ref="G27" si="47">$C$6*(A27-$A$14)/360*$C$5</f>
        <v>8444.4444444444453</v>
      </c>
      <c r="H27" s="4">
        <f ca="1">VLOOKUP(A27,Q:R,2)</f>
        <v>51.743000000000002</v>
      </c>
      <c r="I27" s="31">
        <f t="shared" ref="I27" ca="1" si="48">-1*(H27-$H$14)*10^-4*$D$8*$D$5</f>
        <v>-9287.5000000000273</v>
      </c>
      <c r="J27" s="32">
        <f t="shared" ref="J27" si="49">$D$6*(A27-$A$14)/360*$D$5</f>
        <v>13194.444444444445</v>
      </c>
      <c r="K27" s="100">
        <f t="shared" ref="K27" ca="1" si="50">C27+D27+F27+G27-I27-J27</f>
        <v>-24323.499555555529</v>
      </c>
      <c r="L27" s="1"/>
      <c r="M27" s="77">
        <f ca="1"/>
        <v>45827</v>
      </c>
      <c r="N27" s="55">
        <f ca="1"/>
        <v>48.246000000000002</v>
      </c>
      <c r="O27" s="77">
        <f ca="1"/>
        <v>45854</v>
      </c>
      <c r="P27" s="55">
        <f ca="1"/>
        <v>31.843</v>
      </c>
      <c r="Q27" s="77">
        <f ca="1"/>
        <v>45827</v>
      </c>
      <c r="R27" s="55">
        <f ca="1"/>
        <v>59.749000000000002</v>
      </c>
    </row>
    <row r="28" spans="1:18" x14ac:dyDescent="0.3">
      <c r="A28" s="112">
        <v>45944</v>
      </c>
      <c r="B28" s="46"/>
      <c r="C28" s="31"/>
      <c r="D28" s="32"/>
      <c r="E28" s="4"/>
      <c r="F28" s="31"/>
      <c r="G28" s="32"/>
      <c r="H28" s="4"/>
      <c r="I28" s="31"/>
      <c r="J28" s="32"/>
      <c r="K28" s="83"/>
      <c r="L28" s="1"/>
      <c r="M28" s="77">
        <f ca="1"/>
        <v>45828</v>
      </c>
      <c r="N28" s="55">
        <f ca="1"/>
        <v>47.417000000000002</v>
      </c>
      <c r="O28" s="77">
        <f ca="1"/>
        <v>45855</v>
      </c>
      <c r="P28" s="55">
        <f ca="1"/>
        <v>31.577000000000002</v>
      </c>
      <c r="Q28" s="77">
        <f ca="1"/>
        <v>45828</v>
      </c>
      <c r="R28" s="55">
        <f ca="1"/>
        <v>58.680999999999997</v>
      </c>
    </row>
    <row r="29" spans="1:18" x14ac:dyDescent="0.3">
      <c r="A29" s="112">
        <v>45945</v>
      </c>
      <c r="B29" s="46"/>
      <c r="C29" s="31"/>
      <c r="D29" s="32"/>
      <c r="E29" s="4"/>
      <c r="F29" s="31"/>
      <c r="G29" s="32"/>
      <c r="H29" s="4"/>
      <c r="I29" s="31"/>
      <c r="J29" s="32"/>
      <c r="K29" s="83"/>
      <c r="L29" s="1"/>
      <c r="M29" s="77">
        <f ca="1"/>
        <v>45831</v>
      </c>
      <c r="N29" s="55">
        <f ca="1"/>
        <v>47.063000000000002</v>
      </c>
      <c r="O29" s="77">
        <f ca="1"/>
        <v>45859</v>
      </c>
      <c r="P29" s="55">
        <f ca="1"/>
        <v>31.033000000000001</v>
      </c>
      <c r="Q29" s="77">
        <f ca="1"/>
        <v>45831</v>
      </c>
      <c r="R29" s="55">
        <f ca="1"/>
        <v>58.468000000000004</v>
      </c>
    </row>
    <row r="30" spans="1:18" x14ac:dyDescent="0.3">
      <c r="A30" s="113"/>
      <c r="B30" s="46"/>
      <c r="C30" s="31"/>
      <c r="D30" s="32"/>
      <c r="E30" s="4"/>
      <c r="F30" s="31"/>
      <c r="G30" s="32"/>
      <c r="H30" s="4"/>
      <c r="I30" s="31"/>
      <c r="J30" s="32"/>
      <c r="K30" s="83"/>
      <c r="L30" s="1"/>
      <c r="M30" s="77">
        <f ca="1"/>
        <v>45832</v>
      </c>
      <c r="N30" s="55">
        <f ca="1"/>
        <v>45.063000000000002</v>
      </c>
      <c r="O30" s="77">
        <f ca="1"/>
        <v>45860</v>
      </c>
      <c r="P30" s="55">
        <f ca="1"/>
        <v>31.106000000000002</v>
      </c>
      <c r="Q30" s="77">
        <f ca="1"/>
        <v>45832</v>
      </c>
      <c r="R30" s="55">
        <f ca="1"/>
        <v>56.033000000000001</v>
      </c>
    </row>
    <row r="31" spans="1:18" x14ac:dyDescent="0.3">
      <c r="A31" s="113"/>
      <c r="B31" s="46"/>
      <c r="C31" s="31"/>
      <c r="D31" s="32"/>
      <c r="E31" s="4"/>
      <c r="F31" s="31"/>
      <c r="G31" s="32"/>
      <c r="H31" s="4"/>
      <c r="I31" s="31"/>
      <c r="J31" s="32"/>
      <c r="K31" s="83"/>
      <c r="L31" s="1"/>
      <c r="M31" s="77">
        <f ca="1"/>
        <v>45833</v>
      </c>
      <c r="N31" s="55">
        <f ca="1"/>
        <v>44.725999999999999</v>
      </c>
      <c r="O31" s="77">
        <f ca="1"/>
        <v>45866</v>
      </c>
      <c r="P31" s="55">
        <f ca="1"/>
        <v>30.402999999999999</v>
      </c>
      <c r="Q31" s="77">
        <f ca="1"/>
        <v>45833</v>
      </c>
      <c r="R31" s="55">
        <f ca="1"/>
        <v>55.792000000000002</v>
      </c>
    </row>
    <row r="32" spans="1:18" x14ac:dyDescent="0.3">
      <c r="A32" s="112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  <c r="M32" s="77">
        <f ca="1"/>
        <v>45834</v>
      </c>
      <c r="N32" s="55">
        <f ca="1"/>
        <v>44.393000000000001</v>
      </c>
      <c r="O32" s="77">
        <f ca="1"/>
        <v>45867</v>
      </c>
      <c r="P32" s="55">
        <f ca="1"/>
        <v>31.798999999999999</v>
      </c>
      <c r="Q32" s="77">
        <f ca="1"/>
        <v>45834</v>
      </c>
      <c r="R32" s="55">
        <f ca="1"/>
        <v>56.220999999999997</v>
      </c>
    </row>
    <row r="33" spans="1:18" x14ac:dyDescent="0.3">
      <c r="A33" s="112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  <c r="M33" s="77">
        <f ca="1"/>
        <v>45835</v>
      </c>
      <c r="N33" s="55">
        <f ca="1"/>
        <v>43.41</v>
      </c>
      <c r="O33" s="77">
        <f ca="1"/>
        <v>45868</v>
      </c>
      <c r="P33" s="55">
        <f ca="1"/>
        <v>32.430999999999997</v>
      </c>
      <c r="Q33" s="77">
        <f ca="1"/>
        <v>45835</v>
      </c>
      <c r="R33" s="55">
        <f ca="1"/>
        <v>54.856999999999999</v>
      </c>
    </row>
    <row r="34" spans="1:18" x14ac:dyDescent="0.3">
      <c r="A34" s="112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  <c r="M34" s="77">
        <f ca="1"/>
        <v>45838</v>
      </c>
      <c r="N34" s="55">
        <f ca="1"/>
        <v>43.063000000000002</v>
      </c>
      <c r="O34" s="77">
        <f ca="1"/>
        <v>45869</v>
      </c>
      <c r="P34" s="55">
        <f ca="1"/>
        <v>32.579000000000001</v>
      </c>
      <c r="Q34" s="77">
        <f ca="1"/>
        <v>45838</v>
      </c>
      <c r="R34" s="55">
        <f ca="1"/>
        <v>54.988</v>
      </c>
    </row>
    <row r="35" spans="1:18" x14ac:dyDescent="0.3">
      <c r="A35" s="112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  <c r="M35" s="77">
        <f ca="1"/>
        <v>45839</v>
      </c>
      <c r="N35" s="55">
        <f ca="1"/>
        <v>42.378999999999998</v>
      </c>
      <c r="O35" s="77">
        <f ca="1"/>
        <v>45870</v>
      </c>
      <c r="P35" s="55">
        <f ca="1"/>
        <v>33.673000000000002</v>
      </c>
      <c r="Q35" s="77">
        <f ca="1"/>
        <v>45839</v>
      </c>
      <c r="R35" s="55">
        <f ca="1"/>
        <v>54.920999999999999</v>
      </c>
    </row>
    <row r="36" spans="1:18" x14ac:dyDescent="0.3">
      <c r="A36" s="112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  <c r="M36" s="77">
        <f ca="1"/>
        <v>45840</v>
      </c>
      <c r="N36" s="55">
        <f ca="1"/>
        <v>41.917999999999999</v>
      </c>
      <c r="O36" s="77">
        <f ca="1"/>
        <v>45873</v>
      </c>
      <c r="P36" s="55">
        <f ca="1"/>
        <v>33.719000000000001</v>
      </c>
      <c r="Q36" s="77">
        <f ca="1"/>
        <v>45840</v>
      </c>
      <c r="R36" s="55">
        <f ca="1"/>
        <v>54.177999999999997</v>
      </c>
    </row>
    <row r="37" spans="1:18" x14ac:dyDescent="0.3">
      <c r="A37" s="112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  <c r="M37" s="77">
        <f ca="1"/>
        <v>45841</v>
      </c>
      <c r="N37" s="55">
        <f ca="1"/>
        <v>41.838999999999999</v>
      </c>
      <c r="O37" s="77">
        <f ca="1"/>
        <v>45874</v>
      </c>
      <c r="P37" s="55">
        <f ca="1"/>
        <v>33.027000000000001</v>
      </c>
      <c r="Q37" s="77">
        <f ca="1"/>
        <v>45841</v>
      </c>
      <c r="R37" s="55">
        <f ca="1"/>
        <v>53.804000000000002</v>
      </c>
    </row>
    <row r="38" spans="1:18" x14ac:dyDescent="0.3">
      <c r="A38" s="112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  <c r="M38" s="77">
        <f ca="1"/>
        <v>45842</v>
      </c>
      <c r="N38" s="55">
        <f ca="1"/>
        <v>41.515999999999998</v>
      </c>
      <c r="O38" s="77">
        <f ca="1"/>
        <v>45875</v>
      </c>
      <c r="P38" s="55">
        <f ca="1"/>
        <v>33.005000000000003</v>
      </c>
      <c r="Q38" s="77">
        <f ca="1"/>
        <v>45842</v>
      </c>
      <c r="R38" s="55">
        <f ca="1"/>
        <v>54.723999999999997</v>
      </c>
    </row>
    <row r="39" spans="1:18" x14ac:dyDescent="0.3">
      <c r="A39" s="112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  <c r="M39" s="77">
        <f ca="1"/>
        <v>45845</v>
      </c>
      <c r="N39" s="55">
        <f ca="1"/>
        <v>41.445999999999998</v>
      </c>
      <c r="O39" s="77">
        <f ca="1"/>
        <v>45888</v>
      </c>
      <c r="P39" s="55">
        <f ca="1"/>
        <v>32.29</v>
      </c>
      <c r="Q39" s="77">
        <f ca="1"/>
        <v>45845</v>
      </c>
      <c r="R39" s="55">
        <f ca="1"/>
        <v>55.045000000000002</v>
      </c>
    </row>
    <row r="40" spans="1:18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  <c r="M40" s="77">
        <f ca="1"/>
        <v>45846</v>
      </c>
      <c r="N40" s="55">
        <f ca="1"/>
        <v>41.036999999999999</v>
      </c>
      <c r="O40" s="77">
        <f ca="1"/>
        <v>45889</v>
      </c>
      <c r="P40" s="55">
        <f ca="1"/>
        <v>32.83</v>
      </c>
      <c r="Q40" s="77">
        <f ca="1"/>
        <v>45846</v>
      </c>
      <c r="R40" s="55">
        <f ca="1"/>
        <v>54.9</v>
      </c>
    </row>
    <row r="41" spans="1:18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  <c r="M41" s="77">
        <f ca="1"/>
        <v>45847</v>
      </c>
      <c r="N41" s="55">
        <f ca="1"/>
        <v>41.017000000000003</v>
      </c>
      <c r="O41" s="77">
        <f ca="1"/>
        <v>45890</v>
      </c>
      <c r="P41" s="55">
        <f ca="1"/>
        <v>32.895000000000003</v>
      </c>
      <c r="Q41" s="77">
        <f ca="1"/>
        <v>45847</v>
      </c>
      <c r="R41" s="55">
        <f ca="1"/>
        <v>54.805</v>
      </c>
    </row>
    <row r="42" spans="1:18" x14ac:dyDescent="0.3">
      <c r="B42" s="59"/>
      <c r="C42" s="59"/>
      <c r="D42" s="59"/>
      <c r="F42" s="58"/>
      <c r="G42" s="58"/>
      <c r="I42" s="58"/>
      <c r="J42" s="58"/>
      <c r="K42" s="58"/>
      <c r="M42" s="77">
        <f ca="1"/>
        <v>45848</v>
      </c>
      <c r="N42" s="55">
        <f ca="1"/>
        <v>40.359000000000002</v>
      </c>
      <c r="O42" s="77">
        <f ca="1"/>
        <v>45891</v>
      </c>
      <c r="P42" s="55">
        <f ca="1"/>
        <v>33.159999999999997</v>
      </c>
      <c r="Q42" s="77">
        <f ca="1"/>
        <v>45848</v>
      </c>
      <c r="R42" s="55">
        <f ca="1"/>
        <v>54.341000000000001</v>
      </c>
    </row>
    <row r="43" spans="1:18" x14ac:dyDescent="0.3">
      <c r="B43" s="59"/>
      <c r="C43" s="59"/>
      <c r="D43" s="59"/>
      <c r="I43" s="58"/>
      <c r="J43" s="58"/>
      <c r="K43" s="58"/>
      <c r="M43" s="77">
        <f ca="1"/>
        <v>45849</v>
      </c>
      <c r="N43" s="55">
        <f ca="1"/>
        <v>40.9</v>
      </c>
      <c r="O43" s="77">
        <f ca="1"/>
        <v>45895</v>
      </c>
      <c r="P43" s="55">
        <f ca="1"/>
        <v>33.325000000000003</v>
      </c>
      <c r="Q43" s="77">
        <f ca="1"/>
        <v>45849</v>
      </c>
      <c r="R43" s="55">
        <f ca="1"/>
        <v>55.78</v>
      </c>
    </row>
    <row r="44" spans="1:18" x14ac:dyDescent="0.3">
      <c r="B44" s="59"/>
      <c r="C44" s="59"/>
      <c r="D44" s="59"/>
      <c r="I44" s="58"/>
      <c r="J44" s="58"/>
      <c r="K44" s="58"/>
      <c r="M44" s="77">
        <f ca="1"/>
        <v>45852</v>
      </c>
      <c r="N44" s="55">
        <f ca="1"/>
        <v>41.908999999999999</v>
      </c>
      <c r="O44" s="77">
        <f ca="1"/>
        <v>45896</v>
      </c>
      <c r="P44" s="55">
        <f ca="1"/>
        <v>33.249000000000002</v>
      </c>
      <c r="Q44" s="77">
        <f ca="1"/>
        <v>45852</v>
      </c>
      <c r="R44" s="55">
        <f ca="1"/>
        <v>56.256</v>
      </c>
    </row>
    <row r="45" spans="1:18" x14ac:dyDescent="0.3">
      <c r="B45" s="59"/>
      <c r="C45" s="59"/>
      <c r="D45" s="59"/>
      <c r="I45" s="58"/>
      <c r="J45" s="58"/>
      <c r="K45" s="58"/>
      <c r="M45" s="77">
        <f ca="1"/>
        <v>45853</v>
      </c>
      <c r="N45" s="55">
        <f ca="1"/>
        <v>40.244</v>
      </c>
      <c r="O45" s="77">
        <f ca="1"/>
        <v>45897</v>
      </c>
      <c r="P45" s="55">
        <f ca="1"/>
        <v>33.628</v>
      </c>
      <c r="Q45" s="77">
        <f ca="1"/>
        <v>45853</v>
      </c>
      <c r="R45" s="55">
        <f ca="1"/>
        <v>55.73</v>
      </c>
    </row>
    <row r="46" spans="1:18" x14ac:dyDescent="0.3">
      <c r="B46" s="59"/>
      <c r="C46" s="59"/>
      <c r="D46" s="59"/>
      <c r="M46" s="77">
        <f ca="1"/>
        <v>45854</v>
      </c>
      <c r="N46" s="55">
        <f ca="1"/>
        <v>41.061999999999998</v>
      </c>
      <c r="O46" s="77">
        <f ca="1"/>
        <v>45901</v>
      </c>
      <c r="P46" s="55">
        <f ca="1"/>
        <v>34.509</v>
      </c>
      <c r="Q46" s="77">
        <f ca="1"/>
        <v>45854</v>
      </c>
      <c r="R46" s="55">
        <f ca="1"/>
        <v>56.627000000000002</v>
      </c>
    </row>
    <row r="47" spans="1:18" x14ac:dyDescent="0.3">
      <c r="B47" s="59"/>
      <c r="C47" s="59"/>
      <c r="D47" s="59"/>
      <c r="M47" s="77">
        <f ca="1"/>
        <v>45855</v>
      </c>
      <c r="N47" s="55">
        <f ca="1"/>
        <v>40.295999999999999</v>
      </c>
      <c r="O47" s="77">
        <f ca="1"/>
        <v>45902</v>
      </c>
      <c r="P47" s="55">
        <f ca="1"/>
        <v>35.207999999999998</v>
      </c>
      <c r="Q47" s="77">
        <f ca="1"/>
        <v>45855</v>
      </c>
      <c r="R47" s="55">
        <f ca="1"/>
        <v>55.930999999999997</v>
      </c>
    </row>
    <row r="48" spans="1:18" x14ac:dyDescent="0.3">
      <c r="B48" s="59"/>
      <c r="C48" s="59"/>
      <c r="D48" s="59"/>
      <c r="M48" s="77">
        <f ca="1"/>
        <v>45856</v>
      </c>
      <c r="N48" s="55">
        <f ca="1"/>
        <v>39.308999999999997</v>
      </c>
      <c r="O48" s="77">
        <f ca="1"/>
        <v>45903</v>
      </c>
      <c r="P48" s="55">
        <f ca="1"/>
        <v>35.161000000000001</v>
      </c>
      <c r="Q48" s="77">
        <f ca="1"/>
        <v>45856</v>
      </c>
      <c r="R48" s="55">
        <f ca="1"/>
        <v>56.24</v>
      </c>
    </row>
    <row r="49" spans="2:18" x14ac:dyDescent="0.3">
      <c r="B49" s="59"/>
      <c r="C49" s="59"/>
      <c r="D49" s="59"/>
      <c r="M49" s="77">
        <f ca="1"/>
        <v>45859</v>
      </c>
      <c r="N49" s="55">
        <f ca="1"/>
        <v>39.283000000000001</v>
      </c>
      <c r="O49" s="77">
        <f ca="1"/>
        <v>45904</v>
      </c>
      <c r="P49" s="55">
        <f ca="1"/>
        <v>34.387</v>
      </c>
      <c r="Q49" s="77">
        <f ca="1"/>
        <v>45859</v>
      </c>
      <c r="R49" s="55">
        <f ca="1"/>
        <v>56.170999999999999</v>
      </c>
    </row>
    <row r="50" spans="2:18" x14ac:dyDescent="0.3">
      <c r="B50" s="59"/>
      <c r="C50" s="59"/>
      <c r="D50" s="59"/>
      <c r="M50" s="77">
        <f ca="1"/>
        <v>45860</v>
      </c>
      <c r="N50" s="55">
        <f ca="1"/>
        <v>39.386000000000003</v>
      </c>
      <c r="O50" s="77">
        <f ca="1"/>
        <v>45905</v>
      </c>
      <c r="P50" s="55">
        <f ca="1"/>
        <v>34.222000000000001</v>
      </c>
      <c r="Q50" s="77">
        <f ca="1"/>
        <v>45860</v>
      </c>
      <c r="R50" s="55">
        <f ca="1"/>
        <v>57.37</v>
      </c>
    </row>
    <row r="51" spans="2:18" x14ac:dyDescent="0.3">
      <c r="B51" s="59"/>
      <c r="C51" s="59"/>
      <c r="D51" s="59"/>
      <c r="M51" s="77">
        <f ca="1"/>
        <v>45861</v>
      </c>
      <c r="N51" s="55">
        <f ca="1"/>
        <v>38.344000000000001</v>
      </c>
      <c r="O51" s="77">
        <f ca="1"/>
        <v>45908</v>
      </c>
      <c r="P51" s="55">
        <f ca="1"/>
        <v>33.814999999999998</v>
      </c>
      <c r="Q51" s="77">
        <f ca="1"/>
        <v>45861</v>
      </c>
      <c r="R51" s="55">
        <f ca="1"/>
        <v>56.683999999999997</v>
      </c>
    </row>
    <row r="52" spans="2:18" x14ac:dyDescent="0.3">
      <c r="B52" s="59"/>
      <c r="C52" s="59"/>
      <c r="D52" s="59"/>
      <c r="M52" s="77">
        <f ca="1"/>
        <v>45862</v>
      </c>
      <c r="N52" s="55">
        <f ca="1"/>
        <v>37.792999999999999</v>
      </c>
      <c r="O52" s="77">
        <f ca="1"/>
        <v>45909</v>
      </c>
      <c r="P52" s="55">
        <f ca="1"/>
        <v>33.658999999999999</v>
      </c>
      <c r="Q52" s="77">
        <f ca="1"/>
        <v>45862</v>
      </c>
      <c r="R52" s="55">
        <f ca="1"/>
        <v>56.863</v>
      </c>
    </row>
    <row r="53" spans="2:18" x14ac:dyDescent="0.3">
      <c r="B53" s="59"/>
      <c r="C53" s="59"/>
      <c r="D53" s="59"/>
      <c r="M53" s="77">
        <f ca="1"/>
        <v>45863</v>
      </c>
      <c r="N53" s="55">
        <f ca="1"/>
        <v>38.253999999999998</v>
      </c>
      <c r="O53" s="77">
        <f ca="1"/>
        <v>45910</v>
      </c>
      <c r="P53" s="55">
        <f ca="1"/>
        <v>33.618000000000002</v>
      </c>
      <c r="Q53" s="77">
        <f ca="1"/>
        <v>45863</v>
      </c>
      <c r="R53" s="55">
        <f ca="1"/>
        <v>57.063000000000002</v>
      </c>
    </row>
    <row r="54" spans="2:18" x14ac:dyDescent="0.3">
      <c r="M54" s="77">
        <f ca="1"/>
        <v>45866</v>
      </c>
      <c r="N54" s="55">
        <f ca="1"/>
        <v>38.220999999999997</v>
      </c>
      <c r="O54" s="77">
        <f ca="1"/>
        <v>45911</v>
      </c>
      <c r="P54" s="55">
        <f ca="1"/>
        <v>33.253</v>
      </c>
      <c r="Q54" s="77">
        <f ca="1"/>
        <v>45866</v>
      </c>
      <c r="R54" s="55">
        <f ca="1"/>
        <v>56.624000000000002</v>
      </c>
    </row>
    <row r="55" spans="2:18" x14ac:dyDescent="0.3">
      <c r="M55" s="77">
        <f ca="1"/>
        <v>45867</v>
      </c>
      <c r="N55" s="55">
        <f ca="1"/>
        <v>39.200000000000003</v>
      </c>
      <c r="O55" s="77">
        <f ca="1"/>
        <v>45912</v>
      </c>
      <c r="P55" s="55">
        <f ca="1"/>
        <v>33.185000000000002</v>
      </c>
      <c r="Q55" s="77">
        <f ca="1"/>
        <v>45867</v>
      </c>
      <c r="R55" s="55">
        <f ca="1"/>
        <v>57.01</v>
      </c>
    </row>
    <row r="56" spans="2:18" x14ac:dyDescent="0.3">
      <c r="M56" s="77">
        <f ca="1"/>
        <v>45868</v>
      </c>
      <c r="N56" s="55">
        <f ca="1"/>
        <v>39.347000000000001</v>
      </c>
      <c r="O56" s="77">
        <f ca="1"/>
        <v>45915</v>
      </c>
      <c r="P56" s="55">
        <f ca="1"/>
        <v>32.991999999999997</v>
      </c>
      <c r="Q56" s="77">
        <f ca="1"/>
        <v>45868</v>
      </c>
      <c r="R56" s="55">
        <f ca="1"/>
        <v>56.71</v>
      </c>
    </row>
    <row r="57" spans="2:18" x14ac:dyDescent="0.3">
      <c r="M57" s="77">
        <f ca="1"/>
        <v>45869</v>
      </c>
      <c r="N57" s="55">
        <f ca="1"/>
        <v>40.613</v>
      </c>
      <c r="O57" s="77">
        <f ca="1"/>
        <v>45916</v>
      </c>
      <c r="P57" s="55">
        <f ca="1"/>
        <v>33.220999999999997</v>
      </c>
      <c r="Q57" s="77">
        <f ca="1"/>
        <v>45869</v>
      </c>
      <c r="R57" s="55">
        <f ca="1"/>
        <v>56.706000000000003</v>
      </c>
    </row>
    <row r="58" spans="2:18" x14ac:dyDescent="0.3">
      <c r="M58" s="77">
        <f ca="1"/>
        <v>45870</v>
      </c>
      <c r="N58" s="55">
        <f ca="1"/>
        <v>42.683</v>
      </c>
      <c r="O58" s="77">
        <f ca="1"/>
        <v>45917</v>
      </c>
      <c r="P58" s="55">
        <f ca="1"/>
        <v>33.203000000000003</v>
      </c>
      <c r="Q58" s="77">
        <f ca="1"/>
        <v>45870</v>
      </c>
      <c r="R58" s="55">
        <f ca="1"/>
        <v>58.15</v>
      </c>
    </row>
    <row r="59" spans="2:18" x14ac:dyDescent="0.3">
      <c r="M59" s="77">
        <f ca="1"/>
        <v>45873</v>
      </c>
      <c r="N59" s="55">
        <f ca="1"/>
        <v>42.98</v>
      </c>
      <c r="O59" s="77">
        <f ca="1"/>
        <v>45918</v>
      </c>
      <c r="P59" s="55">
        <f ca="1"/>
        <v>32.985999999999997</v>
      </c>
      <c r="Q59" s="77">
        <f ca="1"/>
        <v>45873</v>
      </c>
      <c r="R59" s="55">
        <f ca="1"/>
        <v>58.174999999999997</v>
      </c>
    </row>
    <row r="60" spans="2:18" x14ac:dyDescent="0.3">
      <c r="M60" s="77">
        <f ca="1"/>
        <v>45874</v>
      </c>
      <c r="N60" s="55">
        <f ca="1"/>
        <v>42.856000000000002</v>
      </c>
      <c r="O60" s="77">
        <f ca="1"/>
        <v>45919</v>
      </c>
      <c r="P60" s="55">
        <f ca="1"/>
        <v>32.042999999999999</v>
      </c>
      <c r="Q60" s="77">
        <f ca="1"/>
        <v>45874</v>
      </c>
      <c r="R60" s="55">
        <f ca="1"/>
        <v>57.576999999999998</v>
      </c>
    </row>
    <row r="61" spans="2:18" x14ac:dyDescent="0.3">
      <c r="M61" s="77">
        <f ca="1"/>
        <v>45875</v>
      </c>
      <c r="N61" s="55">
        <f ca="1"/>
        <v>42.598999999999997</v>
      </c>
      <c r="O61" s="77">
        <f ca="1"/>
        <v>45922</v>
      </c>
      <c r="P61" s="55">
        <f ca="1"/>
        <v>35.017000000000003</v>
      </c>
      <c r="Q61" s="77">
        <f ca="1"/>
        <v>45875</v>
      </c>
      <c r="R61" s="55">
        <f ca="1"/>
        <v>57.191000000000003</v>
      </c>
    </row>
    <row r="62" spans="2:18" x14ac:dyDescent="0.3">
      <c r="M62" s="77">
        <f ca="1"/>
        <v>45876</v>
      </c>
      <c r="N62" s="55">
        <f ca="1"/>
        <v>42.082999999999998</v>
      </c>
      <c r="O62" s="77">
        <f ca="1"/>
        <v>45923</v>
      </c>
      <c r="P62" s="55">
        <f ca="1"/>
        <v>34.92</v>
      </c>
      <c r="Q62" s="77">
        <f ca="1"/>
        <v>45876</v>
      </c>
      <c r="R62" s="55">
        <f ca="1"/>
        <v>56.203000000000003</v>
      </c>
    </row>
    <row r="63" spans="2:18" x14ac:dyDescent="0.3">
      <c r="M63" s="77">
        <f ca="1"/>
        <v>45877</v>
      </c>
      <c r="N63" s="55">
        <f ca="1"/>
        <v>42.243000000000002</v>
      </c>
      <c r="O63" s="77">
        <f ca="1"/>
        <v>45924</v>
      </c>
      <c r="P63" s="55">
        <f ca="1"/>
        <v>35.186999999999998</v>
      </c>
      <c r="Q63" s="77">
        <f ca="1"/>
        <v>45877</v>
      </c>
      <c r="R63" s="55">
        <f ca="1"/>
        <v>55.06</v>
      </c>
    </row>
    <row r="64" spans="2:18" x14ac:dyDescent="0.3">
      <c r="M64" s="77">
        <f ca="1"/>
        <v>45880</v>
      </c>
      <c r="N64" s="55">
        <f ca="1"/>
        <v>41.72</v>
      </c>
      <c r="O64" s="77">
        <f ca="1"/>
        <v>45925</v>
      </c>
      <c r="P64" s="55">
        <f ca="1"/>
        <v>35.619</v>
      </c>
      <c r="Q64" s="77">
        <f ca="1"/>
        <v>45880</v>
      </c>
      <c r="R64" s="55">
        <f ca="1"/>
        <v>54.545999999999999</v>
      </c>
    </row>
    <row r="65" spans="13:18" x14ac:dyDescent="0.3">
      <c r="M65" s="77">
        <f ca="1"/>
        <v>45881</v>
      </c>
      <c r="N65" s="55">
        <f ca="1"/>
        <v>42.02</v>
      </c>
      <c r="O65" s="77">
        <f ca="1"/>
        <v>45926</v>
      </c>
      <c r="P65" s="55">
        <f ca="1"/>
        <v>35.451000000000001</v>
      </c>
      <c r="Q65" s="77">
        <f ca="1"/>
        <v>45881</v>
      </c>
      <c r="R65" s="55">
        <f ca="1"/>
        <v>54.5</v>
      </c>
    </row>
    <row r="66" spans="13:18" x14ac:dyDescent="0.3">
      <c r="M66" s="77">
        <f ca="1"/>
        <v>45882</v>
      </c>
      <c r="N66" s="55">
        <f ca="1"/>
        <v>41.28</v>
      </c>
      <c r="O66" s="77">
        <f ca="1"/>
        <v>45929</v>
      </c>
      <c r="P66" s="55">
        <f ca="1"/>
        <v>35.258000000000003</v>
      </c>
      <c r="Q66" s="77">
        <f ca="1"/>
        <v>45882</v>
      </c>
      <c r="R66" s="55">
        <f ca="1"/>
        <v>53.508000000000003</v>
      </c>
    </row>
    <row r="67" spans="13:18" x14ac:dyDescent="0.3">
      <c r="M67" s="77">
        <f ca="1"/>
        <v>45883</v>
      </c>
      <c r="N67" s="55">
        <f ca="1"/>
        <v>40.89</v>
      </c>
      <c r="O67" s="77">
        <f ca="1"/>
        <v>45930</v>
      </c>
      <c r="P67" s="55">
        <f ca="1"/>
        <v>35.067999999999998</v>
      </c>
      <c r="Q67" s="77">
        <f ca="1"/>
        <v>45883</v>
      </c>
      <c r="R67" s="55">
        <f ca="1"/>
        <v>52.939</v>
      </c>
    </row>
    <row r="68" spans="13:18" x14ac:dyDescent="0.3">
      <c r="M68" s="77">
        <f ca="1"/>
        <v>45884</v>
      </c>
      <c r="N68" s="55">
        <f ca="1"/>
        <v>40.719000000000001</v>
      </c>
      <c r="O68" s="77">
        <f ca="1"/>
        <v>45931</v>
      </c>
      <c r="P68" s="55">
        <f ca="1"/>
        <v>35.444000000000003</v>
      </c>
      <c r="Q68" s="77">
        <f ca="1"/>
        <v>45884</v>
      </c>
      <c r="R68" s="55">
        <f ca="1"/>
        <v>53.164000000000001</v>
      </c>
    </row>
    <row r="69" spans="13:18" x14ac:dyDescent="0.3">
      <c r="M69" s="77">
        <f ca="1"/>
        <v>45887</v>
      </c>
      <c r="N69" s="55">
        <f ca="1"/>
        <v>40.926000000000002</v>
      </c>
      <c r="O69" s="77">
        <f ca="1"/>
        <v>45932</v>
      </c>
      <c r="P69" s="55">
        <f ca="1"/>
        <v>33.387</v>
      </c>
      <c r="Q69" s="77">
        <f ca="1"/>
        <v>45887</v>
      </c>
      <c r="R69" s="55">
        <f ca="1"/>
        <v>53.323</v>
      </c>
    </row>
    <row r="70" spans="13:18" x14ac:dyDescent="0.3">
      <c r="M70" s="77">
        <f ca="1"/>
        <v>45888</v>
      </c>
      <c r="N70" s="55">
        <f ca="1"/>
        <v>41.448</v>
      </c>
      <c r="O70" s="77">
        <f ca="1"/>
        <v>45933</v>
      </c>
      <c r="P70" s="55">
        <f ca="1"/>
        <v>33.853999999999999</v>
      </c>
      <c r="Q70" s="77">
        <f ca="1"/>
        <v>45888</v>
      </c>
      <c r="R70" s="55">
        <f ca="1"/>
        <v>52.71</v>
      </c>
    </row>
    <row r="71" spans="13:18" x14ac:dyDescent="0.3">
      <c r="M71" s="77">
        <f ca="1"/>
        <v>45889</v>
      </c>
      <c r="N71" s="55">
        <f ca="1"/>
        <v>42.601999999999997</v>
      </c>
      <c r="O71" s="77">
        <f ca="1"/>
        <v>45936</v>
      </c>
      <c r="P71" s="55">
        <f ca="1"/>
        <v>34.582000000000001</v>
      </c>
      <c r="Q71" s="77">
        <f ca="1"/>
        <v>45889</v>
      </c>
      <c r="R71" s="55">
        <f ca="1"/>
        <v>53.216999999999999</v>
      </c>
    </row>
    <row r="72" spans="13:18" x14ac:dyDescent="0.3">
      <c r="M72" s="77">
        <f ca="1"/>
        <v>45890</v>
      </c>
      <c r="N72" s="55">
        <f ca="1"/>
        <v>42.941000000000003</v>
      </c>
      <c r="O72" s="77">
        <f ca="1"/>
        <v>45937</v>
      </c>
      <c r="P72" s="55">
        <f ca="1"/>
        <v>34.889000000000003</v>
      </c>
      <c r="Q72" s="77">
        <f ca="1"/>
        <v>45890</v>
      </c>
      <c r="R72" s="55">
        <f ca="1"/>
        <v>52.706000000000003</v>
      </c>
    </row>
    <row r="73" spans="13:18" x14ac:dyDescent="0.3">
      <c r="M73" s="77">
        <f ca="1"/>
        <v>45891</v>
      </c>
      <c r="N73" s="55">
        <f ca="1"/>
        <v>42.587000000000003</v>
      </c>
      <c r="O73" s="77">
        <f ca="1"/>
        <v>45938</v>
      </c>
      <c r="P73" s="55">
        <f ca="1"/>
        <v>35.597999999999999</v>
      </c>
      <c r="Q73" s="77">
        <f ca="1"/>
        <v>45891</v>
      </c>
      <c r="R73" s="55">
        <f ca="1"/>
        <v>52.323</v>
      </c>
    </row>
    <row r="74" spans="13:18" x14ac:dyDescent="0.3">
      <c r="M74" s="77">
        <f ca="1"/>
        <v>45894</v>
      </c>
      <c r="N74" s="55">
        <f ca="1"/>
        <v>42.661999999999999</v>
      </c>
      <c r="O74" s="77">
        <f ca="1"/>
        <v>45939</v>
      </c>
      <c r="P74" s="55">
        <f ca="1"/>
        <v>34.442</v>
      </c>
      <c r="Q74" s="77">
        <f ca="1"/>
        <v>45894</v>
      </c>
      <c r="R74" s="55">
        <f ca="1"/>
        <v>52.250999999999998</v>
      </c>
    </row>
    <row r="75" spans="13:18" x14ac:dyDescent="0.3">
      <c r="M75" s="77">
        <f ca="1"/>
        <v>45895</v>
      </c>
      <c r="N75" s="55">
        <f ca="1"/>
        <v>43.44</v>
      </c>
      <c r="O75" s="77">
        <f ca="1"/>
        <v>45940</v>
      </c>
      <c r="P75" s="55">
        <f ca="1"/>
        <v>36.262999999999998</v>
      </c>
      <c r="Q75" s="77">
        <f ca="1"/>
        <v>45895</v>
      </c>
      <c r="R75" s="55">
        <f ca="1"/>
        <v>54.094999999999999</v>
      </c>
    </row>
    <row r="76" spans="13:18" x14ac:dyDescent="0.3">
      <c r="M76" s="77">
        <f ca="1"/>
        <v>45896</v>
      </c>
      <c r="N76" s="55">
        <f ca="1"/>
        <v>43.343000000000004</v>
      </c>
      <c r="O76" s="77">
        <f ca="1"/>
        <v>45943</v>
      </c>
      <c r="P76" s="55">
        <f ca="1"/>
        <v>36.572000000000003</v>
      </c>
      <c r="Q76" s="77">
        <f ca="1"/>
        <v>45896</v>
      </c>
      <c r="R76" s="55">
        <f ca="1"/>
        <v>54.06</v>
      </c>
    </row>
    <row r="77" spans="13:18" x14ac:dyDescent="0.3">
      <c r="M77" s="77">
        <f ca="1"/>
        <v>45897</v>
      </c>
      <c r="N77" s="55">
        <f ca="1"/>
        <v>43.353000000000002</v>
      </c>
      <c r="O77" s="77"/>
      <c r="Q77" s="77">
        <f ca="1"/>
        <v>45897</v>
      </c>
      <c r="R77" s="55">
        <f ca="1"/>
        <v>54.540999999999997</v>
      </c>
    </row>
    <row r="78" spans="13:18" x14ac:dyDescent="0.3">
      <c r="M78" s="77">
        <f ca="1"/>
        <v>45898</v>
      </c>
      <c r="N78" s="55">
        <f ca="1"/>
        <v>43.933</v>
      </c>
      <c r="O78" s="77"/>
      <c r="Q78" s="77">
        <f ca="1"/>
        <v>45898</v>
      </c>
      <c r="R78" s="55">
        <f ca="1"/>
        <v>54.607999999999997</v>
      </c>
    </row>
    <row r="79" spans="13:18" x14ac:dyDescent="0.3">
      <c r="M79" s="77">
        <f ca="1"/>
        <v>45901</v>
      </c>
      <c r="N79" s="55">
        <f ca="1"/>
        <v>43.89</v>
      </c>
      <c r="Q79" s="77">
        <f ca="1"/>
        <v>45901</v>
      </c>
      <c r="R79" s="55">
        <f ca="1"/>
        <v>54.09</v>
      </c>
    </row>
    <row r="80" spans="13:18" x14ac:dyDescent="0.3">
      <c r="M80" s="77">
        <f ca="1"/>
        <v>45902</v>
      </c>
      <c r="N80" s="55">
        <f ca="1"/>
        <v>45.161999999999999</v>
      </c>
      <c r="Q80" s="77">
        <f ca="1"/>
        <v>45902</v>
      </c>
      <c r="R80" s="55">
        <f ca="1"/>
        <v>54.832999999999998</v>
      </c>
    </row>
    <row r="81" spans="13:18" x14ac:dyDescent="0.3">
      <c r="M81" s="77">
        <f ca="1"/>
        <v>45903</v>
      </c>
      <c r="N81" s="55">
        <f ca="1"/>
        <v>44.581000000000003</v>
      </c>
      <c r="Q81" s="77">
        <f ca="1"/>
        <v>45903</v>
      </c>
      <c r="R81" s="55">
        <f ca="1"/>
        <v>54.122999999999998</v>
      </c>
    </row>
    <row r="82" spans="13:18" x14ac:dyDescent="0.3">
      <c r="M82" s="77">
        <f ca="1"/>
        <v>45904</v>
      </c>
      <c r="N82" s="55">
        <f ca="1"/>
        <v>43.911999999999999</v>
      </c>
      <c r="Q82" s="77">
        <f ca="1"/>
        <v>45904</v>
      </c>
      <c r="R82" s="55">
        <f ca="1"/>
        <v>53.322000000000003</v>
      </c>
    </row>
    <row r="83" spans="13:18" x14ac:dyDescent="0.3">
      <c r="M83" s="77">
        <f ca="1"/>
        <v>45905</v>
      </c>
      <c r="N83" s="55">
        <f ca="1"/>
        <v>43.155000000000001</v>
      </c>
      <c r="Q83" s="77">
        <f ca="1"/>
        <v>45905</v>
      </c>
      <c r="R83" s="55">
        <f ca="1"/>
        <v>52.223999999999997</v>
      </c>
    </row>
    <row r="84" spans="13:18" x14ac:dyDescent="0.3">
      <c r="M84" s="77">
        <f ca="1"/>
        <v>45908</v>
      </c>
      <c r="N84" s="55">
        <f ca="1"/>
        <v>42.997999999999998</v>
      </c>
      <c r="Q84" s="77">
        <f ca="1"/>
        <v>45908</v>
      </c>
      <c r="R84" s="55">
        <f ca="1"/>
        <v>51.271999999999998</v>
      </c>
    </row>
    <row r="85" spans="13:18" x14ac:dyDescent="0.3">
      <c r="M85" s="77">
        <f ca="1"/>
        <v>45909</v>
      </c>
      <c r="N85" s="55">
        <f ca="1"/>
        <v>42.615000000000002</v>
      </c>
      <c r="Q85" s="77">
        <f ca="1"/>
        <v>45909</v>
      </c>
      <c r="R85" s="55">
        <f ca="1"/>
        <v>50.683</v>
      </c>
    </row>
    <row r="86" spans="13:18" x14ac:dyDescent="0.3">
      <c r="M86" s="77">
        <f ca="1"/>
        <v>45910</v>
      </c>
      <c r="N86" s="55">
        <f ca="1"/>
        <v>42.139000000000003</v>
      </c>
      <c r="Q86" s="77">
        <f ca="1"/>
        <v>45910</v>
      </c>
      <c r="R86" s="55">
        <f ca="1"/>
        <v>49.826000000000001</v>
      </c>
    </row>
    <row r="87" spans="13:18" x14ac:dyDescent="0.3">
      <c r="M87" s="77">
        <f ca="1"/>
        <v>45911</v>
      </c>
      <c r="N87" s="55">
        <f ca="1"/>
        <v>41.970999999999997</v>
      </c>
      <c r="Q87" s="77">
        <f ca="1"/>
        <v>45911</v>
      </c>
      <c r="R87" s="55">
        <f ca="1"/>
        <v>48.435000000000002</v>
      </c>
    </row>
    <row r="88" spans="13:18" x14ac:dyDescent="0.3">
      <c r="M88" s="77">
        <f ca="1"/>
        <v>45912</v>
      </c>
      <c r="N88" s="55">
        <f ca="1"/>
        <v>42.244</v>
      </c>
      <c r="Q88" s="77">
        <f ca="1"/>
        <v>45912</v>
      </c>
      <c r="R88" s="55">
        <f ca="1"/>
        <v>48.317999999999998</v>
      </c>
    </row>
    <row r="89" spans="13:18" x14ac:dyDescent="0.3">
      <c r="M89" s="77">
        <f ca="1"/>
        <v>45915</v>
      </c>
      <c r="N89" s="55">
        <f ca="1"/>
        <v>41.692</v>
      </c>
      <c r="Q89" s="77">
        <f ca="1"/>
        <v>45915</v>
      </c>
      <c r="R89" s="55">
        <f ca="1"/>
        <v>47.51</v>
      </c>
    </row>
    <row r="90" spans="13:18" x14ac:dyDescent="0.3">
      <c r="M90" s="77">
        <f ca="1"/>
        <v>45916</v>
      </c>
      <c r="N90" s="55">
        <f ca="1"/>
        <v>42.226999999999997</v>
      </c>
      <c r="Q90" s="77">
        <f ca="1"/>
        <v>45916</v>
      </c>
      <c r="R90" s="55">
        <f ca="1"/>
        <v>47.29</v>
      </c>
    </row>
    <row r="91" spans="13:18" x14ac:dyDescent="0.3">
      <c r="M91" s="77">
        <f ca="1"/>
        <v>45917</v>
      </c>
      <c r="N91" s="55">
        <f ca="1"/>
        <v>42.527999999999999</v>
      </c>
      <c r="Q91" s="77">
        <f ca="1"/>
        <v>45917</v>
      </c>
      <c r="R91" s="55">
        <f ca="1"/>
        <v>46.966000000000001</v>
      </c>
    </row>
    <row r="92" spans="13:18" x14ac:dyDescent="0.3">
      <c r="M92" s="77">
        <f ca="1"/>
        <v>45918</v>
      </c>
      <c r="N92" s="55">
        <f ca="1"/>
        <v>41.835999999999999</v>
      </c>
      <c r="Q92" s="77">
        <f ca="1"/>
        <v>45918</v>
      </c>
      <c r="R92" s="55">
        <f ca="1"/>
        <v>46.53</v>
      </c>
    </row>
    <row r="93" spans="13:18" x14ac:dyDescent="0.3">
      <c r="M93" s="77">
        <f ca="1"/>
        <v>45919</v>
      </c>
      <c r="N93" s="55">
        <f ca="1"/>
        <v>41.802999999999997</v>
      </c>
      <c r="Q93" s="77">
        <f ca="1"/>
        <v>45919</v>
      </c>
      <c r="R93" s="55">
        <f ca="1"/>
        <v>46.078000000000003</v>
      </c>
    </row>
    <row r="94" spans="13:18" x14ac:dyDescent="0.3">
      <c r="M94" s="77">
        <f ca="1"/>
        <v>45922</v>
      </c>
      <c r="N94" s="55">
        <f ca="1"/>
        <v>46.460999999999999</v>
      </c>
      <c r="Q94" s="77">
        <f ca="1"/>
        <v>45922</v>
      </c>
      <c r="R94" s="55">
        <f ca="1"/>
        <v>50.371000000000002</v>
      </c>
    </row>
    <row r="95" spans="13:18" x14ac:dyDescent="0.3">
      <c r="M95" s="77">
        <f ca="1"/>
        <v>45923</v>
      </c>
      <c r="N95" s="55">
        <f ca="1"/>
        <v>45.457999999999998</v>
      </c>
      <c r="Q95" s="77">
        <f ca="1"/>
        <v>45923</v>
      </c>
      <c r="R95" s="55">
        <f ca="1"/>
        <v>49.686999999999998</v>
      </c>
    </row>
    <row r="96" spans="13:18" x14ac:dyDescent="0.3">
      <c r="M96" s="77">
        <f ca="1"/>
        <v>45924</v>
      </c>
      <c r="N96" s="55">
        <f ca="1"/>
        <v>45.399000000000001</v>
      </c>
      <c r="Q96" s="77">
        <f ca="1"/>
        <v>45924</v>
      </c>
      <c r="R96" s="55">
        <f ca="1"/>
        <v>49.722000000000001</v>
      </c>
    </row>
    <row r="97" spans="13:18" x14ac:dyDescent="0.3">
      <c r="M97" s="77">
        <f ca="1"/>
        <v>45925</v>
      </c>
      <c r="N97" s="55">
        <f ca="1"/>
        <v>46.033999999999999</v>
      </c>
      <c r="Q97" s="77">
        <f ca="1"/>
        <v>45925</v>
      </c>
      <c r="R97" s="55">
        <f ca="1"/>
        <v>49.97</v>
      </c>
    </row>
    <row r="98" spans="13:18" x14ac:dyDescent="0.3">
      <c r="M98" s="77">
        <f ca="1"/>
        <v>45926</v>
      </c>
      <c r="N98" s="55">
        <f ca="1"/>
        <v>45.863</v>
      </c>
      <c r="Q98" s="77">
        <f ca="1"/>
        <v>45926</v>
      </c>
      <c r="R98" s="55">
        <f ca="1"/>
        <v>49.46</v>
      </c>
    </row>
    <row r="99" spans="13:18" x14ac:dyDescent="0.3">
      <c r="M99" s="77">
        <f ca="1"/>
        <v>45929</v>
      </c>
      <c r="N99" s="55">
        <f ca="1"/>
        <v>45.945999999999998</v>
      </c>
      <c r="Q99" s="77">
        <f ca="1"/>
        <v>45929</v>
      </c>
      <c r="R99" s="55">
        <f ca="1"/>
        <v>48.598999999999997</v>
      </c>
    </row>
    <row r="100" spans="13:18" x14ac:dyDescent="0.3">
      <c r="M100" s="77">
        <f ca="1"/>
        <v>45930</v>
      </c>
      <c r="N100" s="55">
        <f ca="1"/>
        <v>47.238</v>
      </c>
      <c r="Q100" s="77">
        <f ca="1"/>
        <v>45930</v>
      </c>
      <c r="R100" s="55">
        <f ca="1"/>
        <v>49.289000000000001</v>
      </c>
    </row>
    <row r="101" spans="13:18" x14ac:dyDescent="0.3">
      <c r="M101" s="77">
        <f ca="1"/>
        <v>45931</v>
      </c>
      <c r="N101" s="55">
        <f ca="1"/>
        <v>47.076000000000001</v>
      </c>
      <c r="Q101" s="77">
        <f ca="1"/>
        <v>45931</v>
      </c>
      <c r="R101" s="55">
        <f ca="1"/>
        <v>49.095999999999997</v>
      </c>
    </row>
    <row r="102" spans="13:18" x14ac:dyDescent="0.3">
      <c r="M102" s="77">
        <f ca="1"/>
        <v>45932</v>
      </c>
      <c r="N102" s="55">
        <f ca="1"/>
        <v>46.082000000000001</v>
      </c>
      <c r="Q102" s="77">
        <f ca="1"/>
        <v>45932</v>
      </c>
      <c r="R102" s="55">
        <f ca="1"/>
        <v>48.683</v>
      </c>
    </row>
    <row r="103" spans="13:18" x14ac:dyDescent="0.3">
      <c r="M103" s="77">
        <f ca="1"/>
        <v>45933</v>
      </c>
      <c r="N103" s="55">
        <f ca="1"/>
        <v>46.137</v>
      </c>
      <c r="Q103" s="77">
        <f ca="1"/>
        <v>45933</v>
      </c>
      <c r="R103" s="55">
        <f ca="1"/>
        <v>47.753</v>
      </c>
    </row>
    <row r="104" spans="13:18" x14ac:dyDescent="0.3">
      <c r="M104" s="77">
        <f ca="1"/>
        <v>45936</v>
      </c>
      <c r="N104" s="55">
        <f ca="1"/>
        <v>46.728999999999999</v>
      </c>
      <c r="Q104" s="77">
        <f ca="1"/>
        <v>45936</v>
      </c>
      <c r="R104" s="55">
        <f ca="1"/>
        <v>48.448999999999998</v>
      </c>
    </row>
    <row r="105" spans="13:18" x14ac:dyDescent="0.3">
      <c r="M105" s="77">
        <f ca="1"/>
        <v>45937</v>
      </c>
      <c r="N105" s="55">
        <f ca="1"/>
        <v>47.106999999999999</v>
      </c>
      <c r="Q105" s="77">
        <f ca="1"/>
        <v>45937</v>
      </c>
      <c r="R105" s="55">
        <f ca="1"/>
        <v>49.048000000000002</v>
      </c>
    </row>
    <row r="106" spans="13:18" x14ac:dyDescent="0.3">
      <c r="M106" s="77">
        <f ca="1"/>
        <v>45938</v>
      </c>
      <c r="N106" s="55">
        <f ca="1"/>
        <v>47.887999999999998</v>
      </c>
      <c r="Q106" s="77">
        <f ca="1"/>
        <v>45938</v>
      </c>
      <c r="R106" s="55">
        <f ca="1"/>
        <v>49.271000000000001</v>
      </c>
    </row>
    <row r="107" spans="13:18" x14ac:dyDescent="0.3">
      <c r="M107" s="77">
        <f ca="1"/>
        <v>45939</v>
      </c>
      <c r="N107" s="55">
        <f ca="1"/>
        <v>47.508000000000003</v>
      </c>
      <c r="Q107" s="77">
        <f ca="1"/>
        <v>45939</v>
      </c>
      <c r="R107" s="55">
        <f ca="1"/>
        <v>49.787999999999997</v>
      </c>
    </row>
    <row r="108" spans="13:18" x14ac:dyDescent="0.3">
      <c r="M108" s="77">
        <f ca="1"/>
        <v>45940</v>
      </c>
      <c r="N108" s="55">
        <f ca="1"/>
        <v>49.207000000000001</v>
      </c>
      <c r="Q108" s="77">
        <f ca="1"/>
        <v>45940</v>
      </c>
      <c r="R108" s="55">
        <f ca="1"/>
        <v>50.655000000000001</v>
      </c>
    </row>
    <row r="109" spans="13:18" x14ac:dyDescent="0.3">
      <c r="M109" s="77">
        <f ca="1"/>
        <v>45943</v>
      </c>
      <c r="N109" s="55">
        <f ca="1"/>
        <v>49.982999999999997</v>
      </c>
      <c r="Q109" s="77">
        <f ca="1"/>
        <v>45943</v>
      </c>
      <c r="R109" s="55">
        <f ca="1"/>
        <v>51.743000000000002</v>
      </c>
    </row>
    <row r="110" spans="13:18" x14ac:dyDescent="0.3">
      <c r="M110" s="77"/>
      <c r="Q110" s="77"/>
    </row>
    <row r="111" spans="13:18" x14ac:dyDescent="0.3">
      <c r="M111" s="77"/>
      <c r="Q111" s="77"/>
    </row>
  </sheetData>
  <mergeCells count="3">
    <mergeCell ref="H12:J12"/>
    <mergeCell ref="B12:D12"/>
    <mergeCell ref="E12:G12"/>
  </mergeCells>
  <conditionalFormatting sqref="R1:R7 K8:K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11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0.5546875" style="3" hidden="1" customWidth="1"/>
    <col min="11" max="11" width="0" style="3" hidden="1" customWidth="1"/>
    <col min="12" max="12" width="10.554687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4">
        <f ca="1">TODAY()-150</f>
        <v>45793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1" t="s">
        <v>37</v>
      </c>
      <c r="C3" s="5" t="s">
        <v>38</v>
      </c>
      <c r="J3" s="53" cm="1">
        <f t="array" aca="1" ref="J3:K109" ca="1">_xll.BDH($B$4, "PX_LAST, ",J1, "")</f>
        <v>45793</v>
      </c>
      <c r="K3" s="1">
        <f ca="1"/>
        <v>55.136000000000003</v>
      </c>
      <c r="L3" s="53" cm="1">
        <f t="array" aca="1" ref="L3:M109" ca="1">_xll.BDH($C$4, "PX_LAST, ",J1, "")</f>
        <v>45793</v>
      </c>
      <c r="M3" s="47">
        <f ca="1"/>
        <v>47.033000000000001</v>
      </c>
    </row>
    <row r="4" spans="1:13" ht="32.25" customHeight="1" x14ac:dyDescent="0.3">
      <c r="A4" s="15" t="s">
        <v>34</v>
      </c>
      <c r="B4" s="42" t="s">
        <v>39</v>
      </c>
      <c r="C4" s="43" t="s">
        <v>40</v>
      </c>
      <c r="I4" s="1"/>
      <c r="J4" s="54">
        <f ca="1"/>
        <v>45796</v>
      </c>
      <c r="K4" s="1">
        <f ca="1"/>
        <v>55.746000000000002</v>
      </c>
      <c r="L4" s="54">
        <f ca="1"/>
        <v>45796</v>
      </c>
      <c r="M4" s="1">
        <f ca="1"/>
        <v>47.290999999999997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54">
        <f ca="1"/>
        <v>45797</v>
      </c>
      <c r="K5" s="1">
        <f ca="1"/>
        <v>54.616</v>
      </c>
      <c r="L5" s="54">
        <f ca="1"/>
        <v>45797</v>
      </c>
      <c r="M5" s="1">
        <f ca="1"/>
        <v>46.27</v>
      </c>
    </row>
    <row r="6" spans="1:13" x14ac:dyDescent="0.3">
      <c r="A6" s="15" t="s">
        <v>10</v>
      </c>
      <c r="B6" s="9">
        <v>0.01</v>
      </c>
      <c r="C6" s="44">
        <v>0.01</v>
      </c>
      <c r="I6" s="1"/>
      <c r="J6" s="54">
        <f ca="1"/>
        <v>45798</v>
      </c>
      <c r="K6" s="1">
        <f ca="1"/>
        <v>54.795000000000002</v>
      </c>
      <c r="L6" s="54">
        <f ca="1"/>
        <v>45798</v>
      </c>
      <c r="M6" s="1">
        <f ca="1"/>
        <v>46.426000000000002</v>
      </c>
    </row>
    <row r="7" spans="1:13" x14ac:dyDescent="0.3">
      <c r="A7" s="15" t="s">
        <v>12</v>
      </c>
      <c r="B7" s="9">
        <v>0</v>
      </c>
      <c r="C7" s="44">
        <v>0</v>
      </c>
      <c r="I7" s="1"/>
      <c r="J7" s="54">
        <f ca="1"/>
        <v>45799</v>
      </c>
      <c r="K7" s="1">
        <f ca="1"/>
        <v>55.709000000000003</v>
      </c>
      <c r="L7" s="54">
        <f ca="1"/>
        <v>45799</v>
      </c>
      <c r="M7" s="1">
        <f ca="1"/>
        <v>47.585999999999999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53">
        <f ca="1"/>
        <v>45800</v>
      </c>
      <c r="K8" s="3">
        <f ca="1"/>
        <v>57.034999999999997</v>
      </c>
      <c r="L8" s="53">
        <f ca="1"/>
        <v>45800</v>
      </c>
      <c r="M8" s="3">
        <f ca="1"/>
        <v>48.545999999999999</v>
      </c>
    </row>
    <row r="9" spans="1:13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J9" s="53">
        <f ca="1"/>
        <v>45803</v>
      </c>
      <c r="K9" s="3">
        <f ca="1"/>
        <v>56.597999999999999</v>
      </c>
      <c r="L9" s="53">
        <f ca="1"/>
        <v>45803</v>
      </c>
      <c r="M9" s="3">
        <f ca="1"/>
        <v>48.831000000000003</v>
      </c>
    </row>
    <row r="10" spans="1:13" ht="15" thickBot="1" x14ac:dyDescent="0.35">
      <c r="A10" s="16" t="s">
        <v>29</v>
      </c>
      <c r="B10" s="21" cm="1">
        <f t="array" ref="B10">_xll.BDP(B4,"px_last")</f>
        <v>59.342750000000002</v>
      </c>
      <c r="C10" s="22" cm="1">
        <f t="array" ref="C10">_xll.BDP(C4,"px_last")</f>
        <v>42.37677</v>
      </c>
      <c r="E10" s="1"/>
      <c r="F10" s="1"/>
      <c r="G10" s="1"/>
      <c r="H10" s="1"/>
      <c r="I10" s="1"/>
      <c r="J10" s="53">
        <f ca="1"/>
        <v>45804</v>
      </c>
      <c r="K10" s="3">
        <f ca="1"/>
        <v>54.801000000000002</v>
      </c>
      <c r="L10" s="53">
        <f ca="1"/>
        <v>45804</v>
      </c>
      <c r="M10" s="3">
        <f ca="1"/>
        <v>46.698999999999998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45805</v>
      </c>
      <c r="K11" s="3">
        <f ca="1"/>
        <v>54.789000000000001</v>
      </c>
      <c r="L11" s="53">
        <f ca="1"/>
        <v>45805</v>
      </c>
      <c r="M11" s="3">
        <f ca="1"/>
        <v>46.508000000000003</v>
      </c>
    </row>
    <row r="12" spans="1:13" ht="15" thickBot="1" x14ac:dyDescent="0.35">
      <c r="A12" s="40" t="s">
        <v>23</v>
      </c>
      <c r="B12" s="116" t="s">
        <v>0</v>
      </c>
      <c r="C12" s="117"/>
      <c r="D12" s="118"/>
      <c r="E12" s="119" t="s">
        <v>1</v>
      </c>
      <c r="F12" s="120"/>
      <c r="G12" s="121"/>
      <c r="H12" s="40" t="s">
        <v>16</v>
      </c>
      <c r="I12" s="1"/>
      <c r="J12" s="53">
        <f ca="1"/>
        <v>45806</v>
      </c>
      <c r="K12" s="3">
        <f ca="1"/>
        <v>54.326000000000001</v>
      </c>
      <c r="L12" s="53">
        <f ca="1"/>
        <v>45806</v>
      </c>
      <c r="M12" s="3">
        <f ca="1"/>
        <v>45.765000000000001</v>
      </c>
    </row>
    <row r="13" spans="1:13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99"/>
      <c r="I13" s="1"/>
      <c r="J13" s="53">
        <f ca="1"/>
        <v>45807</v>
      </c>
      <c r="K13" s="3">
        <f ca="1"/>
        <v>54.073999999999998</v>
      </c>
      <c r="L13" s="53">
        <f ca="1"/>
        <v>45807</v>
      </c>
      <c r="M13" s="3">
        <f ca="1"/>
        <v>45.744999999999997</v>
      </c>
    </row>
    <row r="14" spans="1:13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4">
        <v>0</v>
      </c>
      <c r="I14" s="1"/>
      <c r="J14" s="53">
        <f ca="1"/>
        <v>45810</v>
      </c>
      <c r="K14" s="3">
        <f ca="1"/>
        <v>54.11</v>
      </c>
      <c r="L14" s="53">
        <f ca="1"/>
        <v>45810</v>
      </c>
      <c r="M14" s="3">
        <f ca="1"/>
        <v>46.006</v>
      </c>
    </row>
    <row r="15" spans="1:13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4">
        <f>C15+D15-F15-G15</f>
        <v>-5973.1262222222376</v>
      </c>
      <c r="I15" s="1"/>
      <c r="J15" s="53">
        <f ca="1"/>
        <v>45811</v>
      </c>
      <c r="K15" s="3">
        <f ca="1"/>
        <v>53.472999999999999</v>
      </c>
      <c r="L15" s="53">
        <f ca="1"/>
        <v>45811</v>
      </c>
      <c r="M15" s="3">
        <f ca="1"/>
        <v>45.433</v>
      </c>
    </row>
    <row r="16" spans="1:13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4">
        <f t="shared" ref="H16" si="4">C16+D16-F16-G16</f>
        <v>2332.7831111111491</v>
      </c>
      <c r="I16" s="1"/>
      <c r="J16" s="53">
        <f ca="1"/>
        <v>45812</v>
      </c>
      <c r="K16" s="3">
        <f ca="1"/>
        <v>53.341999999999999</v>
      </c>
      <c r="L16" s="53">
        <f ca="1"/>
        <v>45812</v>
      </c>
      <c r="M16" s="3">
        <f ca="1"/>
        <v>45.213000000000001</v>
      </c>
    </row>
    <row r="17" spans="1:13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4">
        <f t="shared" ref="H17:H18" si="5">C17+D17-F17-G17</f>
        <v>576.64088888886272</v>
      </c>
      <c r="I17" s="1"/>
      <c r="J17" s="53">
        <f ca="1"/>
        <v>45813</v>
      </c>
      <c r="K17" s="3">
        <f ca="1"/>
        <v>53.448999999999998</v>
      </c>
      <c r="L17" s="53">
        <f ca="1"/>
        <v>45813</v>
      </c>
      <c r="M17" s="3">
        <f ca="1"/>
        <v>45.344999999999999</v>
      </c>
    </row>
    <row r="18" spans="1:13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4">
        <f t="shared" si="5"/>
        <v>1236.6906666666409</v>
      </c>
      <c r="I18" s="1"/>
      <c r="J18" s="53">
        <f ca="1"/>
        <v>45814</v>
      </c>
      <c r="K18" s="3">
        <f ca="1"/>
        <v>53.1</v>
      </c>
      <c r="L18" s="53">
        <f ca="1"/>
        <v>45814</v>
      </c>
      <c r="M18" s="3">
        <f ca="1"/>
        <v>44.975999999999999</v>
      </c>
    </row>
    <row r="19" spans="1:13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4">
        <f t="shared" ref="H19" si="6">C19+D19-F19-G19</f>
        <v>1845.6524444444512</v>
      </c>
      <c r="I19" s="1"/>
      <c r="J19" s="53">
        <f ca="1"/>
        <v>45817</v>
      </c>
      <c r="K19" s="3">
        <f ca="1"/>
        <v>52.600999999999999</v>
      </c>
      <c r="L19" s="53">
        <f ca="1"/>
        <v>45817</v>
      </c>
      <c r="M19" s="3">
        <f ca="1"/>
        <v>43.984999999999999</v>
      </c>
    </row>
    <row r="20" spans="1:13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4">
        <f t="shared" ref="H20" si="7">C20+D20-F20-G20</f>
        <v>2891.3462222222843</v>
      </c>
      <c r="I20" s="1"/>
      <c r="J20" s="53">
        <f ca="1"/>
        <v>45818</v>
      </c>
      <c r="K20" s="3">
        <f ca="1"/>
        <v>52.716000000000001</v>
      </c>
      <c r="L20" s="53">
        <f ca="1"/>
        <v>45818</v>
      </c>
      <c r="M20" s="3">
        <f ca="1"/>
        <v>43.737000000000002</v>
      </c>
    </row>
    <row r="21" spans="1:13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4">
        <f t="shared" ref="H21" si="9">C21+D21-F21-G21</f>
        <v>3172.7475555555029</v>
      </c>
      <c r="I21" s="1"/>
      <c r="J21" s="53">
        <f ca="1"/>
        <v>45819</v>
      </c>
      <c r="K21" s="3">
        <f ca="1"/>
        <v>52.442999999999998</v>
      </c>
      <c r="L21" s="53">
        <f ca="1"/>
        <v>45819</v>
      </c>
      <c r="M21" s="3">
        <f ca="1"/>
        <v>43.34</v>
      </c>
    </row>
    <row r="22" spans="1:13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4">
        <f t="shared" ref="H22" si="11">C22+D22-F22-G22</f>
        <v>1308.5853333333362</v>
      </c>
      <c r="I22" s="1"/>
      <c r="J22" s="53">
        <f ca="1"/>
        <v>45820</v>
      </c>
      <c r="K22" s="3">
        <f ca="1"/>
        <v>53.216000000000001</v>
      </c>
      <c r="L22" s="53">
        <f ca="1"/>
        <v>45820</v>
      </c>
      <c r="M22" s="3">
        <f ca="1"/>
        <v>43.401000000000003</v>
      </c>
    </row>
    <row r="23" spans="1:13" x14ac:dyDescent="0.3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4">
        <f t="shared" ref="H23" si="16">C23+D23-F23-G23</f>
        <v>3989.1351111111799</v>
      </c>
      <c r="I23" s="1"/>
      <c r="J23" s="53">
        <f ca="1"/>
        <v>45821</v>
      </c>
      <c r="K23" s="3">
        <f ca="1"/>
        <v>54.701000000000001</v>
      </c>
      <c r="L23" s="53">
        <f ca="1"/>
        <v>45821</v>
      </c>
      <c r="M23" s="3">
        <f ca="1"/>
        <v>44.960999999999999</v>
      </c>
    </row>
    <row r="24" spans="1:13" x14ac:dyDescent="0.3">
      <c r="A24" s="37">
        <v>45939</v>
      </c>
      <c r="B24" s="46">
        <v>58.106999999999999</v>
      </c>
      <c r="C24" s="31">
        <f t="shared" ref="C24" si="17">-1*(B24-$B$14)*10^-4*$B$8*$B$5</f>
        <v>-6021.4399999999932</v>
      </c>
      <c r="D24" s="32">
        <f t="shared" ref="D24" si="18">$B$6*(A24-$A$14)/360*$B$5</f>
        <v>7777.7777777777783</v>
      </c>
      <c r="E24" s="4">
        <v>40.537999999999997</v>
      </c>
      <c r="F24" s="31">
        <f t="shared" ref="F24" si="19">-1*(E24-$E$14)*10^-4*$C$8*$C$5</f>
        <v>-7577.1919999999554</v>
      </c>
      <c r="G24" s="32">
        <f t="shared" ref="G24" si="20">$C$6*(A24-$A$14)/360*$C$5</f>
        <v>10888.888888888891</v>
      </c>
      <c r="H24" s="84">
        <f t="shared" ref="H24" si="21">C24+D24-F24-G24</f>
        <v>-1555.3591111111491</v>
      </c>
      <c r="I24" s="1"/>
      <c r="J24" s="53">
        <f ca="1"/>
        <v>45824</v>
      </c>
      <c r="K24" s="3">
        <f ca="1"/>
        <v>53.286000000000001</v>
      </c>
      <c r="L24" s="53">
        <f ca="1"/>
        <v>45824</v>
      </c>
      <c r="M24" s="3">
        <f ca="1"/>
        <v>44.47</v>
      </c>
    </row>
    <row r="25" spans="1:13" x14ac:dyDescent="0.3">
      <c r="A25" s="37">
        <v>45940</v>
      </c>
      <c r="B25" s="46">
        <f ca="1">VLOOKUP(A25,J:K,2)</f>
        <v>59.073999999999998</v>
      </c>
      <c r="C25" s="31">
        <f t="shared" ref="C25" ca="1" si="22">-1*(B25-$B$14)*10^-4*$B$8*$B$5</f>
        <v>-15614.07999999998</v>
      </c>
      <c r="D25" s="32">
        <f t="shared" ref="D25" si="23">$B$6*(A25-$A$14)/360*$B$5</f>
        <v>8333.3333333333321</v>
      </c>
      <c r="E25" s="4">
        <f ca="1">VLOOKUP(A25,L:M,2)</f>
        <v>42.008000000000003</v>
      </c>
      <c r="F25" s="31">
        <f t="shared" ref="F25" ca="1" si="24">-1*(E25-$E$14)*10^-4*$C$8*$C$5</f>
        <v>-28280.672000000042</v>
      </c>
      <c r="G25" s="32">
        <f t="shared" ref="G25" si="25">$C$6*(A25-$A$14)/360*$C$5</f>
        <v>11666.666666666666</v>
      </c>
      <c r="H25" s="84">
        <f t="shared" ref="H25" ca="1" si="26">C25+D25-F25-G25</f>
        <v>9333.2586666667285</v>
      </c>
      <c r="I25" s="1"/>
      <c r="J25" s="53">
        <f ca="1"/>
        <v>45825</v>
      </c>
      <c r="K25" s="3">
        <f ca="1"/>
        <v>54.308</v>
      </c>
      <c r="L25" s="53">
        <f ca="1"/>
        <v>45825</v>
      </c>
      <c r="M25" s="3">
        <f ca="1"/>
        <v>45.137</v>
      </c>
    </row>
    <row r="26" spans="1:13" x14ac:dyDescent="0.3">
      <c r="A26" s="37">
        <v>45943</v>
      </c>
      <c r="B26" s="46">
        <f ca="1">VLOOKUP(A26,J:K,2)</f>
        <v>59.343000000000004</v>
      </c>
      <c r="C26" s="31">
        <f t="shared" ref="C26" ca="1" si="27">-1*(B26-$B$14)*10^-4*$B$8*$B$5</f>
        <v>-18282.560000000034</v>
      </c>
      <c r="D26" s="32">
        <f t="shared" ref="D26" si="28">$B$6*(A26-$A$14)/360*$B$5</f>
        <v>10000</v>
      </c>
      <c r="E26" s="4">
        <f ca="1">VLOOKUP(A26,L:M,2)</f>
        <v>42.377000000000002</v>
      </c>
      <c r="F26" s="31">
        <f t="shared" ref="F26" ca="1" si="29">-1*(E26-$E$14)*10^-4*$C$8*$C$5</f>
        <v>-33477.668000000034</v>
      </c>
      <c r="G26" s="32">
        <f t="shared" ref="G26" si="30">$C$6*(A26-$A$14)/360*$C$5</f>
        <v>14000</v>
      </c>
      <c r="H26" s="84">
        <f t="shared" ref="H26" ca="1" si="31">C26+D26-F26-G26</f>
        <v>11195.108</v>
      </c>
      <c r="I26" s="1"/>
      <c r="J26" s="53">
        <f ca="1"/>
        <v>45826</v>
      </c>
      <c r="K26" s="3">
        <f ca="1"/>
        <v>55.283000000000001</v>
      </c>
      <c r="L26" s="53">
        <f ca="1"/>
        <v>45826</v>
      </c>
      <c r="M26" s="3">
        <f ca="1"/>
        <v>45.874000000000002</v>
      </c>
    </row>
    <row r="27" spans="1:13" x14ac:dyDescent="0.3">
      <c r="A27" s="37">
        <v>45944</v>
      </c>
      <c r="B27" s="60"/>
      <c r="C27" s="61"/>
      <c r="D27" s="62"/>
      <c r="E27" s="4"/>
      <c r="F27" s="31"/>
      <c r="G27" s="32"/>
      <c r="H27" s="84"/>
      <c r="I27" s="1"/>
      <c r="J27" s="53">
        <f ca="1"/>
        <v>45827</v>
      </c>
      <c r="K27" s="3">
        <f ca="1"/>
        <v>56.941000000000003</v>
      </c>
      <c r="L27" s="53">
        <f ca="1"/>
        <v>45827</v>
      </c>
      <c r="M27" s="3">
        <f ca="1"/>
        <v>47.704000000000001</v>
      </c>
    </row>
    <row r="28" spans="1:13" x14ac:dyDescent="0.3">
      <c r="A28" s="37">
        <v>45945</v>
      </c>
      <c r="B28" s="46"/>
      <c r="C28" s="31"/>
      <c r="D28" s="32"/>
      <c r="E28" s="4"/>
      <c r="F28" s="31"/>
      <c r="G28" s="32"/>
      <c r="H28" s="84"/>
      <c r="I28" s="1"/>
      <c r="J28" s="53">
        <f ca="1"/>
        <v>45828</v>
      </c>
      <c r="K28" s="3">
        <f ca="1"/>
        <v>56.607999999999997</v>
      </c>
      <c r="L28" s="53">
        <f ca="1"/>
        <v>45828</v>
      </c>
      <c r="M28" s="3">
        <f ca="1"/>
        <v>47.237000000000002</v>
      </c>
    </row>
    <row r="29" spans="1:13" x14ac:dyDescent="0.3">
      <c r="A29" s="37"/>
      <c r="B29" s="46"/>
      <c r="C29" s="31"/>
      <c r="D29" s="32"/>
      <c r="E29" s="4"/>
      <c r="F29" s="31"/>
      <c r="G29" s="32"/>
      <c r="H29" s="18"/>
      <c r="I29" s="1"/>
      <c r="J29" s="53">
        <f ca="1"/>
        <v>45831</v>
      </c>
      <c r="K29" s="3">
        <f ca="1"/>
        <v>56.777999999999999</v>
      </c>
      <c r="L29" s="53">
        <f ca="1"/>
        <v>45831</v>
      </c>
      <c r="M29" s="3">
        <f ca="1"/>
        <v>47.24</v>
      </c>
    </row>
    <row r="30" spans="1:13" x14ac:dyDescent="0.3">
      <c r="A30" s="38"/>
      <c r="B30" s="46"/>
      <c r="C30" s="31"/>
      <c r="D30" s="32"/>
      <c r="E30" s="4"/>
      <c r="F30" s="31"/>
      <c r="G30" s="32"/>
      <c r="H30" s="18"/>
      <c r="I30" s="1"/>
      <c r="J30" s="53">
        <f ca="1"/>
        <v>45832</v>
      </c>
      <c r="K30" s="3">
        <f ca="1"/>
        <v>54.78</v>
      </c>
      <c r="L30" s="53">
        <f ca="1"/>
        <v>45832</v>
      </c>
      <c r="M30" s="3">
        <f ca="1"/>
        <v>44.386000000000003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18"/>
      <c r="I31" s="1"/>
      <c r="J31" s="53">
        <f ca="1"/>
        <v>45833</v>
      </c>
      <c r="K31" s="3">
        <f ca="1"/>
        <v>54.432000000000002</v>
      </c>
      <c r="L31" s="53">
        <f ca="1"/>
        <v>45833</v>
      </c>
      <c r="M31" s="3">
        <f ca="1"/>
        <v>44.415999999999997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18"/>
      <c r="I32" s="1"/>
      <c r="J32" s="53">
        <f ca="1"/>
        <v>45834</v>
      </c>
      <c r="K32" s="3">
        <f ca="1"/>
        <v>54.465000000000003</v>
      </c>
      <c r="L32" s="53">
        <f ca="1"/>
        <v>45834</v>
      </c>
      <c r="M32" s="3">
        <f ca="1"/>
        <v>44.125999999999998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18"/>
      <c r="I33" s="1"/>
      <c r="J33" s="53">
        <f ca="1"/>
        <v>45835</v>
      </c>
      <c r="K33" s="3">
        <f ca="1"/>
        <v>53.88</v>
      </c>
      <c r="L33" s="53">
        <f ca="1"/>
        <v>45835</v>
      </c>
      <c r="M33" s="3">
        <f ca="1"/>
        <v>43.616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45838</v>
      </c>
      <c r="K34" s="3">
        <f ca="1"/>
        <v>53.576999999999998</v>
      </c>
      <c r="L34" s="53">
        <f ca="1"/>
        <v>45838</v>
      </c>
      <c r="M34" s="3">
        <f ca="1"/>
        <v>42.250999999999998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45839</v>
      </c>
      <c r="K35" s="3">
        <f ca="1"/>
        <v>53.63</v>
      </c>
      <c r="L35" s="53">
        <f ca="1"/>
        <v>45839</v>
      </c>
      <c r="M35" s="3">
        <f ca="1"/>
        <v>42.244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45840</v>
      </c>
      <c r="K36" s="3">
        <f ca="1"/>
        <v>53.39</v>
      </c>
      <c r="L36" s="53">
        <f ca="1"/>
        <v>45840</v>
      </c>
      <c r="M36" s="3">
        <f ca="1"/>
        <v>42.084000000000003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45841</v>
      </c>
      <c r="K37" s="3">
        <f ca="1"/>
        <v>53.098999999999997</v>
      </c>
      <c r="L37" s="53">
        <f ca="1"/>
        <v>45841</v>
      </c>
      <c r="M37" s="3">
        <f ca="1"/>
        <v>41.723999999999997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45842</v>
      </c>
      <c r="K38" s="3">
        <f ca="1"/>
        <v>53.649000000000001</v>
      </c>
      <c r="L38" s="53">
        <f ca="1"/>
        <v>45842</v>
      </c>
      <c r="M38" s="3">
        <f ca="1"/>
        <v>42.24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45845</v>
      </c>
      <c r="K39" s="3">
        <f ca="1"/>
        <v>53.29</v>
      </c>
      <c r="L39" s="53">
        <f ca="1"/>
        <v>45845</v>
      </c>
      <c r="M39" s="3">
        <f ca="1"/>
        <v>42.006999999999998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45846</v>
      </c>
      <c r="K40" s="3">
        <f ca="1"/>
        <v>53.406999999999996</v>
      </c>
      <c r="L40" s="53">
        <f ca="1"/>
        <v>45846</v>
      </c>
      <c r="M40" s="3">
        <f ca="1"/>
        <v>41.884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45847</v>
      </c>
      <c r="K41" s="3">
        <f ca="1"/>
        <v>53.03</v>
      </c>
      <c r="L41" s="53">
        <f ca="1"/>
        <v>45847</v>
      </c>
      <c r="M41" s="3">
        <f ca="1"/>
        <v>41.613999999999997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45848</v>
      </c>
      <c r="K42" s="3">
        <f ca="1"/>
        <v>52.59</v>
      </c>
      <c r="L42" s="53">
        <f ca="1"/>
        <v>45848</v>
      </c>
      <c r="M42" s="3">
        <f ca="1"/>
        <v>41.197000000000003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45849</v>
      </c>
      <c r="K43" s="3">
        <f ca="1"/>
        <v>53.222999999999999</v>
      </c>
      <c r="L43" s="53">
        <f ca="1"/>
        <v>45849</v>
      </c>
      <c r="M43" s="3">
        <f ca="1"/>
        <v>41.613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45852</v>
      </c>
      <c r="K44" s="3">
        <f ca="1"/>
        <v>53.222999999999999</v>
      </c>
      <c r="L44" s="53">
        <f ca="1"/>
        <v>45852</v>
      </c>
      <c r="M44" s="3">
        <f ca="1"/>
        <v>42.356000000000002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45853</v>
      </c>
      <c r="K45" s="3">
        <f ca="1"/>
        <v>53.012999999999998</v>
      </c>
      <c r="L45" s="53">
        <f ca="1"/>
        <v>45853</v>
      </c>
      <c r="M45" s="3">
        <f ca="1"/>
        <v>41.816000000000003</v>
      </c>
    </row>
    <row r="46" spans="1:13" x14ac:dyDescent="0.3">
      <c r="B46" s="63"/>
      <c r="C46" s="63"/>
      <c r="D46" s="63"/>
      <c r="J46" s="53">
        <f ca="1"/>
        <v>45854</v>
      </c>
      <c r="K46" s="3">
        <f ca="1"/>
        <v>53.883000000000003</v>
      </c>
      <c r="L46" s="53">
        <f ca="1"/>
        <v>45854</v>
      </c>
      <c r="M46" s="3">
        <f ca="1"/>
        <v>42.103000000000002</v>
      </c>
    </row>
    <row r="47" spans="1:13" x14ac:dyDescent="0.3">
      <c r="B47" s="63"/>
      <c r="C47" s="63"/>
      <c r="D47" s="63"/>
      <c r="J47" s="53">
        <f ca="1"/>
        <v>45855</v>
      </c>
      <c r="K47" s="3">
        <f ca="1"/>
        <v>53.207000000000001</v>
      </c>
      <c r="L47" s="53">
        <f ca="1"/>
        <v>45855</v>
      </c>
      <c r="M47" s="3">
        <f ca="1"/>
        <v>41.304000000000002</v>
      </c>
    </row>
    <row r="48" spans="1:13" x14ac:dyDescent="0.3">
      <c r="B48" s="63"/>
      <c r="C48" s="63"/>
      <c r="D48" s="63"/>
      <c r="J48" s="53">
        <f ca="1"/>
        <v>45856</v>
      </c>
      <c r="K48" s="3">
        <f ca="1"/>
        <v>52.95</v>
      </c>
      <c r="L48" s="53">
        <f ca="1"/>
        <v>45856</v>
      </c>
      <c r="M48" s="3">
        <f ca="1"/>
        <v>40.912999999999997</v>
      </c>
    </row>
    <row r="49" spans="2:13" x14ac:dyDescent="0.3">
      <c r="B49" s="63"/>
      <c r="C49" s="63"/>
      <c r="D49" s="63"/>
      <c r="J49" s="53">
        <f ca="1"/>
        <v>45859</v>
      </c>
      <c r="K49" s="3">
        <f ca="1"/>
        <v>53</v>
      </c>
      <c r="L49" s="53">
        <f ca="1"/>
        <v>45859</v>
      </c>
      <c r="M49" s="3">
        <f ca="1"/>
        <v>40.933</v>
      </c>
    </row>
    <row r="50" spans="2:13" x14ac:dyDescent="0.3">
      <c r="B50" s="63"/>
      <c r="C50" s="63"/>
      <c r="D50" s="63"/>
      <c r="J50" s="53">
        <f ca="1"/>
        <v>45860</v>
      </c>
      <c r="K50" s="3">
        <f ca="1"/>
        <v>53.472999999999999</v>
      </c>
      <c r="L50" s="53">
        <f ca="1"/>
        <v>45860</v>
      </c>
      <c r="M50" s="3">
        <f ca="1"/>
        <v>41.03</v>
      </c>
    </row>
    <row r="51" spans="2:13" x14ac:dyDescent="0.3">
      <c r="B51" s="63"/>
      <c r="C51" s="63"/>
      <c r="D51" s="63"/>
      <c r="J51" s="53">
        <f ca="1"/>
        <v>45861</v>
      </c>
      <c r="K51" s="3">
        <f ca="1"/>
        <v>52.713000000000001</v>
      </c>
      <c r="L51" s="53">
        <f ca="1"/>
        <v>45861</v>
      </c>
      <c r="M51" s="3">
        <f ca="1"/>
        <v>40.517000000000003</v>
      </c>
    </row>
    <row r="52" spans="2:13" x14ac:dyDescent="0.3">
      <c r="B52" s="63"/>
      <c r="C52" s="63"/>
      <c r="D52" s="63"/>
      <c r="J52" s="53">
        <f ca="1"/>
        <v>45862</v>
      </c>
      <c r="K52" s="3">
        <f ca="1"/>
        <v>52.029000000000003</v>
      </c>
      <c r="L52" s="53">
        <f ca="1"/>
        <v>45862</v>
      </c>
      <c r="M52" s="3">
        <f ca="1"/>
        <v>39.912999999999997</v>
      </c>
    </row>
    <row r="53" spans="2:13" x14ac:dyDescent="0.3">
      <c r="B53" s="63"/>
      <c r="C53" s="63"/>
      <c r="D53" s="63"/>
      <c r="J53" s="53">
        <f ca="1"/>
        <v>45863</v>
      </c>
      <c r="K53" s="3">
        <f ca="1"/>
        <v>52.198999999999998</v>
      </c>
      <c r="L53" s="53">
        <f ca="1"/>
        <v>45863</v>
      </c>
      <c r="M53" s="3">
        <f ca="1"/>
        <v>40.295000000000002</v>
      </c>
    </row>
    <row r="54" spans="2:13" x14ac:dyDescent="0.3">
      <c r="J54" s="53">
        <f ca="1"/>
        <v>45866</v>
      </c>
      <c r="K54" s="3">
        <f ca="1"/>
        <v>51.58</v>
      </c>
      <c r="L54" s="53">
        <f ca="1"/>
        <v>45866</v>
      </c>
      <c r="M54" s="3">
        <f ca="1"/>
        <v>39.450000000000003</v>
      </c>
    </row>
    <row r="55" spans="2:13" x14ac:dyDescent="0.3">
      <c r="J55" s="53">
        <f ca="1"/>
        <v>45867</v>
      </c>
      <c r="K55" s="3">
        <f ca="1"/>
        <v>51.243000000000002</v>
      </c>
      <c r="L55" s="53">
        <f ca="1"/>
        <v>45867</v>
      </c>
      <c r="M55" s="3">
        <f ca="1"/>
        <v>39.119999999999997</v>
      </c>
    </row>
    <row r="56" spans="2:13" x14ac:dyDescent="0.3">
      <c r="J56" s="53">
        <f ca="1"/>
        <v>45868</v>
      </c>
      <c r="K56" s="3">
        <f ca="1"/>
        <v>51.1</v>
      </c>
      <c r="L56" s="53">
        <f ca="1"/>
        <v>45868</v>
      </c>
      <c r="M56" s="3">
        <f ca="1"/>
        <v>39.06</v>
      </c>
    </row>
    <row r="57" spans="2:13" x14ac:dyDescent="0.3">
      <c r="J57" s="53">
        <f ca="1"/>
        <v>45869</v>
      </c>
      <c r="K57" s="3">
        <f ca="1"/>
        <v>51.073</v>
      </c>
      <c r="L57" s="53">
        <f ca="1"/>
        <v>45869</v>
      </c>
      <c r="M57" s="3">
        <f ca="1"/>
        <v>39.020000000000003</v>
      </c>
    </row>
    <row r="58" spans="2:13" x14ac:dyDescent="0.3">
      <c r="J58" s="53">
        <f ca="1"/>
        <v>45870</v>
      </c>
      <c r="K58" s="3">
        <f ca="1"/>
        <v>53.279000000000003</v>
      </c>
      <c r="L58" s="53">
        <f ca="1"/>
        <v>45870</v>
      </c>
      <c r="M58" s="3">
        <f ca="1"/>
        <v>40.743000000000002</v>
      </c>
    </row>
    <row r="59" spans="2:13" x14ac:dyDescent="0.3">
      <c r="J59" s="53">
        <f ca="1"/>
        <v>45873</v>
      </c>
      <c r="K59" s="3">
        <f ca="1"/>
        <v>53.2</v>
      </c>
      <c r="L59" s="53">
        <f ca="1"/>
        <v>45873</v>
      </c>
      <c r="M59" s="3">
        <f ca="1"/>
        <v>40.487000000000002</v>
      </c>
    </row>
    <row r="60" spans="2:13" x14ac:dyDescent="0.3">
      <c r="J60" s="53">
        <f ca="1"/>
        <v>45874</v>
      </c>
      <c r="K60" s="3">
        <f ca="1"/>
        <v>52.851999999999997</v>
      </c>
      <c r="L60" s="53">
        <f ca="1"/>
        <v>45874</v>
      </c>
      <c r="M60" s="3">
        <f ca="1"/>
        <v>40.017000000000003</v>
      </c>
    </row>
    <row r="61" spans="2:13" x14ac:dyDescent="0.3">
      <c r="J61" s="53">
        <f ca="1"/>
        <v>45875</v>
      </c>
      <c r="K61" s="3">
        <f ca="1"/>
        <v>52.802999999999997</v>
      </c>
      <c r="L61" s="53">
        <f ca="1"/>
        <v>45875</v>
      </c>
      <c r="M61" s="3">
        <f ca="1"/>
        <v>39.792999999999999</v>
      </c>
    </row>
    <row r="62" spans="2:13" x14ac:dyDescent="0.3">
      <c r="J62" s="53">
        <f ca="1"/>
        <v>45876</v>
      </c>
      <c r="K62" s="3">
        <f ca="1"/>
        <v>52.206000000000003</v>
      </c>
      <c r="L62" s="53">
        <f ca="1"/>
        <v>45876</v>
      </c>
      <c r="M62" s="3">
        <f ca="1"/>
        <v>38.506999999999998</v>
      </c>
    </row>
    <row r="63" spans="2:13" x14ac:dyDescent="0.3">
      <c r="J63" s="53">
        <f ca="1"/>
        <v>45877</v>
      </c>
      <c r="K63" s="3">
        <f ca="1"/>
        <v>51.722999999999999</v>
      </c>
      <c r="L63" s="53">
        <f ca="1"/>
        <v>45877</v>
      </c>
      <c r="M63" s="3">
        <f ca="1"/>
        <v>38.155999999999999</v>
      </c>
    </row>
    <row r="64" spans="2:13" x14ac:dyDescent="0.3">
      <c r="J64" s="53">
        <f ca="1"/>
        <v>45880</v>
      </c>
      <c r="K64" s="3">
        <f ca="1"/>
        <v>52.008000000000003</v>
      </c>
      <c r="L64" s="53">
        <f ca="1"/>
        <v>45880</v>
      </c>
      <c r="M64" s="3">
        <f ca="1"/>
        <v>37.783000000000001</v>
      </c>
    </row>
    <row r="65" spans="10:13" x14ac:dyDescent="0.3">
      <c r="J65" s="53">
        <f ca="1"/>
        <v>45881</v>
      </c>
      <c r="K65" s="3">
        <f ca="1"/>
        <v>51.764000000000003</v>
      </c>
      <c r="L65" s="53">
        <f ca="1"/>
        <v>45881</v>
      </c>
      <c r="M65" s="3">
        <f ca="1"/>
        <v>37.622999999999998</v>
      </c>
    </row>
    <row r="66" spans="10:13" x14ac:dyDescent="0.3">
      <c r="J66" s="53">
        <f ca="1"/>
        <v>45882</v>
      </c>
      <c r="K66" s="3">
        <f ca="1"/>
        <v>51.152999999999999</v>
      </c>
      <c r="L66" s="53">
        <f ca="1"/>
        <v>45882</v>
      </c>
      <c r="M66" s="3">
        <f ca="1"/>
        <v>37.066000000000003</v>
      </c>
    </row>
    <row r="67" spans="10:13" x14ac:dyDescent="0.3">
      <c r="J67" s="53">
        <f ca="1"/>
        <v>45883</v>
      </c>
      <c r="K67" s="3">
        <f ca="1"/>
        <v>51.328000000000003</v>
      </c>
      <c r="L67" s="53">
        <f ca="1"/>
        <v>45883</v>
      </c>
      <c r="M67" s="3">
        <f ca="1"/>
        <v>36.186999999999998</v>
      </c>
    </row>
    <row r="68" spans="10:13" x14ac:dyDescent="0.3">
      <c r="J68" s="53">
        <f ca="1"/>
        <v>45884</v>
      </c>
      <c r="K68" s="3">
        <f ca="1"/>
        <v>51.176000000000002</v>
      </c>
      <c r="L68" s="53">
        <f ca="1"/>
        <v>45884</v>
      </c>
      <c r="M68" s="3">
        <f ca="1"/>
        <v>36.015999999999998</v>
      </c>
    </row>
    <row r="69" spans="10:13" x14ac:dyDescent="0.3">
      <c r="J69" s="53">
        <f ca="1"/>
        <v>45887</v>
      </c>
      <c r="K69" s="3">
        <f ca="1"/>
        <v>51.094000000000001</v>
      </c>
      <c r="L69" s="53">
        <f ca="1"/>
        <v>45887</v>
      </c>
      <c r="M69" s="3">
        <f ca="1"/>
        <v>35.993000000000002</v>
      </c>
    </row>
    <row r="70" spans="10:13" x14ac:dyDescent="0.3">
      <c r="J70" s="53">
        <f ca="1"/>
        <v>45888</v>
      </c>
      <c r="K70" s="3">
        <f ca="1"/>
        <v>51.218000000000004</v>
      </c>
      <c r="L70" s="53">
        <f ca="1"/>
        <v>45888</v>
      </c>
      <c r="M70" s="3">
        <f ca="1"/>
        <v>35.548000000000002</v>
      </c>
    </row>
    <row r="71" spans="10:13" x14ac:dyDescent="0.3">
      <c r="J71" s="53">
        <f ca="1"/>
        <v>45889</v>
      </c>
      <c r="K71" s="3">
        <f ca="1"/>
        <v>51.683</v>
      </c>
      <c r="L71" s="53">
        <f ca="1"/>
        <v>45889</v>
      </c>
      <c r="M71" s="3">
        <f ca="1"/>
        <v>35.909999999999997</v>
      </c>
    </row>
    <row r="72" spans="10:13" x14ac:dyDescent="0.3">
      <c r="J72" s="53">
        <f ca="1"/>
        <v>45890</v>
      </c>
      <c r="K72" s="3">
        <f ca="1"/>
        <v>51.933</v>
      </c>
      <c r="L72" s="53">
        <f ca="1"/>
        <v>45890</v>
      </c>
      <c r="M72" s="3">
        <f ca="1"/>
        <v>36.652999999999999</v>
      </c>
    </row>
    <row r="73" spans="10:13" x14ac:dyDescent="0.3">
      <c r="J73" s="53">
        <f ca="1"/>
        <v>45891</v>
      </c>
      <c r="K73" s="3">
        <f ca="1"/>
        <v>50.918999999999997</v>
      </c>
      <c r="L73" s="53">
        <f ca="1"/>
        <v>45891</v>
      </c>
      <c r="M73" s="3">
        <f ca="1"/>
        <v>36.332999999999998</v>
      </c>
    </row>
    <row r="74" spans="10:13" x14ac:dyDescent="0.3">
      <c r="J74" s="53">
        <f ca="1"/>
        <v>45894</v>
      </c>
      <c r="K74" s="3">
        <f ca="1"/>
        <v>51.072000000000003</v>
      </c>
      <c r="L74" s="53">
        <f ca="1"/>
        <v>45894</v>
      </c>
      <c r="M74" s="3">
        <f ca="1"/>
        <v>36.445999999999998</v>
      </c>
    </row>
    <row r="75" spans="10:13" x14ac:dyDescent="0.3">
      <c r="J75" s="53">
        <f ca="1"/>
        <v>45895</v>
      </c>
      <c r="K75" s="3">
        <f ca="1"/>
        <v>52.273000000000003</v>
      </c>
      <c r="L75" s="53">
        <f ca="1"/>
        <v>45895</v>
      </c>
      <c r="M75" s="3">
        <f ca="1"/>
        <v>37.277999999999999</v>
      </c>
    </row>
    <row r="76" spans="10:13" x14ac:dyDescent="0.3">
      <c r="J76" s="53">
        <f ca="1"/>
        <v>45896</v>
      </c>
      <c r="K76" s="3">
        <f ca="1"/>
        <v>53.32</v>
      </c>
      <c r="L76" s="53">
        <f ca="1"/>
        <v>45896</v>
      </c>
      <c r="M76" s="3">
        <f ca="1"/>
        <v>38.619999999999997</v>
      </c>
    </row>
    <row r="77" spans="10:13" x14ac:dyDescent="0.3">
      <c r="J77" s="53">
        <f ca="1"/>
        <v>45897</v>
      </c>
      <c r="K77" s="3">
        <f ca="1"/>
        <v>53.51</v>
      </c>
      <c r="L77" s="53">
        <f ca="1"/>
        <v>45897</v>
      </c>
      <c r="M77" s="3">
        <f ca="1"/>
        <v>39.06</v>
      </c>
    </row>
    <row r="78" spans="10:13" x14ac:dyDescent="0.3">
      <c r="J78" s="53">
        <f ca="1"/>
        <v>45898</v>
      </c>
      <c r="K78" s="3">
        <f ca="1"/>
        <v>54.162999999999997</v>
      </c>
      <c r="L78" s="53">
        <f ca="1"/>
        <v>45898</v>
      </c>
      <c r="M78" s="3">
        <f ca="1"/>
        <v>39.442999999999998</v>
      </c>
    </row>
    <row r="79" spans="10:13" x14ac:dyDescent="0.3">
      <c r="J79" s="53">
        <f ca="1"/>
        <v>45901</v>
      </c>
      <c r="K79" s="3">
        <f ca="1"/>
        <v>54.216999999999999</v>
      </c>
      <c r="L79" s="53">
        <f ca="1"/>
        <v>45901</v>
      </c>
      <c r="M79" s="3">
        <f ca="1"/>
        <v>39.627000000000002</v>
      </c>
    </row>
    <row r="80" spans="10:13" x14ac:dyDescent="0.3">
      <c r="J80" s="53">
        <f ca="1"/>
        <v>45902</v>
      </c>
      <c r="K80" s="3">
        <f ca="1"/>
        <v>55.16</v>
      </c>
      <c r="L80" s="53">
        <f ca="1"/>
        <v>45902</v>
      </c>
      <c r="M80" s="3">
        <f ca="1"/>
        <v>40.576999999999998</v>
      </c>
    </row>
    <row r="81" spans="10:13" x14ac:dyDescent="0.3">
      <c r="J81" s="53">
        <f ca="1"/>
        <v>45903</v>
      </c>
      <c r="K81" s="3">
        <f ca="1"/>
        <v>55.280999999999999</v>
      </c>
      <c r="L81" s="53">
        <f ca="1"/>
        <v>45903</v>
      </c>
      <c r="M81" s="3">
        <f ca="1"/>
        <v>39.848999999999997</v>
      </c>
    </row>
    <row r="82" spans="10:13" x14ac:dyDescent="0.3">
      <c r="J82" s="53">
        <f ca="1"/>
        <v>45904</v>
      </c>
      <c r="K82" s="3">
        <f ca="1"/>
        <v>54.521000000000001</v>
      </c>
      <c r="L82" s="53">
        <f ca="1"/>
        <v>45904</v>
      </c>
      <c r="M82" s="3">
        <f ca="1"/>
        <v>38.679000000000002</v>
      </c>
    </row>
    <row r="83" spans="10:13" x14ac:dyDescent="0.3">
      <c r="J83" s="53">
        <f ca="1"/>
        <v>45905</v>
      </c>
      <c r="K83" s="3">
        <f ca="1"/>
        <v>54.179000000000002</v>
      </c>
      <c r="L83" s="53">
        <f ca="1"/>
        <v>45905</v>
      </c>
      <c r="M83" s="3">
        <f ca="1"/>
        <v>38.286999999999999</v>
      </c>
    </row>
    <row r="84" spans="10:13" x14ac:dyDescent="0.3">
      <c r="J84" s="53">
        <f ca="1"/>
        <v>45908</v>
      </c>
      <c r="K84" s="3">
        <f ca="1"/>
        <v>53.826999999999998</v>
      </c>
      <c r="L84" s="53">
        <f ca="1"/>
        <v>45908</v>
      </c>
      <c r="M84" s="3">
        <f ca="1"/>
        <v>38.115000000000002</v>
      </c>
    </row>
    <row r="85" spans="10:13" x14ac:dyDescent="0.3">
      <c r="J85" s="53">
        <f ca="1"/>
        <v>45909</v>
      </c>
      <c r="K85" s="3">
        <f ca="1"/>
        <v>53.720999999999997</v>
      </c>
      <c r="L85" s="53">
        <f ca="1"/>
        <v>45909</v>
      </c>
      <c r="M85" s="3">
        <f ca="1"/>
        <v>37.999000000000002</v>
      </c>
    </row>
    <row r="86" spans="10:13" x14ac:dyDescent="0.3">
      <c r="J86" s="53">
        <f ca="1"/>
        <v>45910</v>
      </c>
      <c r="K86" s="3">
        <f ca="1"/>
        <v>53.21</v>
      </c>
      <c r="L86" s="53">
        <f ca="1"/>
        <v>45910</v>
      </c>
      <c r="M86" s="3">
        <f ca="1"/>
        <v>37.534999999999997</v>
      </c>
    </row>
    <row r="87" spans="10:13" x14ac:dyDescent="0.3">
      <c r="J87" s="53">
        <f ca="1"/>
        <v>45911</v>
      </c>
      <c r="K87" s="3">
        <f ca="1"/>
        <v>52.238</v>
      </c>
      <c r="L87" s="53">
        <f ca="1"/>
        <v>45911</v>
      </c>
      <c r="M87" s="3">
        <f ca="1"/>
        <v>36.555</v>
      </c>
    </row>
    <row r="88" spans="10:13" x14ac:dyDescent="0.3">
      <c r="J88" s="53">
        <f ca="1"/>
        <v>45912</v>
      </c>
      <c r="K88" s="3">
        <f ca="1"/>
        <v>51.746000000000002</v>
      </c>
      <c r="L88" s="53">
        <f ca="1"/>
        <v>45912</v>
      </c>
      <c r="M88" s="3">
        <f ca="1"/>
        <v>36.320999999999998</v>
      </c>
    </row>
    <row r="89" spans="10:13" x14ac:dyDescent="0.3">
      <c r="J89" s="53">
        <f ca="1"/>
        <v>45915</v>
      </c>
      <c r="K89" s="3">
        <f ca="1"/>
        <v>51.161999999999999</v>
      </c>
      <c r="L89" s="53">
        <f ca="1"/>
        <v>45915</v>
      </c>
      <c r="M89" s="3">
        <f ca="1"/>
        <v>35.752000000000002</v>
      </c>
    </row>
    <row r="90" spans="10:13" x14ac:dyDescent="0.3">
      <c r="J90" s="53">
        <f ca="1"/>
        <v>45916</v>
      </c>
      <c r="K90" s="3">
        <f ca="1"/>
        <v>51.311</v>
      </c>
      <c r="L90" s="53">
        <f ca="1"/>
        <v>45916</v>
      </c>
      <c r="M90" s="3">
        <f ca="1"/>
        <v>36.01</v>
      </c>
    </row>
    <row r="91" spans="10:13" x14ac:dyDescent="0.3">
      <c r="J91" s="53">
        <f ca="1"/>
        <v>45917</v>
      </c>
      <c r="K91" s="3">
        <f ca="1"/>
        <v>51.502000000000002</v>
      </c>
      <c r="L91" s="53">
        <f ca="1"/>
        <v>45917</v>
      </c>
      <c r="M91" s="3">
        <f ca="1"/>
        <v>36.177</v>
      </c>
    </row>
    <row r="92" spans="10:13" x14ac:dyDescent="0.3">
      <c r="J92" s="53">
        <f ca="1"/>
        <v>45918</v>
      </c>
      <c r="K92" s="3">
        <f ca="1"/>
        <v>51.11</v>
      </c>
      <c r="L92" s="53">
        <f ca="1"/>
        <v>45918</v>
      </c>
      <c r="M92" s="3">
        <f ca="1"/>
        <v>35.795000000000002</v>
      </c>
    </row>
    <row r="93" spans="10:13" x14ac:dyDescent="0.3">
      <c r="J93" s="53">
        <f ca="1"/>
        <v>45919</v>
      </c>
      <c r="K93" s="3">
        <f ca="1"/>
        <v>51.344999999999999</v>
      </c>
      <c r="L93" s="53">
        <f ca="1"/>
        <v>45919</v>
      </c>
      <c r="M93" s="3">
        <f ca="1"/>
        <v>35.433999999999997</v>
      </c>
    </row>
    <row r="94" spans="10:13" x14ac:dyDescent="0.3">
      <c r="J94" s="53">
        <f ca="1"/>
        <v>45922</v>
      </c>
      <c r="K94" s="3">
        <f ca="1"/>
        <v>56.956000000000003</v>
      </c>
      <c r="L94" s="53">
        <f ca="1"/>
        <v>45922</v>
      </c>
      <c r="M94" s="3">
        <f ca="1"/>
        <v>39.040999999999997</v>
      </c>
    </row>
    <row r="95" spans="10:13" x14ac:dyDescent="0.3">
      <c r="J95" s="53">
        <f ca="1"/>
        <v>45923</v>
      </c>
      <c r="K95" s="3">
        <f ca="1"/>
        <v>57.158999999999999</v>
      </c>
      <c r="L95" s="53">
        <f ca="1"/>
        <v>45923</v>
      </c>
      <c r="M95" s="3">
        <f ca="1"/>
        <v>39.021999999999998</v>
      </c>
    </row>
    <row r="96" spans="10:13" x14ac:dyDescent="0.3">
      <c r="J96" s="53">
        <f ca="1"/>
        <v>45924</v>
      </c>
      <c r="K96" s="3">
        <f ca="1"/>
        <v>57.212000000000003</v>
      </c>
      <c r="L96" s="53">
        <f ca="1"/>
        <v>45924</v>
      </c>
      <c r="M96" s="3">
        <f ca="1"/>
        <v>39.189</v>
      </c>
    </row>
    <row r="97" spans="10:13" x14ac:dyDescent="0.3">
      <c r="J97" s="53">
        <f ca="1"/>
        <v>45925</v>
      </c>
      <c r="K97" s="3">
        <f ca="1"/>
        <v>57.927999999999997</v>
      </c>
      <c r="L97" s="53">
        <f ca="1"/>
        <v>45925</v>
      </c>
      <c r="M97" s="3">
        <f ca="1"/>
        <v>39.954000000000001</v>
      </c>
    </row>
    <row r="98" spans="10:13" x14ac:dyDescent="0.3">
      <c r="J98" s="53">
        <f ca="1"/>
        <v>45926</v>
      </c>
      <c r="K98" s="3">
        <f ca="1"/>
        <v>58.128</v>
      </c>
      <c r="L98" s="53">
        <f ca="1"/>
        <v>45926</v>
      </c>
      <c r="M98" s="3">
        <f ca="1"/>
        <v>40.033999999999999</v>
      </c>
    </row>
    <row r="99" spans="10:13" x14ac:dyDescent="0.3">
      <c r="J99" s="53">
        <f ca="1"/>
        <v>45929</v>
      </c>
      <c r="K99" s="3">
        <f ca="1"/>
        <v>57.143999999999998</v>
      </c>
      <c r="L99" s="53">
        <f ca="1"/>
        <v>45929</v>
      </c>
      <c r="M99" s="3">
        <f ca="1"/>
        <v>39.978000000000002</v>
      </c>
    </row>
    <row r="100" spans="10:13" x14ac:dyDescent="0.3">
      <c r="J100" s="53">
        <f ca="1"/>
        <v>45930</v>
      </c>
      <c r="K100" s="3">
        <f ca="1"/>
        <v>57.469000000000001</v>
      </c>
      <c r="L100" s="53">
        <f ca="1"/>
        <v>45930</v>
      </c>
      <c r="M100" s="3">
        <f ca="1"/>
        <v>40.097999999999999</v>
      </c>
    </row>
    <row r="101" spans="10:13" x14ac:dyDescent="0.3">
      <c r="J101" s="53">
        <f ca="1"/>
        <v>45931</v>
      </c>
      <c r="K101" s="3">
        <f ca="1"/>
        <v>57.505000000000003</v>
      </c>
      <c r="L101" s="53">
        <f ca="1"/>
        <v>45931</v>
      </c>
      <c r="M101" s="3">
        <f ca="1"/>
        <v>40.186</v>
      </c>
    </row>
    <row r="102" spans="10:13" x14ac:dyDescent="0.3">
      <c r="J102" s="53">
        <f ca="1"/>
        <v>45932</v>
      </c>
      <c r="K102" s="3">
        <f ca="1"/>
        <v>57.018000000000001</v>
      </c>
      <c r="L102" s="53">
        <f ca="1"/>
        <v>45932</v>
      </c>
      <c r="M102" s="3">
        <f ca="1"/>
        <v>39.902000000000001</v>
      </c>
    </row>
    <row r="103" spans="10:13" x14ac:dyDescent="0.3">
      <c r="J103" s="53">
        <f ca="1"/>
        <v>45933</v>
      </c>
      <c r="K103" s="3">
        <f ca="1"/>
        <v>56.69</v>
      </c>
      <c r="L103" s="53">
        <f ca="1"/>
        <v>45933</v>
      </c>
      <c r="M103" s="3">
        <f ca="1"/>
        <v>39.761000000000003</v>
      </c>
    </row>
    <row r="104" spans="10:13" x14ac:dyDescent="0.3">
      <c r="J104" s="53">
        <f ca="1"/>
        <v>45936</v>
      </c>
      <c r="K104" s="3">
        <f ca="1"/>
        <v>57.584000000000003</v>
      </c>
      <c r="L104" s="53">
        <f ca="1"/>
        <v>45936</v>
      </c>
      <c r="M104" s="3">
        <f ca="1"/>
        <v>40.457999999999998</v>
      </c>
    </row>
    <row r="105" spans="10:13" x14ac:dyDescent="0.3">
      <c r="J105" s="53">
        <f ca="1"/>
        <v>45937</v>
      </c>
      <c r="K105" s="3">
        <f ca="1"/>
        <v>57.856000000000002</v>
      </c>
      <c r="L105" s="53">
        <f ca="1"/>
        <v>45937</v>
      </c>
      <c r="M105" s="3">
        <f ca="1"/>
        <v>40.533000000000001</v>
      </c>
    </row>
    <row r="106" spans="10:13" x14ac:dyDescent="0.3">
      <c r="J106" s="53">
        <f ca="1"/>
        <v>45938</v>
      </c>
      <c r="K106" s="3">
        <f ca="1"/>
        <v>57.808999999999997</v>
      </c>
      <c r="L106" s="53">
        <f ca="1"/>
        <v>45938</v>
      </c>
      <c r="M106" s="3">
        <f ca="1"/>
        <v>40.706000000000003</v>
      </c>
    </row>
    <row r="107" spans="10:13" x14ac:dyDescent="0.3">
      <c r="J107" s="53">
        <f ca="1"/>
        <v>45939</v>
      </c>
      <c r="K107" s="3">
        <f ca="1"/>
        <v>58.106999999999999</v>
      </c>
      <c r="L107" s="53">
        <f ca="1"/>
        <v>45939</v>
      </c>
      <c r="M107" s="3">
        <f ca="1"/>
        <v>40.537999999999997</v>
      </c>
    </row>
    <row r="108" spans="10:13" x14ac:dyDescent="0.3">
      <c r="J108" s="53">
        <f ca="1"/>
        <v>45940</v>
      </c>
      <c r="K108" s="3">
        <f ca="1"/>
        <v>59.073999999999998</v>
      </c>
      <c r="L108" s="53">
        <f ca="1"/>
        <v>45940</v>
      </c>
      <c r="M108" s="3">
        <f ca="1"/>
        <v>42.008000000000003</v>
      </c>
    </row>
    <row r="109" spans="10:13" x14ac:dyDescent="0.3">
      <c r="J109" s="53">
        <f ca="1"/>
        <v>45943</v>
      </c>
      <c r="K109" s="3">
        <f ca="1"/>
        <v>59.343000000000004</v>
      </c>
      <c r="L109" s="53">
        <f ca="1"/>
        <v>45943</v>
      </c>
      <c r="M109" s="3">
        <f ca="1"/>
        <v>42.377000000000002</v>
      </c>
    </row>
    <row r="110" spans="10:13" x14ac:dyDescent="0.3">
      <c r="J110" s="53"/>
      <c r="L110" s="53"/>
    </row>
    <row r="111" spans="10:13" x14ac:dyDescent="0.3">
      <c r="J111" s="53"/>
      <c r="L111" s="53"/>
    </row>
  </sheetData>
  <mergeCells count="2">
    <mergeCell ref="B12:D12"/>
    <mergeCell ref="E12:G12"/>
  </mergeCells>
  <conditionalFormatting sqref="M1:M7 H8:H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07"/>
  <sheetViews>
    <sheetView zoomScale="80" zoomScaleNormal="80" workbookViewId="0">
      <selection activeCell="B22" sqref="B22:H23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0.5546875" style="3" hidden="1" customWidth="1"/>
    <col min="11" max="11" width="10.21875" style="3" hidden="1" customWidth="1"/>
    <col min="12" max="12" width="12.2187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 t="s">
        <v>83</v>
      </c>
      <c r="B1" s="1"/>
      <c r="C1" s="1"/>
      <c r="D1" s="1"/>
      <c r="I1" s="1"/>
      <c r="J1" s="54">
        <f ca="1">TODAY()-150</f>
        <v>45793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65" t="s">
        <v>41</v>
      </c>
      <c r="C3" s="66" t="s">
        <v>42</v>
      </c>
      <c r="J3" s="53" cm="1">
        <f t="array" aca="1" ref="J3:K104" ca="1">_xll.BDH($B$4, "PX_LAST, ",J1, "")</f>
        <v>45793</v>
      </c>
      <c r="K3" s="1">
        <f ca="1"/>
        <v>91.376999999999995</v>
      </c>
      <c r="L3" s="53" cm="1">
        <f t="array" aca="1" ref="L3:M61" ca="1">_xll.BDH($C$4, "PX_LAST, ",J1, "")</f>
        <v>45859</v>
      </c>
      <c r="M3" s="47">
        <f ca="1"/>
        <v>101.43899999999999</v>
      </c>
    </row>
    <row r="4" spans="1:13" ht="32.25" customHeight="1" x14ac:dyDescent="0.3">
      <c r="A4" s="15" t="s">
        <v>34</v>
      </c>
      <c r="B4" s="67" t="s">
        <v>43</v>
      </c>
      <c r="C4" s="43" t="s">
        <v>44</v>
      </c>
      <c r="I4" s="1"/>
      <c r="J4" s="54">
        <f ca="1"/>
        <v>45796</v>
      </c>
      <c r="K4" s="1">
        <f ca="1"/>
        <v>91.146000000000001</v>
      </c>
      <c r="L4" s="54">
        <f ca="1"/>
        <v>45860</v>
      </c>
      <c r="M4" s="1">
        <f ca="1"/>
        <v>101.881</v>
      </c>
    </row>
    <row r="5" spans="1:13" x14ac:dyDescent="0.3">
      <c r="A5" s="15" t="s">
        <v>8</v>
      </c>
      <c r="B5" s="68">
        <f>18*10^6</f>
        <v>18000000</v>
      </c>
      <c r="C5" s="8">
        <f>10*10^6</f>
        <v>10000000</v>
      </c>
      <c r="I5" s="1"/>
      <c r="J5" s="54">
        <f ca="1"/>
        <v>45797</v>
      </c>
      <c r="K5" s="1">
        <f ca="1"/>
        <v>91.491</v>
      </c>
      <c r="L5" s="54">
        <f ca="1"/>
        <v>45861</v>
      </c>
      <c r="M5" s="1">
        <f ca="1"/>
        <v>101.66800000000001</v>
      </c>
    </row>
    <row r="6" spans="1:13" x14ac:dyDescent="0.3">
      <c r="A6" s="15" t="s">
        <v>10</v>
      </c>
      <c r="B6" s="69">
        <v>4.3749999999999997E-2</v>
      </c>
      <c r="C6" s="64">
        <v>7.6249999999999998E-2</v>
      </c>
      <c r="I6" s="1"/>
      <c r="J6" s="54">
        <f ca="1"/>
        <v>45798</v>
      </c>
      <c r="K6" s="1">
        <f ca="1"/>
        <v>91.322000000000003</v>
      </c>
      <c r="L6" s="54">
        <f ca="1"/>
        <v>45862</v>
      </c>
      <c r="M6" s="1">
        <f ca="1"/>
        <v>101.86199999999999</v>
      </c>
    </row>
    <row r="7" spans="1:13" x14ac:dyDescent="0.3">
      <c r="A7" s="15" t="s">
        <v>12</v>
      </c>
      <c r="B7" s="70">
        <v>4.2299999999999997E-2</v>
      </c>
      <c r="C7" s="10">
        <v>4.2299999999999997E-2</v>
      </c>
      <c r="I7" s="1"/>
      <c r="J7" s="54">
        <f ca="1"/>
        <v>45799</v>
      </c>
      <c r="K7" s="1">
        <f ca="1"/>
        <v>91.013000000000005</v>
      </c>
      <c r="L7" s="54">
        <f ca="1"/>
        <v>45863</v>
      </c>
      <c r="M7" s="1">
        <f ca="1"/>
        <v>101.94499999999999</v>
      </c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J8" s="53">
        <f ca="1"/>
        <v>45800</v>
      </c>
      <c r="K8" s="72">
        <f ca="1"/>
        <v>90.908000000000001</v>
      </c>
      <c r="L8" s="53">
        <f ca="1"/>
        <v>45866</v>
      </c>
      <c r="M8" s="3">
        <f ca="1"/>
        <v>102.27800000000001</v>
      </c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  <c r="J9" s="53">
        <f ca="1"/>
        <v>45804</v>
      </c>
      <c r="K9" s="3">
        <f ca="1"/>
        <v>91.375</v>
      </c>
      <c r="L9" s="53">
        <f ca="1"/>
        <v>45867</v>
      </c>
      <c r="M9" s="3">
        <f ca="1"/>
        <v>102.325</v>
      </c>
    </row>
    <row r="10" spans="1:13" ht="15" thickBot="1" x14ac:dyDescent="0.35">
      <c r="A10" s="16" t="s">
        <v>29</v>
      </c>
      <c r="B10" s="11" cm="1">
        <f t="array" ref="B10">_xll.BDP(B4,"px_last")</f>
        <v>94.694999999999993</v>
      </c>
      <c r="C10" s="22" cm="1">
        <f t="array" ref="C10">_xll.BDP(C4,"px_last")</f>
        <v>105.782</v>
      </c>
      <c r="E10" s="1"/>
      <c r="F10" s="1"/>
      <c r="G10" s="1"/>
      <c r="H10" s="1"/>
      <c r="I10" s="1"/>
      <c r="J10" s="53">
        <f ca="1"/>
        <v>45805</v>
      </c>
      <c r="K10" s="3">
        <f ca="1"/>
        <v>91.364000000000004</v>
      </c>
      <c r="L10" s="53">
        <f ca="1"/>
        <v>45868</v>
      </c>
      <c r="M10" s="3">
        <f ca="1"/>
        <v>102.28100000000001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45806</v>
      </c>
      <c r="K11" s="3">
        <f ca="1"/>
        <v>91.457999999999998</v>
      </c>
      <c r="L11" s="53">
        <f ca="1"/>
        <v>45869</v>
      </c>
      <c r="M11" s="3">
        <f ca="1"/>
        <v>102.357</v>
      </c>
    </row>
    <row r="12" spans="1:13" ht="15" thickBot="1" x14ac:dyDescent="0.35">
      <c r="A12" s="40" t="s">
        <v>23</v>
      </c>
      <c r="B12" s="116" t="s">
        <v>0</v>
      </c>
      <c r="C12" s="117"/>
      <c r="D12" s="118"/>
      <c r="E12" s="119" t="s">
        <v>1</v>
      </c>
      <c r="F12" s="120"/>
      <c r="G12" s="121"/>
      <c r="H12" s="40" t="s">
        <v>16</v>
      </c>
      <c r="I12" s="1"/>
      <c r="J12" s="53">
        <f ca="1"/>
        <v>45807</v>
      </c>
      <c r="K12" s="3">
        <f ca="1"/>
        <v>91.575999999999993</v>
      </c>
      <c r="L12" s="53">
        <f ca="1"/>
        <v>45870</v>
      </c>
      <c r="M12" s="3">
        <f ca="1"/>
        <v>102.203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53">
        <f ca="1"/>
        <v>45810</v>
      </c>
      <c r="K13" s="3">
        <f ca="1"/>
        <v>91.522000000000006</v>
      </c>
      <c r="L13" s="53">
        <f ca="1"/>
        <v>45873</v>
      </c>
      <c r="M13" s="3">
        <f ca="1"/>
        <v>102.227</v>
      </c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83">
        <v>0</v>
      </c>
      <c r="I14" s="1"/>
      <c r="J14" s="53">
        <f ca="1"/>
        <v>45811</v>
      </c>
      <c r="K14" s="3">
        <f ca="1"/>
        <v>91.66</v>
      </c>
      <c r="L14" s="53">
        <f ca="1"/>
        <v>45874</v>
      </c>
      <c r="M14" s="3">
        <f ca="1"/>
        <v>102.43899999999999</v>
      </c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4">
        <f t="shared" ref="H15:H20" si="4">C15+D15-F15-G15</f>
        <v>-43334.599305554519</v>
      </c>
      <c r="I15" s="1"/>
      <c r="J15" s="53">
        <f ca="1"/>
        <v>45812</v>
      </c>
      <c r="K15" s="3">
        <f ca="1"/>
        <v>91.897999999999996</v>
      </c>
      <c r="L15" s="53">
        <f ca="1"/>
        <v>45875</v>
      </c>
      <c r="M15" s="3">
        <f ca="1"/>
        <v>102.678</v>
      </c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4">
        <f t="shared" si="4"/>
        <v>-34469.198611110463</v>
      </c>
      <c r="I16" s="1"/>
      <c r="J16" s="53">
        <f ca="1"/>
        <v>45813</v>
      </c>
      <c r="K16" s="3">
        <f ca="1"/>
        <v>92.281000000000006</v>
      </c>
      <c r="L16" s="53">
        <f ca="1"/>
        <v>45876</v>
      </c>
      <c r="M16" s="3">
        <f ca="1"/>
        <v>102.783</v>
      </c>
    </row>
    <row r="17" spans="1:13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4">
        <f t="shared" si="4"/>
        <v>-58363.797916666808</v>
      </c>
      <c r="I17" s="1"/>
      <c r="J17" s="53">
        <f ca="1"/>
        <v>45814</v>
      </c>
      <c r="K17" s="3">
        <f ca="1"/>
        <v>92.394000000000005</v>
      </c>
      <c r="L17" s="53">
        <f ca="1"/>
        <v>45877</v>
      </c>
      <c r="M17" s="3">
        <f ca="1"/>
        <v>103.211</v>
      </c>
    </row>
    <row r="18" spans="1:13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4">
        <f t="shared" si="4"/>
        <v>-39307.595833332867</v>
      </c>
      <c r="I18" s="1"/>
      <c r="J18" s="53">
        <f ca="1"/>
        <v>45817</v>
      </c>
      <c r="K18" s="3">
        <f ca="1"/>
        <v>92.676000000000002</v>
      </c>
      <c r="L18" s="53">
        <f ca="1"/>
        <v>45880</v>
      </c>
      <c r="M18" s="3">
        <f ca="1"/>
        <v>103.437</v>
      </c>
    </row>
    <row r="19" spans="1:13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4">
        <f t="shared" si="4"/>
        <v>-40162.195138888332</v>
      </c>
      <c r="I19" s="1"/>
      <c r="J19" s="53">
        <f ca="1"/>
        <v>45818</v>
      </c>
      <c r="K19" s="3">
        <f ca="1"/>
        <v>92.802000000000007</v>
      </c>
      <c r="L19" s="53">
        <f ca="1"/>
        <v>45881</v>
      </c>
      <c r="M19" s="3">
        <f ca="1"/>
        <v>103.667</v>
      </c>
    </row>
    <row r="20" spans="1:13" x14ac:dyDescent="0.3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4">
        <f t="shared" si="4"/>
        <v>-71636.794444445055</v>
      </c>
      <c r="I20" s="1"/>
      <c r="J20" s="53">
        <f ca="1"/>
        <v>45819</v>
      </c>
      <c r="K20" s="3">
        <f ca="1"/>
        <v>93.055000000000007</v>
      </c>
      <c r="L20" s="53">
        <f ca="1"/>
        <v>45882</v>
      </c>
      <c r="M20" s="3">
        <f ca="1"/>
        <v>103.596</v>
      </c>
    </row>
    <row r="21" spans="1:13" x14ac:dyDescent="0.3">
      <c r="A21" s="37">
        <v>45939</v>
      </c>
      <c r="B21" s="46">
        <v>94.66</v>
      </c>
      <c r="C21" s="31">
        <f t="shared" ref="C21" si="5">(B21-$B$14)/100*$B$5</f>
        <v>-38700.000000000618</v>
      </c>
      <c r="D21" s="32">
        <f t="shared" ref="D21" si="6">(A21-$A$14)/360*$B$6*$B$5-(A21-$A$14)/360*$B$7*$B$5*$B$14/100</f>
        <v>1628.0437499999971</v>
      </c>
      <c r="E21" s="4">
        <v>105.73</v>
      </c>
      <c r="F21" s="31">
        <f t="shared" ref="F21" si="7">(E21-$E$14)/100*$C$5</f>
        <v>-1999.9999999996021</v>
      </c>
      <c r="G21" s="32">
        <f t="shared" ref="G21" si="8">(A21-$A$14)/360*$C$6*$C$5-(A21-$A$14)/360*$C$7*$C$5*$E$14/100</f>
        <v>7879.4375</v>
      </c>
      <c r="H21" s="84">
        <f t="shared" ref="H21" si="9">C21+D21-F21-G21</f>
        <v>-42951.393750001022</v>
      </c>
      <c r="I21" s="1"/>
      <c r="J21" s="53">
        <f ca="1"/>
        <v>45820</v>
      </c>
      <c r="K21" s="3">
        <f ca="1"/>
        <v>93.001000000000005</v>
      </c>
      <c r="L21" s="53">
        <f ca="1"/>
        <v>45883</v>
      </c>
      <c r="M21" s="3">
        <f ca="1"/>
        <v>103.623</v>
      </c>
    </row>
    <row r="22" spans="1:13" x14ac:dyDescent="0.3">
      <c r="A22" s="37">
        <v>45940</v>
      </c>
      <c r="B22" s="46">
        <f ca="1">VLOOKUP(A22,J:K,2)</f>
        <v>94.694999999999993</v>
      </c>
      <c r="C22" s="31">
        <f t="shared" ref="C22" ca="1" si="10">(B22-$B$14)/100*$B$5</f>
        <v>-32400.00000000123</v>
      </c>
      <c r="D22" s="32">
        <f t="shared" ref="D22" si="11">(A22-$A$14)/360*$B$6*$B$5-(A22-$A$14)/360*$B$7*$B$5*$B$14/100</f>
        <v>1808.9375</v>
      </c>
      <c r="E22" s="4">
        <f ca="1">VLOOKUP(A22,L:M,2)</f>
        <v>105.782</v>
      </c>
      <c r="F22" s="31">
        <f t="shared" ref="F22" ca="1" si="12">(E22-$E$14)/100*$C$5</f>
        <v>3199.9999999996476</v>
      </c>
      <c r="G22" s="32">
        <f t="shared" ref="G22" si="13">(A22-$A$14)/360*$C$6*$C$5-(A22-$A$14)/360*$C$7*$C$5*$E$14/100</f>
        <v>8754.9305555555566</v>
      </c>
      <c r="H22" s="84">
        <f t="shared" ref="H22" ca="1" si="14">C22+D22-F22-G22</f>
        <v>-42545.993055556435</v>
      </c>
      <c r="I22" s="1"/>
      <c r="J22" s="53">
        <f ca="1"/>
        <v>45821</v>
      </c>
      <c r="K22" s="3">
        <f ca="1"/>
        <v>92.881</v>
      </c>
      <c r="L22" s="53">
        <f ca="1"/>
        <v>45884</v>
      </c>
      <c r="M22" s="3">
        <f ca="1"/>
        <v>103.643</v>
      </c>
    </row>
    <row r="23" spans="1:13" x14ac:dyDescent="0.3">
      <c r="A23" s="37">
        <v>45943</v>
      </c>
      <c r="B23" s="46">
        <f ca="1">VLOOKUP(A23,J:K,2)</f>
        <v>94.694999999999993</v>
      </c>
      <c r="C23" s="31">
        <f t="shared" ref="C23" ca="1" si="15">(B23-$B$14)/100*$B$5</f>
        <v>-32400.00000000123</v>
      </c>
      <c r="D23" s="32">
        <f t="shared" ref="D23" si="16">(A23-$A$14)/360*$B$6*$B$5-(A23-$A$14)/360*$B$7*$B$5*$B$14/100</f>
        <v>2351.6187500000015</v>
      </c>
      <c r="E23" s="4">
        <f ca="1">VLOOKUP(A23,L:M,2)</f>
        <v>105.782</v>
      </c>
      <c r="F23" s="31">
        <f t="shared" ref="F23" ca="1" si="17">(E23-$E$14)/100*$C$5</f>
        <v>3199.9999999996476</v>
      </c>
      <c r="G23" s="32">
        <f t="shared" ref="G23" si="18">(A23-$A$14)/360*$C$6*$C$5-(A23-$A$14)/360*$C$7*$C$5*$E$14/100</f>
        <v>11381.409722222221</v>
      </c>
      <c r="H23" s="84">
        <f t="shared" ref="H23" ca="1" si="19">C23+D23-F23-G23</f>
        <v>-44629.790972223098</v>
      </c>
      <c r="I23" s="1"/>
      <c r="J23" s="53">
        <f ca="1"/>
        <v>45824</v>
      </c>
      <c r="K23" s="3">
        <f ca="1"/>
        <v>93.016999999999996</v>
      </c>
      <c r="L23" s="53">
        <f ca="1"/>
        <v>45887</v>
      </c>
      <c r="M23" s="3">
        <f ca="1"/>
        <v>103.679</v>
      </c>
    </row>
    <row r="24" spans="1:13" x14ac:dyDescent="0.3">
      <c r="A24" s="37">
        <v>45944</v>
      </c>
      <c r="B24" s="46"/>
      <c r="C24" s="31"/>
      <c r="D24" s="32"/>
      <c r="E24" s="4"/>
      <c r="F24" s="31"/>
      <c r="G24" s="32"/>
      <c r="H24" s="18"/>
      <c r="I24" s="1"/>
      <c r="J24" s="53">
        <f ca="1"/>
        <v>45825</v>
      </c>
      <c r="K24" s="3">
        <f ca="1"/>
        <v>92.893000000000001</v>
      </c>
      <c r="L24" s="53">
        <f ca="1"/>
        <v>45888</v>
      </c>
      <c r="M24" s="3">
        <f ca="1"/>
        <v>103.60599999999999</v>
      </c>
    </row>
    <row r="25" spans="1:13" x14ac:dyDescent="0.3">
      <c r="A25" s="37">
        <v>45945</v>
      </c>
      <c r="B25" s="46"/>
      <c r="C25" s="31"/>
      <c r="D25" s="32"/>
      <c r="E25" s="4"/>
      <c r="F25" s="31"/>
      <c r="G25" s="32"/>
      <c r="H25" s="18"/>
      <c r="I25" s="1"/>
      <c r="J25" s="53">
        <f ca="1"/>
        <v>45826</v>
      </c>
      <c r="K25" s="3">
        <f ca="1"/>
        <v>92.9</v>
      </c>
      <c r="L25" s="53">
        <f ca="1"/>
        <v>45889</v>
      </c>
      <c r="M25" s="3">
        <f ca="1"/>
        <v>103.38500000000001</v>
      </c>
    </row>
    <row r="26" spans="1:13" x14ac:dyDescent="0.3">
      <c r="A26" s="37">
        <v>45946</v>
      </c>
      <c r="B26" s="46"/>
      <c r="C26" s="31"/>
      <c r="D26" s="32"/>
      <c r="E26" s="4"/>
      <c r="F26" s="31"/>
      <c r="G26" s="32"/>
      <c r="H26" s="18"/>
      <c r="I26" s="1"/>
      <c r="J26" s="53">
        <f ca="1"/>
        <v>45828</v>
      </c>
      <c r="K26" s="3">
        <f ca="1"/>
        <v>92.820999999999998</v>
      </c>
      <c r="L26" s="53">
        <f ca="1"/>
        <v>45890</v>
      </c>
      <c r="M26" s="3">
        <f ca="1"/>
        <v>103.158</v>
      </c>
    </row>
    <row r="27" spans="1:13" x14ac:dyDescent="0.3">
      <c r="A27" s="38"/>
      <c r="B27" s="60"/>
      <c r="C27" s="61"/>
      <c r="D27" s="62"/>
      <c r="E27" s="4"/>
      <c r="F27" s="31"/>
      <c r="G27" s="32"/>
      <c r="H27" s="18"/>
      <c r="I27" s="1"/>
      <c r="J27" s="53">
        <f ca="1"/>
        <v>45831</v>
      </c>
      <c r="K27" s="3">
        <f ca="1"/>
        <v>92.768000000000001</v>
      </c>
      <c r="L27" s="53">
        <f ca="1"/>
        <v>45891</v>
      </c>
      <c r="M27" s="3">
        <f ca="1"/>
        <v>103.634</v>
      </c>
    </row>
    <row r="28" spans="1:13" x14ac:dyDescent="0.3">
      <c r="A28" s="37"/>
      <c r="B28" s="46"/>
      <c r="C28" s="31"/>
      <c r="D28" s="32"/>
      <c r="E28" s="4"/>
      <c r="F28" s="31"/>
      <c r="G28" s="32"/>
      <c r="H28" s="18"/>
      <c r="I28" s="1"/>
      <c r="J28" s="53">
        <f ca="1"/>
        <v>45832</v>
      </c>
      <c r="K28" s="3">
        <f ca="1"/>
        <v>93.055999999999997</v>
      </c>
      <c r="L28" s="53">
        <f ca="1"/>
        <v>45894</v>
      </c>
      <c r="M28" s="3">
        <f ca="1"/>
        <v>103.758</v>
      </c>
    </row>
    <row r="29" spans="1:13" x14ac:dyDescent="0.3">
      <c r="A29" s="37"/>
      <c r="B29" s="46"/>
      <c r="C29" s="31"/>
      <c r="D29" s="32"/>
      <c r="E29" s="4"/>
      <c r="F29" s="31"/>
      <c r="G29" s="32"/>
      <c r="H29" s="39"/>
      <c r="I29" s="1"/>
      <c r="J29" s="53">
        <f ca="1"/>
        <v>45833</v>
      </c>
      <c r="K29" s="3">
        <f ca="1"/>
        <v>93.075000000000003</v>
      </c>
      <c r="L29" s="53">
        <f ca="1"/>
        <v>45895</v>
      </c>
      <c r="M29" s="3">
        <f ca="1"/>
        <v>103.431</v>
      </c>
    </row>
    <row r="30" spans="1:13" x14ac:dyDescent="0.3">
      <c r="A30" s="38"/>
      <c r="B30" s="46"/>
      <c r="C30" s="31"/>
      <c r="D30" s="32"/>
      <c r="E30" s="4"/>
      <c r="F30" s="31"/>
      <c r="G30" s="32"/>
      <c r="H30" s="39"/>
      <c r="I30" s="1"/>
      <c r="J30" s="53">
        <f ca="1"/>
        <v>45834</v>
      </c>
      <c r="K30" s="3">
        <f ca="1"/>
        <v>93.06</v>
      </c>
      <c r="L30" s="53">
        <f ca="1"/>
        <v>45896</v>
      </c>
      <c r="M30" s="3">
        <f ca="1"/>
        <v>103.748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39"/>
      <c r="I31" s="1"/>
      <c r="J31" s="53">
        <f ca="1"/>
        <v>45835</v>
      </c>
      <c r="K31" s="3">
        <f ca="1"/>
        <v>93.138999999999996</v>
      </c>
      <c r="L31" s="53">
        <f ca="1"/>
        <v>45897</v>
      </c>
      <c r="M31" s="3">
        <f ca="1"/>
        <v>103.75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39"/>
      <c r="I32" s="1"/>
      <c r="J32" s="53">
        <f ca="1"/>
        <v>45838</v>
      </c>
      <c r="K32" s="3">
        <f ca="1"/>
        <v>93.305000000000007</v>
      </c>
      <c r="L32" s="53">
        <f ca="1"/>
        <v>45898</v>
      </c>
      <c r="M32" s="3">
        <f ca="1"/>
        <v>103.67100000000001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39"/>
      <c r="I33" s="1"/>
      <c r="J33" s="53">
        <f ca="1"/>
        <v>45839</v>
      </c>
      <c r="K33" s="3">
        <f ca="1"/>
        <v>93.680999999999997</v>
      </c>
      <c r="L33" s="53">
        <f ca="1"/>
        <v>45902</v>
      </c>
      <c r="M33" s="3">
        <f ca="1"/>
        <v>102.92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45840</v>
      </c>
      <c r="K34" s="3">
        <f ca="1"/>
        <v>93.677000000000007</v>
      </c>
      <c r="L34" s="53">
        <f ca="1"/>
        <v>45903</v>
      </c>
      <c r="M34" s="3">
        <f ca="1"/>
        <v>102.67700000000001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45841</v>
      </c>
      <c r="K35" s="3">
        <f ca="1"/>
        <v>93.945999999999998</v>
      </c>
      <c r="L35" s="53">
        <f ca="1"/>
        <v>45904</v>
      </c>
      <c r="M35" s="3">
        <f ca="1"/>
        <v>102.846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45845</v>
      </c>
      <c r="K36" s="3">
        <f ca="1"/>
        <v>94.14</v>
      </c>
      <c r="L36" s="53">
        <f ca="1"/>
        <v>45905</v>
      </c>
      <c r="M36" s="3">
        <f ca="1"/>
        <v>103.593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45846</v>
      </c>
      <c r="K37" s="3">
        <f ca="1"/>
        <v>94.22</v>
      </c>
      <c r="L37" s="53">
        <f ca="1"/>
        <v>45908</v>
      </c>
      <c r="M37" s="3">
        <f ca="1"/>
        <v>103.69499999999999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45847</v>
      </c>
      <c r="K38" s="3">
        <f ca="1"/>
        <v>94.308999999999997</v>
      </c>
      <c r="L38" s="53">
        <f ca="1"/>
        <v>45909</v>
      </c>
      <c r="M38" s="3">
        <f ca="1"/>
        <v>103.732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45848</v>
      </c>
      <c r="K39" s="3">
        <f ca="1"/>
        <v>94.396000000000001</v>
      </c>
      <c r="L39" s="53">
        <f ca="1"/>
        <v>45910</v>
      </c>
      <c r="M39" s="3">
        <f ca="1"/>
        <v>104.004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45849</v>
      </c>
      <c r="K40" s="3">
        <f ca="1"/>
        <v>94.364999999999995</v>
      </c>
      <c r="L40" s="53">
        <f ca="1"/>
        <v>45911</v>
      </c>
      <c r="M40" s="3">
        <f ca="1"/>
        <v>104.389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45852</v>
      </c>
      <c r="K41" s="3">
        <f ca="1"/>
        <v>94.355000000000004</v>
      </c>
      <c r="L41" s="53">
        <f ca="1"/>
        <v>45912</v>
      </c>
      <c r="M41" s="3">
        <f ca="1"/>
        <v>104.928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45853</v>
      </c>
      <c r="K42" s="3">
        <f ca="1"/>
        <v>94.403000000000006</v>
      </c>
      <c r="L42" s="53">
        <f ca="1"/>
        <v>45915</v>
      </c>
      <c r="M42" s="3">
        <f ca="1"/>
        <v>105.461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45854</v>
      </c>
      <c r="K43" s="3">
        <f ca="1"/>
        <v>94.257000000000005</v>
      </c>
      <c r="L43" s="53">
        <f ca="1"/>
        <v>45916</v>
      </c>
      <c r="M43" s="3">
        <f ca="1"/>
        <v>105.496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45855</v>
      </c>
      <c r="K44" s="3">
        <f ca="1"/>
        <v>94.323999999999998</v>
      </c>
      <c r="L44" s="53">
        <f ca="1"/>
        <v>45917</v>
      </c>
      <c r="M44" s="3">
        <f ca="1"/>
        <v>105.42100000000001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45856</v>
      </c>
      <c r="K45" s="3">
        <f ca="1"/>
        <v>94.307000000000002</v>
      </c>
      <c r="L45" s="53">
        <f ca="1"/>
        <v>45918</v>
      </c>
      <c r="M45" s="3">
        <f ca="1"/>
        <v>105.976</v>
      </c>
    </row>
    <row r="46" spans="1:13" x14ac:dyDescent="0.3">
      <c r="B46" s="63"/>
      <c r="C46" s="63"/>
      <c r="D46" s="63"/>
      <c r="J46" s="53">
        <f ca="1"/>
        <v>45859</v>
      </c>
      <c r="K46" s="3">
        <f ca="1"/>
        <v>94.367000000000004</v>
      </c>
      <c r="L46" s="53">
        <f ca="1"/>
        <v>45919</v>
      </c>
      <c r="M46" s="3">
        <f ca="1"/>
        <v>106.099</v>
      </c>
    </row>
    <row r="47" spans="1:13" x14ac:dyDescent="0.3">
      <c r="B47" s="63"/>
      <c r="C47" s="63"/>
      <c r="D47" s="63"/>
      <c r="J47" s="53">
        <f ca="1"/>
        <v>45860</v>
      </c>
      <c r="K47" s="3">
        <f ca="1"/>
        <v>94.504999999999995</v>
      </c>
      <c r="L47" s="53">
        <f ca="1"/>
        <v>45922</v>
      </c>
      <c r="M47" s="3">
        <f ca="1"/>
        <v>106.059</v>
      </c>
    </row>
    <row r="48" spans="1:13" x14ac:dyDescent="0.3">
      <c r="B48" s="63"/>
      <c r="C48" s="63"/>
      <c r="D48" s="63"/>
      <c r="J48" s="53">
        <f ca="1"/>
        <v>45861</v>
      </c>
      <c r="K48" s="3">
        <f ca="1"/>
        <v>94.721999999999994</v>
      </c>
      <c r="L48" s="53">
        <f ca="1"/>
        <v>45923</v>
      </c>
      <c r="M48" s="3">
        <f ca="1"/>
        <v>106.319</v>
      </c>
    </row>
    <row r="49" spans="2:13" x14ac:dyDescent="0.3">
      <c r="B49" s="63"/>
      <c r="C49" s="63"/>
      <c r="D49" s="63"/>
      <c r="J49" s="53">
        <f ca="1"/>
        <v>45862</v>
      </c>
      <c r="K49" s="3">
        <f ca="1"/>
        <v>94.894999999999996</v>
      </c>
      <c r="L49" s="53">
        <f ca="1"/>
        <v>45924</v>
      </c>
      <c r="M49" s="3">
        <f ca="1"/>
        <v>106.166</v>
      </c>
    </row>
    <row r="50" spans="2:13" x14ac:dyDescent="0.3">
      <c r="B50" s="63"/>
      <c r="C50" s="63"/>
      <c r="D50" s="63"/>
      <c r="J50" s="53">
        <f ca="1"/>
        <v>45863</v>
      </c>
      <c r="K50" s="3">
        <f ca="1"/>
        <v>94.957999999999998</v>
      </c>
      <c r="L50" s="53">
        <f ca="1"/>
        <v>45925</v>
      </c>
      <c r="M50" s="3">
        <f ca="1"/>
        <v>105.913</v>
      </c>
    </row>
    <row r="51" spans="2:13" x14ac:dyDescent="0.3">
      <c r="B51" s="63"/>
      <c r="C51" s="63"/>
      <c r="D51" s="63"/>
      <c r="J51" s="53">
        <f ca="1"/>
        <v>45866</v>
      </c>
      <c r="K51" s="3">
        <f ca="1"/>
        <v>95.081999999999994</v>
      </c>
      <c r="L51" s="53">
        <f ca="1"/>
        <v>45926</v>
      </c>
      <c r="M51" s="3">
        <f ca="1"/>
        <v>105.85599999999999</v>
      </c>
    </row>
    <row r="52" spans="2:13" x14ac:dyDescent="0.3">
      <c r="B52" s="63"/>
      <c r="C52" s="63"/>
      <c r="D52" s="63"/>
      <c r="J52" s="53">
        <f ca="1"/>
        <v>45867</v>
      </c>
      <c r="K52" s="3">
        <f ca="1"/>
        <v>95.066000000000003</v>
      </c>
      <c r="L52" s="53">
        <f ca="1"/>
        <v>45929</v>
      </c>
      <c r="M52" s="3">
        <f ca="1"/>
        <v>105.968</v>
      </c>
    </row>
    <row r="53" spans="2:13" x14ac:dyDescent="0.3">
      <c r="B53" s="63"/>
      <c r="C53" s="63"/>
      <c r="D53" s="63"/>
      <c r="J53" s="53">
        <f ca="1"/>
        <v>45868</v>
      </c>
      <c r="K53" s="3">
        <f ca="1"/>
        <v>95.072999999999993</v>
      </c>
      <c r="L53" s="53">
        <f ca="1"/>
        <v>45930</v>
      </c>
      <c r="M53" s="3">
        <f ca="1"/>
        <v>105.925</v>
      </c>
    </row>
    <row r="54" spans="2:13" x14ac:dyDescent="0.3">
      <c r="J54" s="53">
        <f ca="1"/>
        <v>45869</v>
      </c>
      <c r="K54" s="3">
        <f ca="1"/>
        <v>95.058999999999997</v>
      </c>
      <c r="L54" s="53">
        <f ca="1"/>
        <v>45931</v>
      </c>
      <c r="M54" s="3">
        <f ca="1"/>
        <v>105.964</v>
      </c>
    </row>
    <row r="55" spans="2:13" x14ac:dyDescent="0.3">
      <c r="J55" s="53">
        <f ca="1"/>
        <v>45870</v>
      </c>
      <c r="K55" s="3">
        <f ca="1"/>
        <v>94.852999999999994</v>
      </c>
      <c r="L55" s="53">
        <f ca="1"/>
        <v>45932</v>
      </c>
      <c r="M55" s="3">
        <f ca="1"/>
        <v>106.205</v>
      </c>
    </row>
    <row r="56" spans="2:13" x14ac:dyDescent="0.3">
      <c r="J56" s="53">
        <f ca="1"/>
        <v>45873</v>
      </c>
      <c r="K56" s="3">
        <f ca="1"/>
        <v>94.915999999999997</v>
      </c>
      <c r="L56" s="53">
        <f ca="1"/>
        <v>45933</v>
      </c>
      <c r="M56" s="3">
        <f ca="1"/>
        <v>106.473</v>
      </c>
    </row>
    <row r="57" spans="2:13" x14ac:dyDescent="0.3">
      <c r="J57" s="53">
        <f ca="1"/>
        <v>45874</v>
      </c>
      <c r="K57" s="3">
        <f ca="1"/>
        <v>94.975999999999999</v>
      </c>
      <c r="L57" s="53">
        <f ca="1"/>
        <v>45936</v>
      </c>
      <c r="M57" s="3">
        <f ca="1"/>
        <v>106.16800000000001</v>
      </c>
    </row>
    <row r="58" spans="2:13" x14ac:dyDescent="0.3">
      <c r="J58" s="53">
        <f ca="1"/>
        <v>45875</v>
      </c>
      <c r="K58" s="3">
        <f ca="1"/>
        <v>95.081000000000003</v>
      </c>
      <c r="L58" s="53">
        <f ca="1"/>
        <v>45937</v>
      </c>
      <c r="M58" s="3">
        <f ca="1"/>
        <v>106.07599999999999</v>
      </c>
    </row>
    <row r="59" spans="2:13" x14ac:dyDescent="0.3">
      <c r="J59" s="53">
        <f ca="1"/>
        <v>45876</v>
      </c>
      <c r="K59" s="3">
        <f ca="1"/>
        <v>95.180999999999997</v>
      </c>
      <c r="L59" s="53">
        <f ca="1"/>
        <v>45938</v>
      </c>
      <c r="M59" s="3">
        <f ca="1"/>
        <v>106.13</v>
      </c>
    </row>
    <row r="60" spans="2:13" x14ac:dyDescent="0.3">
      <c r="J60" s="53">
        <f ca="1"/>
        <v>45877</v>
      </c>
      <c r="K60" s="3">
        <f ca="1"/>
        <v>95.19</v>
      </c>
      <c r="L60" s="53">
        <f ca="1"/>
        <v>45939</v>
      </c>
      <c r="M60" s="3">
        <f ca="1"/>
        <v>105.73</v>
      </c>
    </row>
    <row r="61" spans="2:13" x14ac:dyDescent="0.3">
      <c r="J61" s="53">
        <f ca="1"/>
        <v>45880</v>
      </c>
      <c r="K61" s="3">
        <f ca="1"/>
        <v>95.29</v>
      </c>
      <c r="L61" s="53">
        <f ca="1"/>
        <v>45940</v>
      </c>
      <c r="M61" s="3">
        <f ca="1"/>
        <v>105.782</v>
      </c>
    </row>
    <row r="62" spans="2:13" x14ac:dyDescent="0.3">
      <c r="J62" s="53">
        <f ca="1"/>
        <v>45881</v>
      </c>
      <c r="K62" s="3">
        <f ca="1"/>
        <v>95.313999999999993</v>
      </c>
    </row>
    <row r="63" spans="2:13" x14ac:dyDescent="0.3">
      <c r="J63" s="53">
        <f ca="1"/>
        <v>45882</v>
      </c>
      <c r="K63" s="3">
        <f ca="1"/>
        <v>95.31</v>
      </c>
    </row>
    <row r="64" spans="2:13" x14ac:dyDescent="0.3">
      <c r="J64" s="53">
        <f ca="1"/>
        <v>45883</v>
      </c>
      <c r="K64" s="3">
        <f ca="1"/>
        <v>95.2</v>
      </c>
    </row>
    <row r="65" spans="10:11" x14ac:dyDescent="0.3">
      <c r="J65" s="53">
        <f ca="1"/>
        <v>45884</v>
      </c>
      <c r="K65" s="3">
        <f ca="1"/>
        <v>95.325999999999993</v>
      </c>
    </row>
    <row r="66" spans="10:11" x14ac:dyDescent="0.3">
      <c r="J66" s="53">
        <f ca="1"/>
        <v>45887</v>
      </c>
      <c r="K66" s="3">
        <f ca="1"/>
        <v>95.204999999999998</v>
      </c>
    </row>
    <row r="67" spans="10:11" x14ac:dyDescent="0.3">
      <c r="J67" s="53">
        <f ca="1"/>
        <v>45888</v>
      </c>
      <c r="K67" s="3">
        <f ca="1"/>
        <v>95.085999999999999</v>
      </c>
    </row>
    <row r="68" spans="10:11" x14ac:dyDescent="0.3">
      <c r="J68" s="53">
        <f ca="1"/>
        <v>45889</v>
      </c>
      <c r="K68" s="3">
        <f ca="1"/>
        <v>94.927000000000007</v>
      </c>
    </row>
    <row r="69" spans="10:11" x14ac:dyDescent="0.3">
      <c r="J69" s="53">
        <f ca="1"/>
        <v>45890</v>
      </c>
      <c r="K69" s="3">
        <f ca="1"/>
        <v>94.753</v>
      </c>
    </row>
    <row r="70" spans="10:11" x14ac:dyDescent="0.3">
      <c r="J70" s="53">
        <f ca="1"/>
        <v>45891</v>
      </c>
      <c r="K70" s="3">
        <f ca="1"/>
        <v>94.805999999999997</v>
      </c>
    </row>
    <row r="71" spans="10:11" x14ac:dyDescent="0.3">
      <c r="J71" s="53">
        <f ca="1"/>
        <v>45894</v>
      </c>
      <c r="K71" s="3">
        <f ca="1"/>
        <v>94.853999999999999</v>
      </c>
    </row>
    <row r="72" spans="10:11" x14ac:dyDescent="0.3">
      <c r="J72" s="53">
        <f ca="1"/>
        <v>45895</v>
      </c>
      <c r="K72" s="3">
        <f ca="1"/>
        <v>94.561999999999998</v>
      </c>
    </row>
    <row r="73" spans="10:11" x14ac:dyDescent="0.3">
      <c r="J73" s="53">
        <f ca="1"/>
        <v>45896</v>
      </c>
      <c r="K73" s="3">
        <f ca="1"/>
        <v>94.576999999999998</v>
      </c>
    </row>
    <row r="74" spans="10:11" x14ac:dyDescent="0.3">
      <c r="J74" s="53">
        <f ca="1"/>
        <v>45897</v>
      </c>
      <c r="K74" s="3">
        <f ca="1"/>
        <v>94.491</v>
      </c>
    </row>
    <row r="75" spans="10:11" x14ac:dyDescent="0.3">
      <c r="J75" s="53">
        <f ca="1"/>
        <v>45898</v>
      </c>
      <c r="K75" s="3">
        <f ca="1"/>
        <v>94.427999999999997</v>
      </c>
    </row>
    <row r="76" spans="10:11" x14ac:dyDescent="0.3">
      <c r="J76" s="53">
        <f ca="1"/>
        <v>45902</v>
      </c>
      <c r="K76" s="3">
        <f ca="1"/>
        <v>94.22</v>
      </c>
    </row>
    <row r="77" spans="10:11" x14ac:dyDescent="0.3">
      <c r="J77" s="53">
        <f ca="1"/>
        <v>45903</v>
      </c>
      <c r="K77" s="3">
        <f ca="1"/>
        <v>94.125</v>
      </c>
    </row>
    <row r="78" spans="10:11" x14ac:dyDescent="0.3">
      <c r="J78" s="53">
        <f ca="1"/>
        <v>45904</v>
      </c>
      <c r="K78" s="3">
        <f ca="1"/>
        <v>94.206999999999994</v>
      </c>
    </row>
    <row r="79" spans="10:11" x14ac:dyDescent="0.3">
      <c r="J79" s="53">
        <f ca="1"/>
        <v>45905</v>
      </c>
      <c r="K79" s="3">
        <f ca="1"/>
        <v>94.39</v>
      </c>
    </row>
    <row r="80" spans="10:11" x14ac:dyDescent="0.3">
      <c r="J80" s="53">
        <f ca="1"/>
        <v>45908</v>
      </c>
      <c r="K80" s="3">
        <f ca="1"/>
        <v>94.585999999999999</v>
      </c>
    </row>
    <row r="81" spans="10:11" x14ac:dyDescent="0.3">
      <c r="J81" s="53">
        <f ca="1"/>
        <v>45909</v>
      </c>
      <c r="K81" s="3">
        <f ca="1"/>
        <v>94.680999999999997</v>
      </c>
    </row>
    <row r="82" spans="10:11" x14ac:dyDescent="0.3">
      <c r="J82" s="53">
        <f ca="1"/>
        <v>45910</v>
      </c>
      <c r="K82" s="3">
        <f ca="1"/>
        <v>94.736000000000004</v>
      </c>
    </row>
    <row r="83" spans="10:11" x14ac:dyDescent="0.3">
      <c r="J83" s="53">
        <f ca="1"/>
        <v>45911</v>
      </c>
      <c r="K83" s="3">
        <f ca="1"/>
        <v>94.72</v>
      </c>
    </row>
    <row r="84" spans="10:11" x14ac:dyDescent="0.3">
      <c r="J84" s="53">
        <f ca="1"/>
        <v>45912</v>
      </c>
      <c r="K84" s="3">
        <f ca="1"/>
        <v>94.86</v>
      </c>
    </row>
    <row r="85" spans="10:11" x14ac:dyDescent="0.3">
      <c r="J85" s="53">
        <f ca="1"/>
        <v>45915</v>
      </c>
      <c r="K85" s="3">
        <f ca="1"/>
        <v>94.917000000000002</v>
      </c>
    </row>
    <row r="86" spans="10:11" x14ac:dyDescent="0.3">
      <c r="J86" s="53">
        <f ca="1"/>
        <v>45916</v>
      </c>
      <c r="K86" s="3">
        <f ca="1"/>
        <v>94.900999999999996</v>
      </c>
    </row>
    <row r="87" spans="10:11" x14ac:dyDescent="0.3">
      <c r="J87" s="53">
        <f ca="1"/>
        <v>45917</v>
      </c>
      <c r="K87" s="3">
        <f ca="1"/>
        <v>94.863</v>
      </c>
    </row>
    <row r="88" spans="10:11" x14ac:dyDescent="0.3">
      <c r="J88" s="53">
        <f ca="1"/>
        <v>45918</v>
      </c>
      <c r="K88" s="3">
        <f ca="1"/>
        <v>94.96</v>
      </c>
    </row>
    <row r="89" spans="10:11" x14ac:dyDescent="0.3">
      <c r="J89" s="53">
        <f ca="1"/>
        <v>45919</v>
      </c>
      <c r="K89" s="3">
        <f ca="1"/>
        <v>94.915999999999997</v>
      </c>
    </row>
    <row r="90" spans="10:11" x14ac:dyDescent="0.3">
      <c r="J90" s="53">
        <f ca="1"/>
        <v>45922</v>
      </c>
      <c r="K90" s="3">
        <f ca="1"/>
        <v>94.801000000000002</v>
      </c>
    </row>
    <row r="91" spans="10:11" x14ac:dyDescent="0.3">
      <c r="J91" s="53">
        <f ca="1"/>
        <v>45923</v>
      </c>
      <c r="K91" s="3">
        <f ca="1"/>
        <v>94.801000000000002</v>
      </c>
    </row>
    <row r="92" spans="10:11" x14ac:dyDescent="0.3">
      <c r="J92" s="53">
        <f ca="1"/>
        <v>45924</v>
      </c>
      <c r="K92" s="3">
        <f ca="1"/>
        <v>94.777000000000001</v>
      </c>
    </row>
    <row r="93" spans="10:11" x14ac:dyDescent="0.3">
      <c r="J93" s="53">
        <f ca="1"/>
        <v>45925</v>
      </c>
      <c r="K93" s="3">
        <f ca="1"/>
        <v>94.605999999999995</v>
      </c>
    </row>
    <row r="94" spans="10:11" x14ac:dyDescent="0.3">
      <c r="J94" s="53">
        <f ca="1"/>
        <v>45926</v>
      </c>
      <c r="K94" s="3">
        <f ca="1"/>
        <v>94.620999999999995</v>
      </c>
    </row>
    <row r="95" spans="10:11" x14ac:dyDescent="0.3">
      <c r="J95" s="53">
        <f ca="1"/>
        <v>45929</v>
      </c>
      <c r="K95" s="3">
        <f ca="1"/>
        <v>94.671000000000006</v>
      </c>
    </row>
    <row r="96" spans="10:11" x14ac:dyDescent="0.3">
      <c r="J96" s="53">
        <f ca="1"/>
        <v>45930</v>
      </c>
      <c r="K96" s="3">
        <f ca="1"/>
        <v>94.893000000000001</v>
      </c>
    </row>
    <row r="97" spans="10:11" x14ac:dyDescent="0.3">
      <c r="J97" s="53">
        <f ca="1"/>
        <v>45931</v>
      </c>
      <c r="K97" s="3">
        <f ca="1"/>
        <v>94.757000000000005</v>
      </c>
    </row>
    <row r="98" spans="10:11" x14ac:dyDescent="0.3">
      <c r="J98" s="53">
        <f ca="1"/>
        <v>45932</v>
      </c>
      <c r="K98" s="3">
        <f ca="1"/>
        <v>94.944000000000003</v>
      </c>
    </row>
    <row r="99" spans="10:11" x14ac:dyDescent="0.3">
      <c r="J99" s="53">
        <f ca="1"/>
        <v>45933</v>
      </c>
      <c r="K99" s="3">
        <f ca="1"/>
        <v>94.963999999999999</v>
      </c>
    </row>
    <row r="100" spans="10:11" x14ac:dyDescent="0.3">
      <c r="J100" s="53">
        <f ca="1"/>
        <v>45936</v>
      </c>
      <c r="K100" s="3">
        <f ca="1"/>
        <v>94.912000000000006</v>
      </c>
    </row>
    <row r="101" spans="10:11" x14ac:dyDescent="0.3">
      <c r="J101" s="53">
        <f ca="1"/>
        <v>45937</v>
      </c>
      <c r="K101" s="3">
        <f ca="1"/>
        <v>94.86</v>
      </c>
    </row>
    <row r="102" spans="10:11" x14ac:dyDescent="0.3">
      <c r="J102" s="53">
        <f ca="1"/>
        <v>45938</v>
      </c>
      <c r="K102" s="3">
        <f ca="1"/>
        <v>94.718999999999994</v>
      </c>
    </row>
    <row r="103" spans="10:11" x14ac:dyDescent="0.3">
      <c r="J103" s="53">
        <f ca="1"/>
        <v>45939</v>
      </c>
      <c r="K103" s="3">
        <f ca="1"/>
        <v>94.66</v>
      </c>
    </row>
    <row r="104" spans="10:11" x14ac:dyDescent="0.3">
      <c r="J104" s="53">
        <f ca="1"/>
        <v>45940</v>
      </c>
      <c r="K104" s="3">
        <f ca="1"/>
        <v>94.694999999999993</v>
      </c>
    </row>
    <row r="105" spans="10:11" x14ac:dyDescent="0.3">
      <c r="J105" s="53"/>
    </row>
    <row r="106" spans="10:11" x14ac:dyDescent="0.3">
      <c r="J106" s="53"/>
    </row>
    <row r="107" spans="10:11" x14ac:dyDescent="0.3">
      <c r="J107" s="53"/>
    </row>
  </sheetData>
  <mergeCells count="2">
    <mergeCell ref="B12:D12"/>
    <mergeCell ref="E12:G12"/>
  </mergeCells>
  <conditionalFormatting sqref="M1:M7 H8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10"/>
  <sheetViews>
    <sheetView zoomScale="80" zoomScaleNormal="80" workbookViewId="0">
      <selection activeCell="K4" sqref="K4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" width="10.5546875" style="55" hidden="1" customWidth="1"/>
    <col min="17" max="17" width="0" style="55" hidden="1" customWidth="1"/>
    <col min="18" max="18" width="13.44140625" style="55" hidden="1" customWidth="1"/>
    <col min="19" max="19" width="0" style="55" hidden="1" customWidth="1"/>
    <col min="20" max="20" width="13.44140625" style="55" hidden="1" customWidth="1"/>
    <col min="21" max="21" width="0" style="55" hidden="1" customWidth="1"/>
    <col min="22" max="22" width="13.109375" style="55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P1" s="54">
        <f ca="1">TODAY()-150</f>
        <v>45793</v>
      </c>
      <c r="Q1" s="1"/>
      <c r="R1" s="1"/>
      <c r="S1" s="1"/>
      <c r="T1" s="1"/>
      <c r="U1" s="1"/>
      <c r="V1" s="1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P2" s="27" t="s">
        <v>0</v>
      </c>
      <c r="Q2" s="1"/>
      <c r="R2" s="45" t="s">
        <v>1</v>
      </c>
      <c r="S2" s="2"/>
      <c r="T2" s="28" t="s">
        <v>1</v>
      </c>
      <c r="U2" s="1"/>
      <c r="V2" s="74" t="s">
        <v>0</v>
      </c>
    </row>
    <row r="3" spans="1:23" x14ac:dyDescent="0.3">
      <c r="A3" s="15" t="s">
        <v>33</v>
      </c>
      <c r="B3" s="65" t="s">
        <v>45</v>
      </c>
      <c r="C3" s="75" t="s">
        <v>46</v>
      </c>
      <c r="D3" s="75" t="s">
        <v>47</v>
      </c>
      <c r="E3" s="66" t="s">
        <v>48</v>
      </c>
      <c r="P3" s="53" cm="1">
        <f t="array" aca="1" ref="P3:Q30" ca="1">_xll.BDH($B$4, "PX_LAST, ", $P$1, "")</f>
        <v>45903</v>
      </c>
      <c r="Q3" s="1">
        <f ca="1"/>
        <v>99.231999999999999</v>
      </c>
      <c r="R3" s="53" cm="1">
        <f t="array" aca="1" ref="R3:S108" ca="1">_xll.BDH($C$4, "PX_LAST, ", $P$1, "")</f>
        <v>45793</v>
      </c>
      <c r="S3" s="47">
        <f ca="1"/>
        <v>98.1640625</v>
      </c>
      <c r="T3" s="53" cm="1">
        <f t="array" aca="1" ref="T3:U104" ca="1">_xll.BDH($D$4, "PX_LAST, ", $P$1, "")</f>
        <v>45793</v>
      </c>
      <c r="U3" s="1">
        <f ca="1"/>
        <v>87.010999999999996</v>
      </c>
      <c r="V3" s="53" cm="1">
        <f t="array" aca="1" ref="V3:W108" ca="1">_xll.BDH($E$4, "PX_LAST, ", $P$1, "")</f>
        <v>45793</v>
      </c>
      <c r="W3" s="55">
        <f ca="1"/>
        <v>96.953125</v>
      </c>
    </row>
    <row r="4" spans="1:23" ht="32.25" customHeight="1" x14ac:dyDescent="0.3">
      <c r="A4" s="15" t="s">
        <v>34</v>
      </c>
      <c r="B4" s="67" t="s">
        <v>49</v>
      </c>
      <c r="C4" s="42" t="s">
        <v>50</v>
      </c>
      <c r="D4" s="42" t="s">
        <v>51</v>
      </c>
      <c r="E4" s="43" t="s">
        <v>52</v>
      </c>
      <c r="P4" s="77">
        <f ca="1"/>
        <v>45904</v>
      </c>
      <c r="Q4" s="1">
        <f ca="1"/>
        <v>99.679000000000002</v>
      </c>
      <c r="R4" s="54">
        <f ca="1"/>
        <v>45796</v>
      </c>
      <c r="S4" s="1">
        <f ca="1"/>
        <v>98.3984375</v>
      </c>
      <c r="T4" s="54">
        <f ca="1"/>
        <v>45796</v>
      </c>
      <c r="U4" s="1">
        <f ca="1"/>
        <v>86.5</v>
      </c>
      <c r="V4" s="54">
        <f ca="1"/>
        <v>45796</v>
      </c>
      <c r="W4" s="55">
        <f ca="1"/>
        <v>97.5859375</v>
      </c>
    </row>
    <row r="5" spans="1:23" x14ac:dyDescent="0.3">
      <c r="A5" s="15" t="s">
        <v>8</v>
      </c>
      <c r="B5" s="68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77">
        <f ca="1"/>
        <v>45905</v>
      </c>
      <c r="Q5" s="1">
        <f ca="1"/>
        <v>100.011</v>
      </c>
      <c r="R5" s="54">
        <f ca="1"/>
        <v>45797</v>
      </c>
      <c r="S5" s="1">
        <f ca="1"/>
        <v>98.09375</v>
      </c>
      <c r="T5" s="54">
        <f ca="1"/>
        <v>45797</v>
      </c>
      <c r="U5" s="1">
        <f ca="1"/>
        <v>86.417000000000002</v>
      </c>
      <c r="V5" s="54">
        <f ca="1"/>
        <v>45797</v>
      </c>
      <c r="W5" s="55">
        <f ca="1"/>
        <v>96.5703125</v>
      </c>
    </row>
    <row r="6" spans="1:23" x14ac:dyDescent="0.3">
      <c r="A6" s="15" t="s">
        <v>10</v>
      </c>
      <c r="B6" s="70">
        <v>4.8750000000000002E-2</v>
      </c>
      <c r="C6" s="76">
        <v>4.2500000000000003E-2</v>
      </c>
      <c r="D6" s="76">
        <v>5.3749999999999999E-2</v>
      </c>
      <c r="E6" s="10">
        <v>4.7500000000000001E-2</v>
      </c>
      <c r="P6" s="77">
        <f ca="1"/>
        <v>45908</v>
      </c>
      <c r="Q6" s="1">
        <f ca="1"/>
        <v>100.21299999999999</v>
      </c>
      <c r="R6" s="54">
        <f ca="1"/>
        <v>45798</v>
      </c>
      <c r="S6" s="1">
        <f ca="1"/>
        <v>97.21875</v>
      </c>
      <c r="T6" s="54">
        <f ca="1"/>
        <v>45798</v>
      </c>
      <c r="U6" s="1">
        <f ca="1"/>
        <v>85.727000000000004</v>
      </c>
      <c r="V6" s="54">
        <f ca="1"/>
        <v>45798</v>
      </c>
      <c r="W6" s="55">
        <f ca="1"/>
        <v>94.7421875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P7" s="54">
        <f ca="1"/>
        <v>45909</v>
      </c>
      <c r="Q7" s="1">
        <f ca="1"/>
        <v>100.261</v>
      </c>
      <c r="R7" s="54">
        <f ca="1"/>
        <v>45799</v>
      </c>
      <c r="S7" s="1">
        <f ca="1"/>
        <v>97.7734375</v>
      </c>
      <c r="T7" s="54">
        <f ca="1"/>
        <v>45799</v>
      </c>
      <c r="U7" s="1">
        <f ca="1"/>
        <v>85.385000000000005</v>
      </c>
      <c r="V7" s="54">
        <f ca="1"/>
        <v>45799</v>
      </c>
      <c r="W7" s="1">
        <f ca="1"/>
        <v>95.5234375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7">
        <f ca="1"/>
        <v>45910</v>
      </c>
      <c r="Q8" s="55">
        <f ca="1"/>
        <v>100.419</v>
      </c>
      <c r="R8" s="77">
        <f ca="1"/>
        <v>45800</v>
      </c>
      <c r="S8" s="55">
        <f ca="1"/>
        <v>97.90625</v>
      </c>
      <c r="T8" s="77">
        <f ca="1"/>
        <v>45800</v>
      </c>
      <c r="U8" s="55">
        <f ca="1"/>
        <v>85.724000000000004</v>
      </c>
      <c r="V8" s="77">
        <f ca="1"/>
        <v>45800</v>
      </c>
      <c r="W8" s="55">
        <f ca="1"/>
        <v>95.5546875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7">
        <f ca="1"/>
        <v>45911</v>
      </c>
      <c r="Q9" s="55">
        <f ca="1"/>
        <v>100.83</v>
      </c>
      <c r="R9" s="77">
        <f ca="1"/>
        <v>45804</v>
      </c>
      <c r="S9" s="55">
        <f ca="1"/>
        <v>98.4375</v>
      </c>
      <c r="T9" s="77">
        <f ca="1"/>
        <v>45804</v>
      </c>
      <c r="U9" s="55">
        <f ca="1"/>
        <v>86.33</v>
      </c>
      <c r="V9" s="77">
        <f ca="1"/>
        <v>45804</v>
      </c>
      <c r="W9" s="55">
        <f ca="1"/>
        <v>96.8515625</v>
      </c>
    </row>
    <row r="10" spans="1:23" ht="15" thickBot="1" x14ac:dyDescent="0.35">
      <c r="A10" s="16" t="s">
        <v>29</v>
      </c>
      <c r="B10" s="11" cm="1">
        <f t="array" ref="B10">_xll.BDP(B4,"px_last")</f>
        <v>100.842</v>
      </c>
      <c r="C10" s="21" cm="1">
        <f t="array" ref="C10">_xll.BDP(C4,"px_last")</f>
        <v>101.84375</v>
      </c>
      <c r="D10" s="21" cm="1">
        <f t="array" ref="D10">_xll.BDP(D4,"px_last")</f>
        <v>94.316000000000003</v>
      </c>
      <c r="E10" s="22" cm="1">
        <f t="array" ref="E10">_xll.BDP(E4,"px_last")</f>
        <v>102.0625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45912</v>
      </c>
      <c r="Q10" s="55">
        <f ca="1"/>
        <v>100.70099999999999</v>
      </c>
      <c r="R10" s="77">
        <f ca="1"/>
        <v>45805</v>
      </c>
      <c r="S10" s="55">
        <f ca="1"/>
        <v>98.1640625</v>
      </c>
      <c r="T10" s="77">
        <f ca="1"/>
        <v>45805</v>
      </c>
      <c r="U10" s="55">
        <f ca="1"/>
        <v>86.259</v>
      </c>
      <c r="V10" s="77">
        <f ca="1"/>
        <v>45805</v>
      </c>
      <c r="W10" s="55">
        <f ca="1"/>
        <v>96.4765625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45915</v>
      </c>
      <c r="Q11" s="55">
        <f ca="1"/>
        <v>100.821</v>
      </c>
      <c r="R11" s="77">
        <f ca="1"/>
        <v>45806</v>
      </c>
      <c r="S11" s="55">
        <f ca="1"/>
        <v>98.640625</v>
      </c>
      <c r="T11" s="77">
        <f ca="1"/>
        <v>45806</v>
      </c>
      <c r="U11" s="55">
        <f ca="1"/>
        <v>86.7</v>
      </c>
      <c r="V11" s="77">
        <f ca="1"/>
        <v>45806</v>
      </c>
      <c r="W11" s="55">
        <f ca="1"/>
        <v>97.3828125</v>
      </c>
    </row>
    <row r="12" spans="1:23" ht="15" thickBot="1" x14ac:dyDescent="0.35">
      <c r="A12" s="40" t="s">
        <v>23</v>
      </c>
      <c r="B12" s="116" t="s">
        <v>0</v>
      </c>
      <c r="C12" s="117"/>
      <c r="D12" s="117"/>
      <c r="E12" s="122" t="s">
        <v>1</v>
      </c>
      <c r="F12" s="123"/>
      <c r="G12" s="124"/>
      <c r="H12" s="119" t="s">
        <v>1</v>
      </c>
      <c r="I12" s="120"/>
      <c r="J12" s="121"/>
      <c r="K12" s="125" t="s">
        <v>0</v>
      </c>
      <c r="L12" s="126"/>
      <c r="M12" s="127"/>
      <c r="N12" s="40" t="s">
        <v>16</v>
      </c>
      <c r="P12" s="77">
        <f ca="1"/>
        <v>45916</v>
      </c>
      <c r="Q12" s="55">
        <f ca="1"/>
        <v>101.133</v>
      </c>
      <c r="R12" s="77">
        <f ca="1"/>
        <v>45807</v>
      </c>
      <c r="S12" s="55">
        <f ca="1"/>
        <v>98.7734375</v>
      </c>
      <c r="T12" s="77">
        <f ca="1"/>
        <v>45807</v>
      </c>
      <c r="U12" s="55">
        <f ca="1"/>
        <v>86.66</v>
      </c>
      <c r="V12" s="77">
        <f ca="1"/>
        <v>45807</v>
      </c>
      <c r="W12" s="55">
        <f ca="1"/>
        <v>97.1640625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45917</v>
      </c>
      <c r="Q13" s="55">
        <f ca="1"/>
        <v>100.893</v>
      </c>
      <c r="R13" s="77">
        <f ca="1"/>
        <v>45810</v>
      </c>
      <c r="S13" s="55">
        <f ca="1"/>
        <v>98.46875</v>
      </c>
      <c r="T13" s="77">
        <f ca="1"/>
        <v>45810</v>
      </c>
      <c r="U13" s="55">
        <f ca="1"/>
        <v>86.385999999999996</v>
      </c>
      <c r="V13" s="77">
        <f ca="1"/>
        <v>45810</v>
      </c>
      <c r="W13" s="55">
        <f ca="1"/>
        <v>96.640625</v>
      </c>
    </row>
    <row r="14" spans="1:23" x14ac:dyDescent="0.3">
      <c r="A14" s="37">
        <v>45931</v>
      </c>
      <c r="B14" s="78">
        <v>100.65</v>
      </c>
      <c r="C14" s="47"/>
      <c r="D14" s="48"/>
      <c r="E14" s="78">
        <v>100.898</v>
      </c>
      <c r="F14" s="1"/>
      <c r="G14" s="5"/>
      <c r="H14" s="78">
        <v>94.375</v>
      </c>
      <c r="I14" s="1"/>
      <c r="J14" s="5"/>
      <c r="K14" s="78">
        <v>100.297</v>
      </c>
      <c r="L14" s="1"/>
      <c r="M14" s="5"/>
      <c r="N14" s="84">
        <v>0</v>
      </c>
      <c r="P14" s="77">
        <f ca="1"/>
        <v>45918</v>
      </c>
      <c r="Q14" s="55">
        <f ca="1"/>
        <v>101.14400000000001</v>
      </c>
      <c r="R14" s="77">
        <f ca="1"/>
        <v>45811</v>
      </c>
      <c r="S14" s="55">
        <f ca="1"/>
        <v>98.359375</v>
      </c>
      <c r="T14" s="77">
        <f ca="1"/>
        <v>45811</v>
      </c>
      <c r="U14" s="55">
        <f ca="1"/>
        <v>86.591999999999999</v>
      </c>
      <c r="V14" s="77">
        <f ca="1"/>
        <v>45811</v>
      </c>
      <c r="W14" s="55">
        <f ca="1"/>
        <v>96.3984375</v>
      </c>
    </row>
    <row r="15" spans="1:23" x14ac:dyDescent="0.3">
      <c r="A15" s="37">
        <v>45932</v>
      </c>
      <c r="B15" s="78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8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8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8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4">
        <f t="shared" ref="N15:N20" si="8">C15+D15-F15-G15-I15-J15+L15+M15</f>
        <v>-32686.938363333298</v>
      </c>
      <c r="P15" s="77">
        <f ca="1"/>
        <v>45919</v>
      </c>
      <c r="Q15" s="55">
        <f ca="1"/>
        <v>100.992</v>
      </c>
      <c r="R15" s="77">
        <f ca="1"/>
        <v>45812</v>
      </c>
      <c r="S15" s="55">
        <f ca="1"/>
        <v>99.1484375</v>
      </c>
      <c r="T15" s="77">
        <f ca="1"/>
        <v>45812</v>
      </c>
      <c r="U15" s="55">
        <f ca="1"/>
        <v>87.233999999999995</v>
      </c>
      <c r="V15" s="77">
        <f ca="1"/>
        <v>45812</v>
      </c>
      <c r="W15" s="55">
        <f ca="1"/>
        <v>97.9765625</v>
      </c>
    </row>
    <row r="16" spans="1:23" x14ac:dyDescent="0.3">
      <c r="A16" s="37">
        <v>45933</v>
      </c>
      <c r="B16" s="78">
        <v>100.846</v>
      </c>
      <c r="C16" s="31">
        <f t="shared" si="0"/>
        <v>27439.999999999713</v>
      </c>
      <c r="D16" s="32">
        <f t="shared" si="1"/>
        <v>480.28166666666721</v>
      </c>
      <c r="E16" s="78">
        <v>101.1484375</v>
      </c>
      <c r="F16" s="31">
        <f t="shared" si="2"/>
        <v>34059.500000000524</v>
      </c>
      <c r="G16" s="32">
        <f t="shared" si="3"/>
        <v>-13.588968888887848</v>
      </c>
      <c r="H16" s="78">
        <v>94.849000000000004</v>
      </c>
      <c r="I16" s="31">
        <f t="shared" si="4"/>
        <v>23700.000000000189</v>
      </c>
      <c r="J16" s="32">
        <f t="shared" si="5"/>
        <v>384.14930555555543</v>
      </c>
      <c r="K16" s="78">
        <v>100.554</v>
      </c>
      <c r="L16" s="31">
        <f t="shared" si="6"/>
        <v>10794.000000000211</v>
      </c>
      <c r="M16" s="32">
        <f t="shared" si="7"/>
        <v>118.40194333333352</v>
      </c>
      <c r="N16" s="84">
        <f t="shared" si="8"/>
        <v>-19297.376726667459</v>
      </c>
      <c r="P16" s="77">
        <f ca="1"/>
        <v>45922</v>
      </c>
      <c r="Q16" s="55">
        <f ca="1"/>
        <v>100.875</v>
      </c>
      <c r="R16" s="77">
        <f ca="1"/>
        <v>45813</v>
      </c>
      <c r="S16" s="55">
        <f ca="1"/>
        <v>98.859375</v>
      </c>
      <c r="T16" s="77">
        <f ca="1"/>
        <v>45813</v>
      </c>
      <c r="U16" s="55">
        <f ca="1"/>
        <v>87.319000000000003</v>
      </c>
      <c r="V16" s="77">
        <f ca="1"/>
        <v>45813</v>
      </c>
      <c r="W16" s="55">
        <f ca="1"/>
        <v>97.9765625</v>
      </c>
    </row>
    <row r="17" spans="1:23" x14ac:dyDescent="0.3">
      <c r="A17" s="37">
        <v>45936</v>
      </c>
      <c r="B17" s="78">
        <v>100.666</v>
      </c>
      <c r="C17" s="31">
        <f t="shared" si="0"/>
        <v>2239.9999999987585</v>
      </c>
      <c r="D17" s="32">
        <f t="shared" si="1"/>
        <v>1200.7041666666682</v>
      </c>
      <c r="E17" s="78">
        <v>100.8828</v>
      </c>
      <c r="F17" s="31">
        <f t="shared" si="2"/>
        <v>-2067.1999999990476</v>
      </c>
      <c r="G17" s="32">
        <f t="shared" si="3"/>
        <v>-33.972422222220303</v>
      </c>
      <c r="H17" s="78">
        <v>94.522000000000006</v>
      </c>
      <c r="I17" s="31">
        <f t="shared" si="4"/>
        <v>7350.0000000002783</v>
      </c>
      <c r="J17" s="32">
        <f t="shared" si="5"/>
        <v>960.37326388888914</v>
      </c>
      <c r="K17" s="78">
        <v>99.96875</v>
      </c>
      <c r="L17" s="31">
        <f t="shared" si="6"/>
        <v>-13786.499999999876</v>
      </c>
      <c r="M17" s="32">
        <f t="shared" si="7"/>
        <v>296.00485833333414</v>
      </c>
      <c r="N17" s="84">
        <f t="shared" si="8"/>
        <v>-16258.991816669015</v>
      </c>
      <c r="P17" s="77">
        <f ca="1"/>
        <v>45923</v>
      </c>
      <c r="Q17" s="55">
        <f ca="1"/>
        <v>101.12</v>
      </c>
      <c r="R17" s="77">
        <f ca="1"/>
        <v>45814</v>
      </c>
      <c r="S17" s="55">
        <f ca="1"/>
        <v>97.953125</v>
      </c>
      <c r="T17" s="77">
        <f ca="1"/>
        <v>45814</v>
      </c>
      <c r="U17" s="55">
        <f ca="1"/>
        <v>86.739000000000004</v>
      </c>
      <c r="V17" s="77">
        <f ca="1"/>
        <v>45814</v>
      </c>
      <c r="W17" s="55">
        <f ca="1"/>
        <v>96.59375</v>
      </c>
    </row>
    <row r="18" spans="1:23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8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8">
        <v>100.359375</v>
      </c>
      <c r="L18" s="31">
        <f t="shared" si="6"/>
        <v>2619.7500000001241</v>
      </c>
      <c r="M18" s="32">
        <f t="shared" si="7"/>
        <v>355.20583000000033</v>
      </c>
      <c r="N18" s="84">
        <f t="shared" si="8"/>
        <v>-18135.380180000517</v>
      </c>
      <c r="P18" s="77">
        <f ca="1"/>
        <v>45924</v>
      </c>
      <c r="Q18" s="55">
        <f ca="1"/>
        <v>100.96</v>
      </c>
      <c r="R18" s="77">
        <f ca="1"/>
        <v>45817</v>
      </c>
      <c r="S18" s="55">
        <f ca="1"/>
        <v>98.203125</v>
      </c>
      <c r="T18" s="77">
        <f ca="1"/>
        <v>45817</v>
      </c>
      <c r="U18" s="55">
        <f ca="1"/>
        <v>86.731999999999999</v>
      </c>
      <c r="V18" s="77">
        <f ca="1"/>
        <v>45817</v>
      </c>
      <c r="W18" s="55">
        <f ca="1"/>
        <v>97.015625</v>
      </c>
    </row>
    <row r="19" spans="1:23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8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8">
        <v>100.6015625</v>
      </c>
      <c r="L19" s="31">
        <f t="shared" si="6"/>
        <v>12791.625000000124</v>
      </c>
      <c r="M19" s="32">
        <f t="shared" si="7"/>
        <v>414.40680166666698</v>
      </c>
      <c r="N19" s="84">
        <f t="shared" si="8"/>
        <v>740.55645666621695</v>
      </c>
      <c r="P19" s="77">
        <f ca="1"/>
        <v>45925</v>
      </c>
      <c r="Q19" s="55">
        <f ca="1"/>
        <v>100.708</v>
      </c>
      <c r="R19" s="77">
        <f ca="1"/>
        <v>45818</v>
      </c>
      <c r="S19" s="55">
        <f ca="1"/>
        <v>98.234375</v>
      </c>
      <c r="T19" s="77">
        <f ca="1"/>
        <v>45818</v>
      </c>
      <c r="U19" s="55">
        <f ca="1"/>
        <v>87.033000000000001</v>
      </c>
      <c r="V19" s="77">
        <f ca="1"/>
        <v>45818</v>
      </c>
      <c r="W19" s="55">
        <f ca="1"/>
        <v>97.2109375</v>
      </c>
    </row>
    <row r="20" spans="1:23" x14ac:dyDescent="0.3">
      <c r="A20" s="37">
        <v>45939</v>
      </c>
      <c r="B20" s="46">
        <v>100.69</v>
      </c>
      <c r="C20" s="31">
        <f t="shared" si="0"/>
        <v>5599.9999999988859</v>
      </c>
      <c r="D20" s="32">
        <f t="shared" si="1"/>
        <v>1921.1266666666688</v>
      </c>
      <c r="E20" s="78">
        <v>100.9921875</v>
      </c>
      <c r="F20" s="31">
        <f t="shared" si="2"/>
        <v>12809.500000000526</v>
      </c>
      <c r="G20" s="32">
        <f t="shared" si="3"/>
        <v>-54.355875555551393</v>
      </c>
      <c r="H20" s="4">
        <v>94.316000000000003</v>
      </c>
      <c r="I20" s="31">
        <f t="shared" si="4"/>
        <v>-2949.9999999998749</v>
      </c>
      <c r="J20" s="32">
        <f t="shared" si="5"/>
        <v>1536.5972222222217</v>
      </c>
      <c r="K20" s="78">
        <v>100.40625</v>
      </c>
      <c r="L20" s="31">
        <f t="shared" si="6"/>
        <v>4588.5000000001246</v>
      </c>
      <c r="M20" s="32">
        <f t="shared" si="7"/>
        <v>473.60777333333408</v>
      </c>
      <c r="N20" s="84">
        <f t="shared" si="8"/>
        <v>1241.4930933316923</v>
      </c>
      <c r="P20" s="77">
        <f ca="1"/>
        <v>45926</v>
      </c>
      <c r="Q20" s="55">
        <f ca="1"/>
        <v>100.77200000000001</v>
      </c>
      <c r="R20" s="77">
        <f ca="1"/>
        <v>45819</v>
      </c>
      <c r="S20" s="55">
        <f ca="1"/>
        <v>98.625</v>
      </c>
      <c r="T20" s="77">
        <f ca="1"/>
        <v>45819</v>
      </c>
      <c r="U20" s="55">
        <f ca="1"/>
        <v>87.266000000000005</v>
      </c>
      <c r="V20" s="77">
        <f ca="1"/>
        <v>45819</v>
      </c>
      <c r="W20" s="55">
        <f ca="1"/>
        <v>97.3671875</v>
      </c>
    </row>
    <row r="21" spans="1:23" x14ac:dyDescent="0.3">
      <c r="A21" s="37">
        <v>45940</v>
      </c>
      <c r="B21" s="46">
        <f ca="1">VLOOKUP(A21,P:Q,2)</f>
        <v>100.842</v>
      </c>
      <c r="C21" s="31">
        <f t="shared" ref="C21" ca="1" si="9">(B21-$B$14)/100*$B$5</f>
        <v>26879.999999999029</v>
      </c>
      <c r="D21" s="32">
        <f t="shared" ref="D21" si="10">(A21-$A$14)/360*$B$6*$B$5-(A21-$A$14)/360*$B$7*$B$5*$B$14/100</f>
        <v>2161.2675000000036</v>
      </c>
      <c r="E21" s="78">
        <f ca="1">VLOOKUP(A21,R:S,2)</f>
        <v>101.8359375</v>
      </c>
      <c r="F21" s="31">
        <f t="shared" ref="F21" ca="1" si="11">(E21-$E$14)/100*$C$5</f>
        <v>127559.50000000052</v>
      </c>
      <c r="G21" s="32">
        <f t="shared" ref="G21" si="12">(A21-$A$14)/360*$C$6*$C$5-(A21-$A$14)/360*$C$7*$C$5*$E$14/100</f>
        <v>-61.150359999995999</v>
      </c>
      <c r="H21" s="4">
        <f ca="1">VLOOKUP(A21,T:U,2)</f>
        <v>94.316000000000003</v>
      </c>
      <c r="I21" s="31">
        <f t="shared" ref="I21" ca="1" si="13">(H21-$H$14)/100*$D$5</f>
        <v>-2949.9999999998749</v>
      </c>
      <c r="J21" s="32">
        <f t="shared" ref="J21" si="14">(A21-$A$14)/360*$D$6*$D$5-(A21-$A$14)/360*$D$7*$D$5*$H$14/100</f>
        <v>1728.6718750000009</v>
      </c>
      <c r="K21" s="78">
        <f ca="1">VLOOKUP(A21,V:W,2)</f>
        <v>102.046875</v>
      </c>
      <c r="L21" s="31">
        <f t="shared" ref="L21" ca="1" si="15">(K21-$K$14)/100*$E$5</f>
        <v>73494.750000000116</v>
      </c>
      <c r="M21" s="32">
        <f t="shared" ref="M21" si="16">(A21-$A$14)/360*$E$6*$E$5-(A21-$A$14)/360*$E$7*$E$5*$K$14/100</f>
        <v>532.80874500000118</v>
      </c>
      <c r="N21" s="84">
        <f t="shared" ref="N21" ca="1" si="17">C21+D21-F21-G21-I21-J21+L21+M21</f>
        <v>-23208.19527000151</v>
      </c>
      <c r="P21" s="77">
        <f ca="1"/>
        <v>45929</v>
      </c>
      <c r="Q21" s="55">
        <f ca="1"/>
        <v>100.83199999999999</v>
      </c>
      <c r="R21" s="77">
        <f ca="1"/>
        <v>45820</v>
      </c>
      <c r="S21" s="55">
        <f ca="1"/>
        <v>99.109375</v>
      </c>
      <c r="T21" s="77">
        <f ca="1"/>
        <v>45820</v>
      </c>
      <c r="U21" s="55">
        <f ca="1"/>
        <v>87.468000000000004</v>
      </c>
      <c r="V21" s="77">
        <f ca="1"/>
        <v>45820</v>
      </c>
      <c r="W21" s="55">
        <f ca="1"/>
        <v>98.5390625</v>
      </c>
    </row>
    <row r="22" spans="1:23" x14ac:dyDescent="0.3">
      <c r="A22" s="37">
        <v>45943</v>
      </c>
      <c r="B22" s="46">
        <f ca="1">VLOOKUP(A22,P:Q,2)</f>
        <v>100.842</v>
      </c>
      <c r="C22" s="31">
        <f t="shared" ref="C22" ca="1" si="18">(B22-$B$14)/100*$B$5</f>
        <v>26879.999999999029</v>
      </c>
      <c r="D22" s="32">
        <f t="shared" ref="D22" si="19">(A22-$A$14)/360*$B$6*$B$5-(A22-$A$14)/360*$B$7*$B$5*$B$14/100</f>
        <v>2881.6900000000023</v>
      </c>
      <c r="E22" s="78">
        <f ca="1">VLOOKUP(A22,R:S,2)</f>
        <v>101.8359375</v>
      </c>
      <c r="F22" s="31">
        <f t="shared" ref="F22" ca="1" si="20">(E22-$E$14)/100*$C$5</f>
        <v>127559.50000000052</v>
      </c>
      <c r="G22" s="32">
        <f t="shared" ref="G22" si="21">(A22-$A$14)/360*$C$6*$C$5-(A22-$A$14)/360*$C$7*$C$5*$E$14/100</f>
        <v>-81.533813333327998</v>
      </c>
      <c r="H22" s="4">
        <f ca="1">VLOOKUP(A22,T:U,2)</f>
        <v>94.316000000000003</v>
      </c>
      <c r="I22" s="31">
        <f t="shared" ref="I22" ca="1" si="22">(H22-$H$14)/100*$D$5</f>
        <v>-2949.9999999998749</v>
      </c>
      <c r="J22" s="32">
        <f t="shared" ref="J22" si="23">(A22-$A$14)/360*$D$6*$D$5-(A22-$A$14)/360*$D$7*$D$5*$H$14/100</f>
        <v>2304.8958333333348</v>
      </c>
      <c r="K22" s="78">
        <f ca="1">VLOOKUP(A22,V:W,2)</f>
        <v>102.046875</v>
      </c>
      <c r="L22" s="31">
        <f t="shared" ref="L22" ca="1" si="24">(K22-$K$14)/100*$E$5</f>
        <v>73494.750000000116</v>
      </c>
      <c r="M22" s="32">
        <f t="shared" ref="M22" si="25">(A22-$A$14)/360*$E$6*$E$5-(A22-$A$14)/360*$E$7*$E$5*$K$14/100</f>
        <v>710.41166000000067</v>
      </c>
      <c r="N22" s="84">
        <f t="shared" ref="N22" ca="1" si="26">C22+D22-F22-G22-I22-J22+L22+M22</f>
        <v>-22866.01036000151</v>
      </c>
      <c r="P22" s="77">
        <f ca="1"/>
        <v>45930</v>
      </c>
      <c r="Q22" s="55">
        <f ca="1"/>
        <v>100.771</v>
      </c>
      <c r="R22" s="77">
        <f ca="1"/>
        <v>45821</v>
      </c>
      <c r="S22" s="55">
        <f ca="1"/>
        <v>98.796875</v>
      </c>
      <c r="T22" s="77">
        <f ca="1"/>
        <v>45821</v>
      </c>
      <c r="U22" s="55">
        <f ca="1"/>
        <v>86.98</v>
      </c>
      <c r="V22" s="77">
        <f ca="1"/>
        <v>45821</v>
      </c>
      <c r="W22" s="55">
        <f ca="1"/>
        <v>97.7265625</v>
      </c>
    </row>
    <row r="23" spans="1:23" x14ac:dyDescent="0.3">
      <c r="A23" s="37">
        <v>45944</v>
      </c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4"/>
      <c r="P23" s="77">
        <f ca="1"/>
        <v>45931</v>
      </c>
      <c r="Q23" s="55">
        <f ca="1"/>
        <v>100.941</v>
      </c>
      <c r="R23" s="77">
        <f ca="1"/>
        <v>45824</v>
      </c>
      <c r="S23" s="55">
        <f ca="1"/>
        <v>98.421875</v>
      </c>
      <c r="T23" s="77">
        <f ca="1"/>
        <v>45824</v>
      </c>
      <c r="U23" s="55">
        <f ca="1"/>
        <v>86.929000000000002</v>
      </c>
      <c r="V23" s="77">
        <f ca="1"/>
        <v>45824</v>
      </c>
      <c r="W23" s="55">
        <f ca="1"/>
        <v>96.7890625</v>
      </c>
    </row>
    <row r="24" spans="1:23" x14ac:dyDescent="0.3">
      <c r="A24" s="37">
        <v>45945</v>
      </c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4"/>
      <c r="P24" s="77">
        <f ca="1"/>
        <v>45932</v>
      </c>
      <c r="Q24" s="55">
        <f ca="1"/>
        <v>100.941</v>
      </c>
      <c r="R24" s="77">
        <f ca="1"/>
        <v>45825</v>
      </c>
      <c r="S24" s="55">
        <f ca="1"/>
        <v>98.875</v>
      </c>
      <c r="T24" s="77">
        <f ca="1"/>
        <v>45825</v>
      </c>
      <c r="U24" s="55">
        <f ca="1"/>
        <v>87.028999999999996</v>
      </c>
      <c r="V24" s="77">
        <f ca="1"/>
        <v>45825</v>
      </c>
      <c r="W24" s="55">
        <f ca="1"/>
        <v>97.7734375</v>
      </c>
    </row>
    <row r="25" spans="1:23" x14ac:dyDescent="0.3"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f ca="1"/>
        <v>45933</v>
      </c>
      <c r="Q25" s="55">
        <f ca="1"/>
        <v>100.846</v>
      </c>
      <c r="R25" s="77">
        <f ca="1"/>
        <v>45826</v>
      </c>
      <c r="S25" s="55">
        <f ca="1"/>
        <v>98.859375</v>
      </c>
      <c r="T25" s="77">
        <f ca="1"/>
        <v>45826</v>
      </c>
      <c r="U25" s="55">
        <f ca="1"/>
        <v>87.171000000000006</v>
      </c>
      <c r="V25" s="77">
        <f ca="1"/>
        <v>45826</v>
      </c>
      <c r="W25" s="55">
        <f ca="1"/>
        <v>97.796875</v>
      </c>
    </row>
    <row r="26" spans="1:23" x14ac:dyDescent="0.3"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45936</v>
      </c>
      <c r="Q26" s="55">
        <f ca="1"/>
        <v>100.666</v>
      </c>
      <c r="R26" s="77">
        <f ca="1"/>
        <v>45827</v>
      </c>
      <c r="S26" s="55">
        <f ca="1"/>
        <v>98.859375</v>
      </c>
      <c r="T26" s="77">
        <f ca="1"/>
        <v>45828</v>
      </c>
      <c r="U26" s="55">
        <f ca="1"/>
        <v>87.027000000000001</v>
      </c>
      <c r="V26" s="77">
        <f ca="1"/>
        <v>45827</v>
      </c>
      <c r="W26" s="55">
        <f ca="1"/>
        <v>97.796875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45937</v>
      </c>
      <c r="Q27" s="55">
        <f ca="1"/>
        <v>100.748</v>
      </c>
      <c r="R27" s="77">
        <f ca="1"/>
        <v>45828</v>
      </c>
      <c r="S27" s="55">
        <f ca="1"/>
        <v>98.9765625</v>
      </c>
      <c r="T27" s="77">
        <f ca="1"/>
        <v>45831</v>
      </c>
      <c r="U27" s="55">
        <f ca="1"/>
        <v>87.492999999999995</v>
      </c>
      <c r="V27" s="77">
        <f ca="1"/>
        <v>45828</v>
      </c>
      <c r="W27" s="55">
        <f ca="1"/>
        <v>97.78125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45938</v>
      </c>
      <c r="Q28" s="55">
        <f ca="1"/>
        <v>100.879</v>
      </c>
      <c r="R28" s="77">
        <f ca="1"/>
        <v>45831</v>
      </c>
      <c r="S28" s="55">
        <f ca="1"/>
        <v>99.2109375</v>
      </c>
      <c r="T28" s="77">
        <f ca="1"/>
        <v>45832</v>
      </c>
      <c r="U28" s="55">
        <f ca="1"/>
        <v>87.775999999999996</v>
      </c>
      <c r="V28" s="77">
        <f ca="1"/>
        <v>45831</v>
      </c>
      <c r="W28" s="55">
        <f ca="1"/>
        <v>98.015625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45939</v>
      </c>
      <c r="Q29" s="55">
        <f ca="1"/>
        <v>100.69</v>
      </c>
      <c r="R29" s="77">
        <f ca="1"/>
        <v>45832</v>
      </c>
      <c r="S29" s="55">
        <f ca="1"/>
        <v>99.625</v>
      </c>
      <c r="T29" s="77">
        <f ca="1"/>
        <v>45833</v>
      </c>
      <c r="U29" s="55">
        <f ca="1"/>
        <v>88.302999999999997</v>
      </c>
      <c r="V29" s="77">
        <f ca="1"/>
        <v>45832</v>
      </c>
      <c r="W29" s="55">
        <f ca="1"/>
        <v>98.6640625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  <c r="P30" s="77">
        <f ca="1"/>
        <v>45940</v>
      </c>
      <c r="Q30" s="55">
        <f ca="1"/>
        <v>100.842</v>
      </c>
      <c r="R30" s="77">
        <f ca="1"/>
        <v>45833</v>
      </c>
      <c r="S30" s="55">
        <f ca="1"/>
        <v>99.65625</v>
      </c>
      <c r="T30" s="77">
        <f ca="1"/>
        <v>45834</v>
      </c>
      <c r="U30" s="55">
        <f ca="1"/>
        <v>88.600999999999999</v>
      </c>
      <c r="V30" s="77">
        <f ca="1"/>
        <v>45833</v>
      </c>
      <c r="W30" s="55">
        <f ca="1"/>
        <v>98.6953125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R31" s="77">
        <f ca="1"/>
        <v>45834</v>
      </c>
      <c r="S31" s="55">
        <f ca="1"/>
        <v>100.0546875</v>
      </c>
      <c r="T31" s="77">
        <f ca="1"/>
        <v>45835</v>
      </c>
      <c r="U31" s="55">
        <f ca="1"/>
        <v>88.703000000000003</v>
      </c>
      <c r="V31" s="77">
        <f ca="1"/>
        <v>45834</v>
      </c>
      <c r="W31" s="55">
        <f ca="1"/>
        <v>99.1875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R32" s="77">
        <f ca="1"/>
        <v>45835</v>
      </c>
      <c r="S32" s="55">
        <f ca="1"/>
        <v>99.765625</v>
      </c>
      <c r="T32" s="77">
        <f ca="1"/>
        <v>45838</v>
      </c>
      <c r="U32" s="55">
        <f ca="1"/>
        <v>88.778000000000006</v>
      </c>
      <c r="V32" s="77">
        <f ca="1"/>
        <v>45835</v>
      </c>
      <c r="W32" s="55">
        <f ca="1"/>
        <v>98.6328125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R33" s="77">
        <f ca="1"/>
        <v>45838</v>
      </c>
      <c r="S33" s="55">
        <f ca="1"/>
        <v>100.15625</v>
      </c>
      <c r="T33" s="77">
        <f ca="1"/>
        <v>45839</v>
      </c>
      <c r="U33" s="55">
        <f ca="1"/>
        <v>89.192999999999998</v>
      </c>
      <c r="V33" s="77">
        <f ca="1"/>
        <v>45838</v>
      </c>
      <c r="W33" s="55">
        <f ca="1"/>
        <v>99.5859375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R34" s="77">
        <f ca="1"/>
        <v>45839</v>
      </c>
      <c r="S34" s="55">
        <f ca="1"/>
        <v>100.0546875</v>
      </c>
      <c r="T34" s="77">
        <f ca="1"/>
        <v>45840</v>
      </c>
      <c r="U34" s="55">
        <f ca="1"/>
        <v>89.108000000000004</v>
      </c>
      <c r="V34" s="77">
        <f ca="1"/>
        <v>45839</v>
      </c>
      <c r="W34" s="55">
        <f ca="1"/>
        <v>99.75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R35" s="77">
        <f ca="1"/>
        <v>45840</v>
      </c>
      <c r="S35" s="55">
        <f ca="1"/>
        <v>99.765625</v>
      </c>
      <c r="T35" s="77">
        <f ca="1"/>
        <v>45841</v>
      </c>
      <c r="U35" s="55">
        <f ca="1"/>
        <v>88.902000000000001</v>
      </c>
      <c r="V35" s="77">
        <f ca="1"/>
        <v>45840</v>
      </c>
      <c r="W35" s="55">
        <f ca="1"/>
        <v>99.1640625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R36" s="77">
        <f ca="1"/>
        <v>45841</v>
      </c>
      <c r="S36" s="55">
        <f ca="1"/>
        <v>99.21875</v>
      </c>
      <c r="T36" s="77">
        <f ca="1"/>
        <v>45845</v>
      </c>
      <c r="U36" s="55">
        <f ca="1"/>
        <v>88.86</v>
      </c>
      <c r="V36" s="77">
        <f ca="1"/>
        <v>45841</v>
      </c>
      <c r="W36" s="55">
        <f ca="1"/>
        <v>98.2265625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R37" s="77">
        <f ca="1"/>
        <v>45842</v>
      </c>
      <c r="S37" s="55">
        <f ca="1"/>
        <v>99.21875</v>
      </c>
      <c r="T37" s="77">
        <f ca="1"/>
        <v>45846</v>
      </c>
      <c r="U37" s="55">
        <f ca="1"/>
        <v>88.718000000000004</v>
      </c>
      <c r="V37" s="77">
        <f ca="1"/>
        <v>45842</v>
      </c>
      <c r="W37" s="55">
        <f ca="1"/>
        <v>98.2265625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R38" s="77">
        <f ca="1"/>
        <v>45845</v>
      </c>
      <c r="S38" s="55">
        <f ca="1"/>
        <v>98.953125</v>
      </c>
      <c r="T38" s="77">
        <f ca="1"/>
        <v>45847</v>
      </c>
      <c r="U38" s="55">
        <f ca="1"/>
        <v>89.048000000000002</v>
      </c>
      <c r="V38" s="77">
        <f ca="1"/>
        <v>45845</v>
      </c>
      <c r="W38" s="55">
        <f ca="1"/>
        <v>97.3984375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77">
        <f ca="1"/>
        <v>45846</v>
      </c>
      <c r="S39" s="55">
        <f ca="1"/>
        <v>98.796875</v>
      </c>
      <c r="T39" s="77">
        <f ca="1"/>
        <v>45848</v>
      </c>
      <c r="U39" s="55">
        <f ca="1"/>
        <v>89.206000000000003</v>
      </c>
      <c r="V39" s="77">
        <f ca="1"/>
        <v>45846</v>
      </c>
      <c r="W39" s="55">
        <f ca="1"/>
        <v>97.2578125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  <c r="R40" s="77">
        <f ca="1"/>
        <v>45847</v>
      </c>
      <c r="S40" s="55">
        <f ca="1"/>
        <v>99.3359375</v>
      </c>
      <c r="T40" s="77">
        <f ca="1"/>
        <v>45849</v>
      </c>
      <c r="U40" s="55">
        <f ca="1"/>
        <v>88.846000000000004</v>
      </c>
      <c r="V40" s="77">
        <f ca="1"/>
        <v>45847</v>
      </c>
      <c r="W40" s="55">
        <f ca="1"/>
        <v>98.1171875</v>
      </c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  <c r="R41" s="77">
        <f ca="1"/>
        <v>45848</v>
      </c>
      <c r="S41" s="55">
        <f ca="1"/>
        <v>99.1953125</v>
      </c>
      <c r="T41" s="77">
        <f ca="1"/>
        <v>45852</v>
      </c>
      <c r="U41" s="55">
        <f ca="1"/>
        <v>88.501000000000005</v>
      </c>
      <c r="V41" s="77">
        <f ca="1"/>
        <v>45848</v>
      </c>
      <c r="W41" s="55">
        <f ca="1"/>
        <v>98.109375</v>
      </c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  <c r="R42" s="77">
        <f ca="1"/>
        <v>45849</v>
      </c>
      <c r="S42" s="55">
        <f ca="1"/>
        <v>98.71875</v>
      </c>
      <c r="T42" s="77">
        <f ca="1"/>
        <v>45853</v>
      </c>
      <c r="U42" s="55">
        <f ca="1"/>
        <v>88.186999999999998</v>
      </c>
      <c r="V42" s="77">
        <f ca="1"/>
        <v>45849</v>
      </c>
      <c r="W42" s="55">
        <f ca="1"/>
        <v>96.8828125</v>
      </c>
    </row>
    <row r="43" spans="1:23" x14ac:dyDescent="0.3">
      <c r="B43" s="59"/>
      <c r="C43" s="59"/>
      <c r="D43" s="59"/>
      <c r="I43" s="58"/>
      <c r="J43" s="58"/>
      <c r="L43" s="58"/>
      <c r="M43" s="58"/>
      <c r="N43" s="58"/>
      <c r="R43" s="77">
        <f ca="1"/>
        <v>45852</v>
      </c>
      <c r="S43" s="55">
        <f ca="1"/>
        <v>98.53125</v>
      </c>
      <c r="T43" s="77">
        <f ca="1"/>
        <v>45854</v>
      </c>
      <c r="U43" s="55">
        <f ca="1"/>
        <v>88.087000000000003</v>
      </c>
      <c r="V43" s="77">
        <f ca="1"/>
        <v>45852</v>
      </c>
      <c r="W43" s="55">
        <f ca="1"/>
        <v>96.4609375</v>
      </c>
    </row>
    <row r="44" spans="1:23" x14ac:dyDescent="0.3">
      <c r="B44" s="59"/>
      <c r="C44" s="59"/>
      <c r="D44" s="59"/>
      <c r="I44" s="58"/>
      <c r="J44" s="58"/>
      <c r="L44" s="58"/>
      <c r="M44" s="58"/>
      <c r="N44" s="58"/>
      <c r="R44" s="77">
        <f ca="1"/>
        <v>45853</v>
      </c>
      <c r="S44" s="55">
        <f ca="1"/>
        <v>98.15625</v>
      </c>
      <c r="T44" s="77">
        <f ca="1"/>
        <v>45855</v>
      </c>
      <c r="U44" s="55">
        <f ca="1"/>
        <v>88.257000000000005</v>
      </c>
      <c r="V44" s="77">
        <f ca="1"/>
        <v>45853</v>
      </c>
      <c r="W44" s="55">
        <f ca="1"/>
        <v>95.8203125</v>
      </c>
    </row>
    <row r="45" spans="1:23" x14ac:dyDescent="0.3">
      <c r="B45" s="59"/>
      <c r="C45" s="59"/>
      <c r="D45" s="59"/>
      <c r="I45" s="58"/>
      <c r="J45" s="58"/>
      <c r="L45" s="58"/>
      <c r="M45" s="58"/>
      <c r="N45" s="58"/>
      <c r="R45" s="77">
        <f ca="1"/>
        <v>45854</v>
      </c>
      <c r="S45" s="55">
        <f ca="1"/>
        <v>98.359375</v>
      </c>
      <c r="T45" s="77">
        <f ca="1"/>
        <v>45856</v>
      </c>
      <c r="U45" s="55">
        <f ca="1"/>
        <v>88.492999999999995</v>
      </c>
      <c r="V45" s="77">
        <f ca="1"/>
        <v>45854</v>
      </c>
      <c r="W45" s="55">
        <f ca="1"/>
        <v>95.953125</v>
      </c>
    </row>
    <row r="46" spans="1:23" x14ac:dyDescent="0.3">
      <c r="B46" s="59"/>
      <c r="C46" s="59"/>
      <c r="D46" s="59"/>
      <c r="R46" s="77">
        <f ca="1"/>
        <v>45855</v>
      </c>
      <c r="S46" s="55">
        <f ca="1"/>
        <v>98.390625</v>
      </c>
      <c r="T46" s="77">
        <f ca="1"/>
        <v>45859</v>
      </c>
      <c r="U46" s="55">
        <f ca="1"/>
        <v>88.915000000000006</v>
      </c>
      <c r="V46" s="77">
        <f ca="1"/>
        <v>45855</v>
      </c>
      <c r="W46" s="55">
        <f ca="1"/>
        <v>96.0078125</v>
      </c>
    </row>
    <row r="47" spans="1:23" x14ac:dyDescent="0.3">
      <c r="B47" s="59"/>
      <c r="C47" s="59"/>
      <c r="D47" s="59"/>
      <c r="R47" s="77">
        <f ca="1"/>
        <v>45856</v>
      </c>
      <c r="S47" s="55">
        <f ca="1"/>
        <v>98.671875</v>
      </c>
      <c r="T47" s="77">
        <f ca="1"/>
        <v>45860</v>
      </c>
      <c r="U47" s="55">
        <f ca="1"/>
        <v>89.045000000000002</v>
      </c>
      <c r="V47" s="77">
        <f ca="1"/>
        <v>45856</v>
      </c>
      <c r="W47" s="55">
        <f ca="1"/>
        <v>96.3046875</v>
      </c>
    </row>
    <row r="48" spans="1:23" x14ac:dyDescent="0.3">
      <c r="B48" s="59"/>
      <c r="C48" s="59"/>
      <c r="D48" s="59"/>
      <c r="R48" s="77">
        <f ca="1"/>
        <v>45859</v>
      </c>
      <c r="S48" s="55">
        <f ca="1"/>
        <v>98.9765625</v>
      </c>
      <c r="T48" s="77">
        <f ca="1"/>
        <v>45861</v>
      </c>
      <c r="U48" s="55">
        <f ca="1"/>
        <v>88.894000000000005</v>
      </c>
      <c r="V48" s="77">
        <f ca="1"/>
        <v>45859</v>
      </c>
      <c r="W48" s="55">
        <f ca="1"/>
        <v>96.96875</v>
      </c>
    </row>
    <row r="49" spans="2:23" x14ac:dyDescent="0.3">
      <c r="B49" s="59"/>
      <c r="C49" s="59"/>
      <c r="D49" s="59"/>
      <c r="R49" s="77">
        <f ca="1"/>
        <v>45860</v>
      </c>
      <c r="S49" s="55">
        <f ca="1"/>
        <v>99.234375</v>
      </c>
      <c r="T49" s="77">
        <f ca="1"/>
        <v>45862</v>
      </c>
      <c r="U49" s="55">
        <f ca="1"/>
        <v>88.908000000000001</v>
      </c>
      <c r="V49" s="77">
        <f ca="1"/>
        <v>45860</v>
      </c>
      <c r="W49" s="55">
        <f ca="1"/>
        <v>97.3671875</v>
      </c>
    </row>
    <row r="50" spans="2:23" x14ac:dyDescent="0.3">
      <c r="B50" s="59"/>
      <c r="C50" s="59"/>
      <c r="D50" s="59"/>
      <c r="R50" s="77">
        <f ca="1"/>
        <v>45861</v>
      </c>
      <c r="S50" s="55">
        <f ca="1"/>
        <v>98.9453125</v>
      </c>
      <c r="T50" s="77">
        <f ca="1"/>
        <v>45863</v>
      </c>
      <c r="U50" s="55">
        <f ca="1"/>
        <v>88.858999999999995</v>
      </c>
      <c r="V50" s="77">
        <f ca="1"/>
        <v>45861</v>
      </c>
      <c r="W50" s="55">
        <f ca="1"/>
        <v>97.1015625</v>
      </c>
    </row>
    <row r="51" spans="2:23" x14ac:dyDescent="0.3">
      <c r="B51" s="59"/>
      <c r="C51" s="59"/>
      <c r="D51" s="59"/>
      <c r="R51" s="77">
        <f ca="1"/>
        <v>45862</v>
      </c>
      <c r="S51" s="55">
        <f ca="1"/>
        <v>98.828125</v>
      </c>
      <c r="T51" s="77">
        <f ca="1"/>
        <v>45866</v>
      </c>
      <c r="U51" s="55">
        <f ca="1"/>
        <v>89.024000000000001</v>
      </c>
      <c r="V51" s="77">
        <f ca="1"/>
        <v>45862</v>
      </c>
      <c r="W51" s="55">
        <f ca="1"/>
        <v>97.1015625</v>
      </c>
    </row>
    <row r="52" spans="2:23" x14ac:dyDescent="0.3">
      <c r="B52" s="59"/>
      <c r="C52" s="59"/>
      <c r="D52" s="59"/>
      <c r="R52" s="77">
        <f ca="1"/>
        <v>45863</v>
      </c>
      <c r="S52" s="55">
        <f ca="1"/>
        <v>98.890625</v>
      </c>
      <c r="T52" s="77">
        <f ca="1"/>
        <v>45867</v>
      </c>
      <c r="U52" s="55">
        <f ca="1"/>
        <v>89.567999999999998</v>
      </c>
      <c r="V52" s="77">
        <f ca="1"/>
        <v>45863</v>
      </c>
      <c r="W52" s="55">
        <f ca="1"/>
        <v>97.1796875</v>
      </c>
    </row>
    <row r="53" spans="2:23" x14ac:dyDescent="0.3">
      <c r="B53" s="59"/>
      <c r="C53" s="59"/>
      <c r="D53" s="59"/>
      <c r="R53" s="77">
        <f ca="1"/>
        <v>45866</v>
      </c>
      <c r="S53" s="55">
        <f ca="1"/>
        <v>98.71875</v>
      </c>
      <c r="T53" s="77">
        <f ca="1"/>
        <v>45868</v>
      </c>
      <c r="U53" s="55">
        <f ca="1"/>
        <v>89.241</v>
      </c>
      <c r="V53" s="77">
        <f ca="1"/>
        <v>45866</v>
      </c>
      <c r="W53" s="55">
        <f ca="1"/>
        <v>96.75</v>
      </c>
    </row>
    <row r="54" spans="2:23" x14ac:dyDescent="0.3">
      <c r="R54" s="77">
        <f ca="1"/>
        <v>45867</v>
      </c>
      <c r="S54" s="55">
        <f ca="1"/>
        <v>99.4296875</v>
      </c>
      <c r="T54" s="77">
        <f ca="1"/>
        <v>45869</v>
      </c>
      <c r="U54" s="55">
        <f ca="1"/>
        <v>89.43</v>
      </c>
      <c r="V54" s="77">
        <f ca="1"/>
        <v>45867</v>
      </c>
      <c r="W54" s="55">
        <f ca="1"/>
        <v>98.3046875</v>
      </c>
    </row>
    <row r="55" spans="2:23" x14ac:dyDescent="0.3">
      <c r="R55" s="77">
        <f ca="1"/>
        <v>45868</v>
      </c>
      <c r="S55" s="55">
        <f ca="1"/>
        <v>99.03125</v>
      </c>
      <c r="T55" s="77">
        <f ca="1"/>
        <v>45870</v>
      </c>
      <c r="U55" s="55">
        <f ca="1"/>
        <v>90.019000000000005</v>
      </c>
      <c r="V55" s="77">
        <f ca="1"/>
        <v>45868</v>
      </c>
      <c r="W55" s="55">
        <f ca="1"/>
        <v>97.6484375</v>
      </c>
    </row>
    <row r="56" spans="2:23" x14ac:dyDescent="0.3">
      <c r="R56" s="77">
        <f ca="1"/>
        <v>45869</v>
      </c>
      <c r="S56" s="55">
        <f ca="1"/>
        <v>99</v>
      </c>
      <c r="T56" s="77">
        <f ca="1"/>
        <v>45873</v>
      </c>
      <c r="U56" s="55">
        <f ca="1"/>
        <v>90.364999999999995</v>
      </c>
      <c r="V56" s="77">
        <f ca="1"/>
        <v>45869</v>
      </c>
      <c r="W56" s="55">
        <f ca="1"/>
        <v>97.6328125</v>
      </c>
    </row>
    <row r="57" spans="2:23" x14ac:dyDescent="0.3">
      <c r="R57" s="77">
        <f ca="1"/>
        <v>45870</v>
      </c>
      <c r="S57" s="55">
        <f ca="1"/>
        <v>100.25</v>
      </c>
      <c r="T57" s="77">
        <f ca="1"/>
        <v>45874</v>
      </c>
      <c r="U57" s="55">
        <f ca="1"/>
        <v>90.641000000000005</v>
      </c>
      <c r="V57" s="77">
        <f ca="1"/>
        <v>45870</v>
      </c>
      <c r="W57" s="55">
        <f ca="1"/>
        <v>98.8359375</v>
      </c>
    </row>
    <row r="58" spans="2:23" x14ac:dyDescent="0.3">
      <c r="R58" s="77">
        <f ca="1"/>
        <v>45873</v>
      </c>
      <c r="S58" s="55">
        <f ca="1"/>
        <v>100.4375</v>
      </c>
      <c r="T58" s="77">
        <f ca="1"/>
        <v>45875</v>
      </c>
      <c r="U58" s="55">
        <f ca="1"/>
        <v>90.567999999999998</v>
      </c>
      <c r="V58" s="77">
        <f ca="1"/>
        <v>45873</v>
      </c>
      <c r="W58" s="55">
        <f ca="1"/>
        <v>99.328125</v>
      </c>
    </row>
    <row r="59" spans="2:23" x14ac:dyDescent="0.3">
      <c r="R59" s="77">
        <f ca="1"/>
        <v>45874</v>
      </c>
      <c r="S59" s="55">
        <f ca="1"/>
        <v>100.296875</v>
      </c>
      <c r="T59" s="77">
        <f ca="1"/>
        <v>45876</v>
      </c>
      <c r="U59" s="55">
        <f ca="1"/>
        <v>90.698999999999998</v>
      </c>
      <c r="V59" s="77">
        <f ca="1"/>
        <v>45874</v>
      </c>
      <c r="W59" s="55">
        <f ca="1"/>
        <v>99.4921875</v>
      </c>
    </row>
    <row r="60" spans="2:23" x14ac:dyDescent="0.3">
      <c r="R60" s="77">
        <f ca="1"/>
        <v>45875</v>
      </c>
      <c r="S60" s="55">
        <f ca="1"/>
        <v>100.1640625</v>
      </c>
      <c r="T60" s="77">
        <f ca="1"/>
        <v>45877</v>
      </c>
      <c r="U60" s="55">
        <f ca="1"/>
        <v>90.388999999999996</v>
      </c>
      <c r="V60" s="77">
        <f ca="1"/>
        <v>45875</v>
      </c>
      <c r="W60" s="55">
        <f ca="1"/>
        <v>98.875</v>
      </c>
    </row>
    <row r="61" spans="2:23" x14ac:dyDescent="0.3">
      <c r="R61" s="77">
        <f ca="1"/>
        <v>45876</v>
      </c>
      <c r="S61" s="55">
        <f ca="1"/>
        <v>100.09375</v>
      </c>
      <c r="T61" s="77">
        <f ca="1"/>
        <v>45880</v>
      </c>
      <c r="U61" s="55">
        <f ca="1"/>
        <v>90.552000000000007</v>
      </c>
      <c r="V61" s="77">
        <f ca="1"/>
        <v>45876</v>
      </c>
      <c r="W61" s="55">
        <f ca="1"/>
        <v>98.765625</v>
      </c>
    </row>
    <row r="62" spans="2:23" x14ac:dyDescent="0.3">
      <c r="R62" s="77">
        <f ca="1"/>
        <v>45877</v>
      </c>
      <c r="S62" s="55">
        <f ca="1"/>
        <v>99.8359375</v>
      </c>
      <c r="T62" s="77">
        <f ca="1"/>
        <v>45881</v>
      </c>
      <c r="U62" s="55">
        <f ca="1"/>
        <v>90.498000000000005</v>
      </c>
      <c r="V62" s="77">
        <f ca="1"/>
        <v>45877</v>
      </c>
      <c r="W62" s="55">
        <f ca="1"/>
        <v>98.375</v>
      </c>
    </row>
    <row r="63" spans="2:23" x14ac:dyDescent="0.3">
      <c r="R63" s="77">
        <f ca="1"/>
        <v>45880</v>
      </c>
      <c r="S63" s="55">
        <f ca="1"/>
        <v>99.8125</v>
      </c>
      <c r="T63" s="77">
        <f ca="1"/>
        <v>45882</v>
      </c>
      <c r="U63" s="55">
        <f ca="1"/>
        <v>91.338999999999999</v>
      </c>
      <c r="V63" s="77">
        <f ca="1"/>
        <v>45880</v>
      </c>
      <c r="W63" s="55">
        <f ca="1"/>
        <v>98.3203125</v>
      </c>
    </row>
    <row r="64" spans="2:23" x14ac:dyDescent="0.3">
      <c r="R64" s="77">
        <f ca="1"/>
        <v>45881</v>
      </c>
      <c r="S64" s="55">
        <f ca="1"/>
        <v>99.7890625</v>
      </c>
      <c r="T64" s="77">
        <f ca="1"/>
        <v>45883</v>
      </c>
      <c r="U64" s="55">
        <f ca="1"/>
        <v>91.146000000000001</v>
      </c>
      <c r="V64" s="77">
        <f ca="1"/>
        <v>45881</v>
      </c>
      <c r="W64" s="55">
        <f ca="1"/>
        <v>97.9296875</v>
      </c>
    </row>
    <row r="65" spans="18:23" x14ac:dyDescent="0.3">
      <c r="R65" s="77">
        <f ca="1"/>
        <v>45882</v>
      </c>
      <c r="S65" s="55">
        <f ca="1"/>
        <v>100.234375</v>
      </c>
      <c r="T65" s="77">
        <f ca="1"/>
        <v>45884</v>
      </c>
      <c r="U65" s="55">
        <f ca="1"/>
        <v>91.066000000000003</v>
      </c>
      <c r="V65" s="77">
        <f ca="1"/>
        <v>45882</v>
      </c>
      <c r="W65" s="55">
        <f ca="1"/>
        <v>98.765625</v>
      </c>
    </row>
    <row r="66" spans="18:23" x14ac:dyDescent="0.3">
      <c r="R66" s="77">
        <f ca="1"/>
        <v>45883</v>
      </c>
      <c r="S66" s="55">
        <f ca="1"/>
        <v>99.8203125</v>
      </c>
      <c r="T66" s="77">
        <f ca="1"/>
        <v>45887</v>
      </c>
      <c r="U66" s="55">
        <f ca="1"/>
        <v>91.322000000000003</v>
      </c>
      <c r="V66" s="77">
        <f ca="1"/>
        <v>45883</v>
      </c>
      <c r="W66" s="55">
        <f ca="1"/>
        <v>98.03125</v>
      </c>
    </row>
    <row r="67" spans="18:23" x14ac:dyDescent="0.3">
      <c r="R67" s="77">
        <f ca="1"/>
        <v>45884</v>
      </c>
      <c r="S67" s="55">
        <f ca="1"/>
        <v>99.5546875</v>
      </c>
      <c r="T67" s="77">
        <f ca="1"/>
        <v>45888</v>
      </c>
      <c r="U67" s="55">
        <f ca="1"/>
        <v>91.445999999999998</v>
      </c>
      <c r="V67" s="77">
        <f ca="1"/>
        <v>45884</v>
      </c>
      <c r="W67" s="55">
        <f ca="1"/>
        <v>97.3046875</v>
      </c>
    </row>
    <row r="68" spans="18:23" x14ac:dyDescent="0.3">
      <c r="R68" s="77">
        <f ca="1"/>
        <v>45887</v>
      </c>
      <c r="S68" s="55">
        <f ca="1"/>
        <v>99.4296875</v>
      </c>
      <c r="T68" s="77">
        <f ca="1"/>
        <v>45889</v>
      </c>
      <c r="U68" s="55">
        <f ca="1"/>
        <v>91.593000000000004</v>
      </c>
      <c r="V68" s="77">
        <f ca="1"/>
        <v>45887</v>
      </c>
      <c r="W68" s="55">
        <f ca="1"/>
        <v>97.0703125</v>
      </c>
    </row>
    <row r="69" spans="18:23" x14ac:dyDescent="0.3">
      <c r="R69" s="77">
        <f ca="1"/>
        <v>45888</v>
      </c>
      <c r="S69" s="55">
        <f ca="1"/>
        <v>99.6484375</v>
      </c>
      <c r="T69" s="77">
        <f ca="1"/>
        <v>45890</v>
      </c>
      <c r="U69" s="55">
        <f ca="1"/>
        <v>91.444000000000003</v>
      </c>
      <c r="V69" s="77">
        <f ca="1"/>
        <v>45888</v>
      </c>
      <c r="W69" s="55">
        <f ca="1"/>
        <v>97.46875</v>
      </c>
    </row>
    <row r="70" spans="18:23" x14ac:dyDescent="0.3">
      <c r="R70" s="77">
        <f ca="1"/>
        <v>45889</v>
      </c>
      <c r="S70" s="55">
        <f ca="1"/>
        <v>99.7734375</v>
      </c>
      <c r="T70" s="77">
        <f ca="1"/>
        <v>45891</v>
      </c>
      <c r="U70" s="55">
        <f ca="1"/>
        <v>91.680999999999997</v>
      </c>
      <c r="V70" s="77">
        <f ca="1"/>
        <v>45889</v>
      </c>
      <c r="W70" s="55">
        <f ca="1"/>
        <v>97.65625</v>
      </c>
    </row>
    <row r="71" spans="18:23" x14ac:dyDescent="0.3">
      <c r="R71" s="77">
        <f ca="1"/>
        <v>45890</v>
      </c>
      <c r="S71" s="55">
        <f ca="1"/>
        <v>99.4921875</v>
      </c>
      <c r="T71" s="77">
        <f ca="1"/>
        <v>45894</v>
      </c>
      <c r="U71" s="55">
        <f ca="1"/>
        <v>91.798000000000002</v>
      </c>
      <c r="V71" s="77">
        <f ca="1"/>
        <v>45890</v>
      </c>
      <c r="W71" s="55">
        <f ca="1"/>
        <v>97.3125</v>
      </c>
    </row>
    <row r="72" spans="18:23" x14ac:dyDescent="0.3">
      <c r="R72" s="77">
        <f ca="1"/>
        <v>45891</v>
      </c>
      <c r="S72" s="55">
        <f ca="1"/>
        <v>100.0859375</v>
      </c>
      <c r="T72" s="77">
        <f ca="1"/>
        <v>45895</v>
      </c>
      <c r="U72" s="55">
        <f ca="1"/>
        <v>91.495000000000005</v>
      </c>
      <c r="V72" s="77">
        <f ca="1"/>
        <v>45891</v>
      </c>
      <c r="W72" s="55">
        <f ca="1"/>
        <v>97.9609375</v>
      </c>
    </row>
    <row r="73" spans="18:23" x14ac:dyDescent="0.3">
      <c r="R73" s="77">
        <f ca="1"/>
        <v>45894</v>
      </c>
      <c r="S73" s="55">
        <f ca="1"/>
        <v>99.9140625</v>
      </c>
      <c r="T73" s="77">
        <f ca="1"/>
        <v>45896</v>
      </c>
      <c r="U73" s="55">
        <f ca="1"/>
        <v>91.355000000000004</v>
      </c>
      <c r="V73" s="77">
        <f ca="1"/>
        <v>45894</v>
      </c>
      <c r="W73" s="55">
        <f ca="1"/>
        <v>97.765625</v>
      </c>
    </row>
    <row r="74" spans="18:23" x14ac:dyDescent="0.3">
      <c r="R74" s="77">
        <f ca="1"/>
        <v>45895</v>
      </c>
      <c r="S74" s="55">
        <f ca="1"/>
        <v>100.0234375</v>
      </c>
      <c r="T74" s="77">
        <f ca="1"/>
        <v>45897</v>
      </c>
      <c r="U74" s="55">
        <f ca="1"/>
        <v>91.671000000000006</v>
      </c>
      <c r="V74" s="77">
        <f ca="1"/>
        <v>45895</v>
      </c>
      <c r="W74" s="55">
        <f ca="1"/>
        <v>97.3046875</v>
      </c>
    </row>
    <row r="75" spans="18:23" x14ac:dyDescent="0.3">
      <c r="R75" s="77">
        <f ca="1"/>
        <v>45896</v>
      </c>
      <c r="S75" s="55">
        <f ca="1"/>
        <v>100.2421875</v>
      </c>
      <c r="T75" s="77">
        <f ca="1"/>
        <v>45898</v>
      </c>
      <c r="U75" s="55">
        <f ca="1"/>
        <v>91.247</v>
      </c>
      <c r="V75" s="77">
        <f ca="1"/>
        <v>45896</v>
      </c>
      <c r="W75" s="55">
        <f ca="1"/>
        <v>97.2890625</v>
      </c>
    </row>
    <row r="76" spans="18:23" x14ac:dyDescent="0.3">
      <c r="R76" s="77">
        <f ca="1"/>
        <v>45897</v>
      </c>
      <c r="S76" s="55">
        <f ca="1"/>
        <v>100.484375</v>
      </c>
      <c r="T76" s="77">
        <f ca="1"/>
        <v>45902</v>
      </c>
      <c r="U76" s="55">
        <f ca="1"/>
        <v>90.725999999999999</v>
      </c>
      <c r="V76" s="77">
        <f ca="1"/>
        <v>45897</v>
      </c>
      <c r="W76" s="55">
        <f ca="1"/>
        <v>97.9765625</v>
      </c>
    </row>
    <row r="77" spans="18:23" x14ac:dyDescent="0.3">
      <c r="R77" s="77">
        <f ca="1"/>
        <v>45898</v>
      </c>
      <c r="S77" s="55">
        <f ca="1"/>
        <v>100.296875</v>
      </c>
      <c r="T77" s="77">
        <f ca="1"/>
        <v>45903</v>
      </c>
      <c r="U77" s="55">
        <f ca="1"/>
        <v>90.897999999999996</v>
      </c>
      <c r="V77" s="77">
        <f ca="1"/>
        <v>45898</v>
      </c>
      <c r="W77" s="55">
        <f ca="1"/>
        <v>97.203125</v>
      </c>
    </row>
    <row r="78" spans="18:23" x14ac:dyDescent="0.3">
      <c r="R78" s="77">
        <f ca="1"/>
        <v>45901</v>
      </c>
      <c r="S78" s="55">
        <f ca="1"/>
        <v>100.296875</v>
      </c>
      <c r="T78" s="77">
        <f ca="1"/>
        <v>45904</v>
      </c>
      <c r="U78" s="55">
        <f ca="1"/>
        <v>91.471999999999994</v>
      </c>
      <c r="V78" s="77">
        <f ca="1"/>
        <v>45901</v>
      </c>
      <c r="W78" s="55">
        <f ca="1"/>
        <v>97.203125</v>
      </c>
    </row>
    <row r="79" spans="18:23" x14ac:dyDescent="0.3">
      <c r="R79" s="77">
        <f ca="1"/>
        <v>45902</v>
      </c>
      <c r="S79" s="55">
        <f ca="1"/>
        <v>100.0390625</v>
      </c>
      <c r="T79" s="77">
        <f ca="1"/>
        <v>45905</v>
      </c>
      <c r="U79" s="55">
        <f ca="1"/>
        <v>92.23</v>
      </c>
      <c r="V79" s="77">
        <f ca="1"/>
        <v>45902</v>
      </c>
      <c r="W79" s="55">
        <f ca="1"/>
        <v>96.6796875</v>
      </c>
    </row>
    <row r="80" spans="18:23" x14ac:dyDescent="0.3">
      <c r="R80" s="77">
        <f ca="1"/>
        <v>45903</v>
      </c>
      <c r="S80" s="55">
        <f ca="1"/>
        <v>100.390625</v>
      </c>
      <c r="T80" s="77">
        <f ca="1"/>
        <v>45908</v>
      </c>
      <c r="U80" s="55">
        <f ca="1"/>
        <v>92.715999999999994</v>
      </c>
      <c r="V80" s="77">
        <f ca="1"/>
        <v>45903</v>
      </c>
      <c r="W80" s="55">
        <f ca="1"/>
        <v>97.6796875</v>
      </c>
    </row>
    <row r="81" spans="18:23" x14ac:dyDescent="0.3">
      <c r="R81" s="77">
        <f ca="1"/>
        <v>45904</v>
      </c>
      <c r="S81" s="55">
        <f ca="1"/>
        <v>100.8359375</v>
      </c>
      <c r="T81" s="77">
        <f ca="1"/>
        <v>45909</v>
      </c>
      <c r="U81" s="55">
        <f ca="1"/>
        <v>92.710999999999999</v>
      </c>
      <c r="V81" s="77">
        <f ca="1"/>
        <v>45904</v>
      </c>
      <c r="W81" s="55">
        <f ca="1"/>
        <v>98.34375</v>
      </c>
    </row>
    <row r="82" spans="18:23" x14ac:dyDescent="0.3">
      <c r="R82" s="77">
        <f ca="1"/>
        <v>45905</v>
      </c>
      <c r="S82" s="55">
        <f ca="1"/>
        <v>101.515625</v>
      </c>
      <c r="T82" s="77">
        <f ca="1"/>
        <v>45910</v>
      </c>
      <c r="U82" s="55">
        <f ca="1"/>
        <v>92.941000000000003</v>
      </c>
      <c r="V82" s="77">
        <f ca="1"/>
        <v>45905</v>
      </c>
      <c r="W82" s="55">
        <f ca="1"/>
        <v>99.8203125</v>
      </c>
    </row>
    <row r="83" spans="18:23" x14ac:dyDescent="0.3">
      <c r="R83" s="77">
        <f ca="1"/>
        <v>45908</v>
      </c>
      <c r="S83" s="55">
        <f ca="1"/>
        <v>101.765625</v>
      </c>
      <c r="T83" s="77">
        <f ca="1"/>
        <v>45911</v>
      </c>
      <c r="U83" s="55">
        <f ca="1"/>
        <v>93.495999999999995</v>
      </c>
      <c r="V83" s="77">
        <f ca="1"/>
        <v>45908</v>
      </c>
      <c r="W83" s="55">
        <f ca="1"/>
        <v>100.875</v>
      </c>
    </row>
    <row r="84" spans="18:23" x14ac:dyDescent="0.3">
      <c r="R84" s="77">
        <f ca="1"/>
        <v>45909</v>
      </c>
      <c r="S84" s="55">
        <f ca="1"/>
        <v>101.3984375</v>
      </c>
      <c r="T84" s="77">
        <f ca="1"/>
        <v>45912</v>
      </c>
      <c r="U84" s="55">
        <f ca="1"/>
        <v>93.626000000000005</v>
      </c>
      <c r="V84" s="77">
        <f ca="1"/>
        <v>45909</v>
      </c>
      <c r="W84" s="55">
        <f ca="1"/>
        <v>100.2578125</v>
      </c>
    </row>
    <row r="85" spans="18:23" x14ac:dyDescent="0.3">
      <c r="R85" s="77">
        <f ca="1"/>
        <v>45910</v>
      </c>
      <c r="S85" s="55">
        <f ca="1"/>
        <v>101.734375</v>
      </c>
      <c r="T85" s="77">
        <f ca="1"/>
        <v>45915</v>
      </c>
      <c r="U85" s="55">
        <f ca="1"/>
        <v>93.995000000000005</v>
      </c>
      <c r="V85" s="77">
        <f ca="1"/>
        <v>45910</v>
      </c>
      <c r="W85" s="55">
        <f ca="1"/>
        <v>100.8203125</v>
      </c>
    </row>
    <row r="86" spans="18:23" x14ac:dyDescent="0.3">
      <c r="R86" s="77">
        <f ca="1"/>
        <v>45911</v>
      </c>
      <c r="S86" s="55">
        <f ca="1"/>
        <v>101.9453125</v>
      </c>
      <c r="T86" s="77">
        <f ca="1"/>
        <v>45916</v>
      </c>
      <c r="U86" s="55">
        <f ca="1"/>
        <v>94.456999999999994</v>
      </c>
      <c r="V86" s="77">
        <f ca="1"/>
        <v>45911</v>
      </c>
      <c r="W86" s="55">
        <f ca="1"/>
        <v>101.5</v>
      </c>
    </row>
    <row r="87" spans="18:23" x14ac:dyDescent="0.3">
      <c r="R87" s="77">
        <f ca="1"/>
        <v>45912</v>
      </c>
      <c r="S87" s="55">
        <f ca="1"/>
        <v>101.5859375</v>
      </c>
      <c r="T87" s="77">
        <f ca="1"/>
        <v>45917</v>
      </c>
      <c r="U87" s="55">
        <f ca="1"/>
        <v>94.5</v>
      </c>
      <c r="V87" s="77">
        <f ca="1"/>
        <v>45912</v>
      </c>
      <c r="W87" s="55">
        <f ca="1"/>
        <v>101.0546875</v>
      </c>
    </row>
    <row r="88" spans="18:23" x14ac:dyDescent="0.3">
      <c r="R88" s="77">
        <f ca="1"/>
        <v>45915</v>
      </c>
      <c r="S88" s="55">
        <f ca="1"/>
        <v>101.8046875</v>
      </c>
      <c r="T88" s="77">
        <f ca="1"/>
        <v>45918</v>
      </c>
      <c r="U88" s="55">
        <f ca="1"/>
        <v>94.867999999999995</v>
      </c>
      <c r="V88" s="77">
        <f ca="1"/>
        <v>45915</v>
      </c>
      <c r="W88" s="55">
        <f ca="1"/>
        <v>101.40625</v>
      </c>
    </row>
    <row r="89" spans="18:23" x14ac:dyDescent="0.3">
      <c r="R89" s="77">
        <f ca="1"/>
        <v>45916</v>
      </c>
      <c r="S89" s="55">
        <f ca="1"/>
        <v>101.8984375</v>
      </c>
      <c r="T89" s="77">
        <f ca="1"/>
        <v>45919</v>
      </c>
      <c r="U89" s="55">
        <f ca="1"/>
        <v>94.745999999999995</v>
      </c>
      <c r="V89" s="77">
        <f ca="1"/>
        <v>45916</v>
      </c>
      <c r="W89" s="55">
        <f ca="1"/>
        <v>101.59375</v>
      </c>
    </row>
    <row r="90" spans="18:23" x14ac:dyDescent="0.3">
      <c r="R90" s="77">
        <f ca="1"/>
        <v>45917</v>
      </c>
      <c r="S90" s="55">
        <f ca="1"/>
        <v>101.40625</v>
      </c>
      <c r="T90" s="77">
        <f ca="1"/>
        <v>45922</v>
      </c>
      <c r="U90" s="55">
        <f ca="1"/>
        <v>94.652000000000001</v>
      </c>
      <c r="V90" s="77">
        <f ca="1"/>
        <v>45917</v>
      </c>
      <c r="W90" s="55">
        <f ca="1"/>
        <v>100.921875</v>
      </c>
    </row>
    <row r="91" spans="18:23" x14ac:dyDescent="0.3">
      <c r="R91" s="77">
        <f ca="1"/>
        <v>45918</v>
      </c>
      <c r="S91" s="55">
        <f ca="1"/>
        <v>101.2890625</v>
      </c>
      <c r="T91" s="77">
        <f ca="1"/>
        <v>45923</v>
      </c>
      <c r="U91" s="55">
        <f ca="1"/>
        <v>94.605000000000004</v>
      </c>
      <c r="V91" s="77">
        <f ca="1"/>
        <v>45918</v>
      </c>
      <c r="W91" s="55">
        <f ca="1"/>
        <v>100.375</v>
      </c>
    </row>
    <row r="92" spans="18:23" x14ac:dyDescent="0.3">
      <c r="R92" s="77">
        <f ca="1"/>
        <v>45919</v>
      </c>
      <c r="S92" s="55">
        <f ca="1"/>
        <v>101.109375</v>
      </c>
      <c r="T92" s="77">
        <f ca="1"/>
        <v>45924</v>
      </c>
      <c r="U92" s="55">
        <f ca="1"/>
        <v>94.513999999999996</v>
      </c>
      <c r="V92" s="77">
        <f ca="1"/>
        <v>45919</v>
      </c>
      <c r="W92" s="55">
        <f ca="1"/>
        <v>100.0703125</v>
      </c>
    </row>
    <row r="93" spans="18:23" x14ac:dyDescent="0.3">
      <c r="R93" s="77">
        <f ca="1"/>
        <v>45922</v>
      </c>
      <c r="S93" s="55">
        <f ca="1"/>
        <v>100.953125</v>
      </c>
      <c r="T93" s="77">
        <f ca="1"/>
        <v>45925</v>
      </c>
      <c r="U93" s="55">
        <f ca="1"/>
        <v>94.42</v>
      </c>
      <c r="V93" s="77">
        <f ca="1"/>
        <v>45922</v>
      </c>
      <c r="W93" s="55">
        <f ca="1"/>
        <v>99.7890625</v>
      </c>
    </row>
    <row r="94" spans="18:23" x14ac:dyDescent="0.3">
      <c r="R94" s="77">
        <f ca="1"/>
        <v>45923</v>
      </c>
      <c r="S94" s="55">
        <f ca="1"/>
        <v>101.2734375</v>
      </c>
      <c r="T94" s="77">
        <f ca="1"/>
        <v>45926</v>
      </c>
      <c r="U94" s="55">
        <f ca="1"/>
        <v>94.453999999999994</v>
      </c>
      <c r="V94" s="77">
        <f ca="1"/>
        <v>45923</v>
      </c>
      <c r="W94" s="55">
        <f ca="1"/>
        <v>100.46875</v>
      </c>
    </row>
    <row r="95" spans="18:23" x14ac:dyDescent="0.3">
      <c r="R95" s="77">
        <f ca="1"/>
        <v>45924</v>
      </c>
      <c r="S95" s="55">
        <f ca="1"/>
        <v>100.9453125</v>
      </c>
      <c r="T95" s="77">
        <f ca="1"/>
        <v>45929</v>
      </c>
      <c r="U95" s="55">
        <f ca="1"/>
        <v>94.897999999999996</v>
      </c>
      <c r="V95" s="77">
        <f ca="1"/>
        <v>45924</v>
      </c>
      <c r="W95" s="55">
        <f ca="1"/>
        <v>99.953125</v>
      </c>
    </row>
    <row r="96" spans="18:23" x14ac:dyDescent="0.3">
      <c r="R96" s="77">
        <f ca="1"/>
        <v>45925</v>
      </c>
      <c r="S96" s="55">
        <f ca="1"/>
        <v>100.7578125</v>
      </c>
      <c r="T96" s="77">
        <f ca="1"/>
        <v>45930</v>
      </c>
      <c r="U96" s="55">
        <f ca="1"/>
        <v>94.811000000000007</v>
      </c>
      <c r="V96" s="77">
        <f ca="1"/>
        <v>45925</v>
      </c>
      <c r="W96" s="55">
        <f ca="1"/>
        <v>99.9921875</v>
      </c>
    </row>
    <row r="97" spans="18:23" x14ac:dyDescent="0.3">
      <c r="R97" s="77">
        <f ca="1"/>
        <v>45926</v>
      </c>
      <c r="S97" s="55">
        <f ca="1"/>
        <v>100.7109375</v>
      </c>
      <c r="T97" s="77">
        <f ca="1"/>
        <v>45931</v>
      </c>
      <c r="U97" s="55">
        <f ca="1"/>
        <v>94.822000000000003</v>
      </c>
      <c r="V97" s="77">
        <f ca="1"/>
        <v>45926</v>
      </c>
      <c r="W97" s="55">
        <f ca="1"/>
        <v>99.9765625</v>
      </c>
    </row>
    <row r="98" spans="18:23" x14ac:dyDescent="0.3">
      <c r="R98" s="77">
        <f ca="1"/>
        <v>45929</v>
      </c>
      <c r="S98" s="55">
        <f ca="1"/>
        <v>101.0078125</v>
      </c>
      <c r="T98" s="77">
        <f ca="1"/>
        <v>45932</v>
      </c>
      <c r="U98" s="55">
        <f ca="1"/>
        <v>94.896000000000001</v>
      </c>
      <c r="V98" s="77">
        <f ca="1"/>
        <v>45929</v>
      </c>
      <c r="W98" s="55">
        <f ca="1"/>
        <v>100.6953125</v>
      </c>
    </row>
    <row r="99" spans="18:23" x14ac:dyDescent="0.3">
      <c r="R99" s="77">
        <f ca="1"/>
        <v>45930</v>
      </c>
      <c r="S99" s="55">
        <f ca="1"/>
        <v>100.9140625</v>
      </c>
      <c r="T99" s="77">
        <f ca="1"/>
        <v>45933</v>
      </c>
      <c r="U99" s="55">
        <f ca="1"/>
        <v>94.849000000000004</v>
      </c>
      <c r="V99" s="77">
        <f ca="1"/>
        <v>45930</v>
      </c>
      <c r="W99" s="55">
        <f ca="1"/>
        <v>100.2421875</v>
      </c>
    </row>
    <row r="100" spans="18:23" x14ac:dyDescent="0.3">
      <c r="R100" s="77">
        <f ca="1"/>
        <v>45931</v>
      </c>
      <c r="S100" s="55">
        <f ca="1"/>
        <v>101.3203125</v>
      </c>
      <c r="T100" s="77">
        <f ca="1"/>
        <v>45936</v>
      </c>
      <c r="U100" s="55">
        <f ca="1"/>
        <v>94.522000000000006</v>
      </c>
      <c r="V100" s="77">
        <f ca="1"/>
        <v>45931</v>
      </c>
      <c r="W100" s="55">
        <f ca="1"/>
        <v>100.6015625</v>
      </c>
    </row>
    <row r="101" spans="18:23" x14ac:dyDescent="0.3">
      <c r="R101" s="77">
        <f ca="1"/>
        <v>45932</v>
      </c>
      <c r="S101" s="55">
        <f ca="1"/>
        <v>101.4453125</v>
      </c>
      <c r="T101" s="77">
        <f ca="1"/>
        <v>45937</v>
      </c>
      <c r="U101" s="55">
        <f ca="1"/>
        <v>94.481999999999999</v>
      </c>
      <c r="V101" s="77">
        <f ca="1"/>
        <v>45932</v>
      </c>
      <c r="W101" s="55">
        <f ca="1"/>
        <v>100.9375</v>
      </c>
    </row>
    <row r="102" spans="18:23" x14ac:dyDescent="0.3">
      <c r="R102" s="77">
        <f ca="1"/>
        <v>45933</v>
      </c>
      <c r="S102" s="55">
        <f ca="1"/>
        <v>101.1484375</v>
      </c>
      <c r="T102" s="77">
        <f ca="1"/>
        <v>45938</v>
      </c>
      <c r="U102" s="55">
        <f ca="1"/>
        <v>94.591999999999999</v>
      </c>
      <c r="V102" s="77">
        <f ca="1"/>
        <v>45933</v>
      </c>
      <c r="W102" s="55">
        <f ca="1"/>
        <v>100.5546875</v>
      </c>
    </row>
    <row r="103" spans="18:23" x14ac:dyDescent="0.3">
      <c r="R103" s="77">
        <f ca="1"/>
        <v>45936</v>
      </c>
      <c r="S103" s="55">
        <f ca="1"/>
        <v>100.8828125</v>
      </c>
      <c r="T103" s="77">
        <f ca="1"/>
        <v>45939</v>
      </c>
      <c r="U103" s="55">
        <f ca="1"/>
        <v>94.316000000000003</v>
      </c>
      <c r="V103" s="77">
        <f ca="1"/>
        <v>45936</v>
      </c>
      <c r="W103" s="55">
        <f ca="1"/>
        <v>99.96875</v>
      </c>
    </row>
    <row r="104" spans="18:23" x14ac:dyDescent="0.3">
      <c r="R104" s="77">
        <f ca="1"/>
        <v>45937</v>
      </c>
      <c r="S104" s="55">
        <f ca="1"/>
        <v>101.1171875</v>
      </c>
      <c r="T104" s="77">
        <f ca="1"/>
        <v>45940</v>
      </c>
      <c r="U104" s="55">
        <f ca="1"/>
        <v>94.316000000000003</v>
      </c>
      <c r="V104" s="77">
        <f ca="1"/>
        <v>45937</v>
      </c>
      <c r="W104" s="55">
        <f ca="1"/>
        <v>100.359375</v>
      </c>
    </row>
    <row r="105" spans="18:23" x14ac:dyDescent="0.3">
      <c r="R105" s="77">
        <f ca="1"/>
        <v>45938</v>
      </c>
      <c r="S105" s="55">
        <f ca="1"/>
        <v>101.1484375</v>
      </c>
      <c r="T105" s="77"/>
      <c r="V105" s="77">
        <f ca="1"/>
        <v>45938</v>
      </c>
      <c r="W105" s="55">
        <f ca="1"/>
        <v>100.6015625</v>
      </c>
    </row>
    <row r="106" spans="18:23" x14ac:dyDescent="0.3">
      <c r="R106" s="77">
        <f ca="1"/>
        <v>45939</v>
      </c>
      <c r="S106" s="55">
        <f ca="1"/>
        <v>100.9921875</v>
      </c>
      <c r="T106" s="77"/>
      <c r="V106" s="77">
        <f ca="1"/>
        <v>45939</v>
      </c>
      <c r="W106" s="55">
        <f ca="1"/>
        <v>100.40625</v>
      </c>
    </row>
    <row r="107" spans="18:23" x14ac:dyDescent="0.3">
      <c r="R107" s="77">
        <f ca="1"/>
        <v>45940</v>
      </c>
      <c r="S107" s="55">
        <f ca="1"/>
        <v>101.8359375</v>
      </c>
      <c r="T107" s="77"/>
      <c r="V107" s="77">
        <f ca="1"/>
        <v>45940</v>
      </c>
      <c r="W107" s="55">
        <f ca="1"/>
        <v>102.046875</v>
      </c>
    </row>
    <row r="108" spans="18:23" x14ac:dyDescent="0.3">
      <c r="R108" s="77">
        <f ca="1"/>
        <v>45943</v>
      </c>
      <c r="S108" s="55">
        <f ca="1"/>
        <v>101.8359375</v>
      </c>
      <c r="V108" s="77">
        <f ca="1"/>
        <v>45943</v>
      </c>
      <c r="W108" s="55">
        <f ca="1"/>
        <v>102.046875</v>
      </c>
    </row>
    <row r="109" spans="18:23" x14ac:dyDescent="0.3">
      <c r="R109" s="77"/>
      <c r="V109" s="77"/>
    </row>
    <row r="110" spans="18:23" x14ac:dyDescent="0.3">
      <c r="R110" s="77"/>
      <c r="V110" s="77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N111"/>
  <sheetViews>
    <sheetView zoomScale="80" zoomScaleNormal="80" workbookViewId="0">
      <selection activeCell="B19" sqref="B19:H20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8.88671875" style="3"/>
    <col min="11" max="11" width="10.5546875" style="3" hidden="1" customWidth="1"/>
    <col min="12" max="12" width="0" style="3" hidden="1" customWidth="1"/>
    <col min="13" max="13" width="10.5546875" style="3" hidden="1" customWidth="1"/>
    <col min="14" max="14" width="0" style="3" hidden="1" customWidth="1"/>
    <col min="15" max="16384" width="8.88671875" style="3"/>
  </cols>
  <sheetData>
    <row r="1" spans="1:14" ht="15" thickBot="1" x14ac:dyDescent="0.35">
      <c r="A1" s="1"/>
      <c r="B1" s="1"/>
      <c r="C1" s="1"/>
      <c r="D1" s="1"/>
      <c r="I1" s="1"/>
      <c r="J1" s="1"/>
      <c r="K1" s="54">
        <f ca="1">TODAY()-150</f>
        <v>45793</v>
      </c>
      <c r="M1" s="1"/>
      <c r="N1" s="1"/>
    </row>
    <row r="2" spans="1:14" ht="15" thickBot="1" x14ac:dyDescent="0.35">
      <c r="A2" s="30"/>
      <c r="B2" s="41" t="s">
        <v>0</v>
      </c>
      <c r="C2" s="28" t="s">
        <v>1</v>
      </c>
      <c r="J2" s="1"/>
      <c r="K2" s="27" t="s">
        <v>0</v>
      </c>
      <c r="L2" s="1"/>
      <c r="M2" s="28" t="s">
        <v>1</v>
      </c>
      <c r="N2" s="2"/>
    </row>
    <row r="3" spans="1:14" x14ac:dyDescent="0.3">
      <c r="A3" s="15" t="s">
        <v>33</v>
      </c>
      <c r="B3" s="1" t="s">
        <v>53</v>
      </c>
      <c r="C3" s="5" t="s">
        <v>54</v>
      </c>
      <c r="J3" s="1"/>
      <c r="K3" s="53" cm="1">
        <f t="array" aca="1" ref="K3:L17" ca="1">_xll.BDH($B$4, "PX_LAST, ",K1, "")</f>
        <v>45793</v>
      </c>
      <c r="L3" s="1">
        <f ca="1"/>
        <v>94.292000000000002</v>
      </c>
      <c r="M3" s="53" cm="1">
        <f t="array" aca="1" ref="M3:N109" ca="1">_xll.BDH($C$4, "PX_LAST, ",K1, "")</f>
        <v>45793</v>
      </c>
      <c r="N3" s="47">
        <f ca="1"/>
        <v>54.122</v>
      </c>
    </row>
    <row r="4" spans="1:14" ht="32.25" customHeight="1" x14ac:dyDescent="0.3">
      <c r="A4" s="15" t="s">
        <v>34</v>
      </c>
      <c r="B4" s="42" t="s">
        <v>55</v>
      </c>
      <c r="C4" s="43" t="s">
        <v>56</v>
      </c>
      <c r="I4" s="1"/>
      <c r="K4" s="54">
        <f ca="1"/>
        <v>45796</v>
      </c>
      <c r="L4" s="1">
        <f ca="1"/>
        <v>94.128</v>
      </c>
      <c r="M4" s="54">
        <f ca="1"/>
        <v>45796</v>
      </c>
      <c r="N4" s="1">
        <f ca="1"/>
        <v>54.329000000000001</v>
      </c>
    </row>
    <row r="5" spans="1:14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K5" s="54">
        <f ca="1"/>
        <v>45798</v>
      </c>
      <c r="L5" s="1">
        <f ca="1"/>
        <v>93.75</v>
      </c>
      <c r="M5" s="54">
        <f ca="1"/>
        <v>45797</v>
      </c>
      <c r="N5" s="1">
        <f ca="1"/>
        <v>53.594999999999999</v>
      </c>
    </row>
    <row r="6" spans="1:14" x14ac:dyDescent="0.3">
      <c r="A6" s="15" t="s">
        <v>10</v>
      </c>
      <c r="B6" s="9">
        <v>0.01</v>
      </c>
      <c r="C6" s="44">
        <v>0.01</v>
      </c>
      <c r="I6" s="1"/>
      <c r="K6" s="54">
        <f ca="1"/>
        <v>45799</v>
      </c>
      <c r="L6" s="1">
        <f ca="1"/>
        <v>97.09</v>
      </c>
      <c r="M6" s="54">
        <f ca="1"/>
        <v>45798</v>
      </c>
      <c r="N6" s="1">
        <f ca="1"/>
        <v>53.83</v>
      </c>
    </row>
    <row r="7" spans="1:14" x14ac:dyDescent="0.3">
      <c r="A7" s="15" t="s">
        <v>12</v>
      </c>
      <c r="B7" s="9">
        <v>0</v>
      </c>
      <c r="C7" s="44">
        <v>0</v>
      </c>
      <c r="I7" s="1"/>
      <c r="K7" s="54">
        <f ca="1"/>
        <v>45807</v>
      </c>
      <c r="L7" s="1">
        <f ca="1"/>
        <v>93.043000000000006</v>
      </c>
      <c r="M7" s="54">
        <f ca="1"/>
        <v>45799</v>
      </c>
      <c r="N7" s="1">
        <f ca="1"/>
        <v>54.716000000000001</v>
      </c>
    </row>
    <row r="8" spans="1:14" x14ac:dyDescent="0.3">
      <c r="A8" s="15" t="s">
        <v>14</v>
      </c>
      <c r="B8" s="1">
        <v>4.8499999999999996</v>
      </c>
      <c r="C8" s="5">
        <v>5.01</v>
      </c>
      <c r="I8" s="1"/>
      <c r="K8" s="54">
        <f ca="1"/>
        <v>45810</v>
      </c>
      <c r="L8" s="1">
        <f ca="1"/>
        <v>94.221999999999994</v>
      </c>
      <c r="M8" s="54">
        <f ca="1"/>
        <v>45800</v>
      </c>
      <c r="N8" s="1">
        <f ca="1"/>
        <v>55.570999999999998</v>
      </c>
    </row>
    <row r="9" spans="1:14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K9" s="53">
        <f ca="1"/>
        <v>45812</v>
      </c>
      <c r="L9" s="3">
        <f ca="1"/>
        <v>93.099000000000004</v>
      </c>
      <c r="M9" s="53">
        <f ca="1"/>
        <v>45803</v>
      </c>
      <c r="N9" s="3">
        <f ca="1"/>
        <v>55.530999999999999</v>
      </c>
    </row>
    <row r="10" spans="1:14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47.409489999999998</v>
      </c>
      <c r="E10" s="1"/>
      <c r="F10" s="1"/>
      <c r="G10" s="1"/>
      <c r="H10" s="1"/>
      <c r="I10" s="1"/>
      <c r="K10" s="53">
        <f ca="1"/>
        <v>45814</v>
      </c>
      <c r="L10" s="3">
        <f ca="1"/>
        <v>92.293000000000006</v>
      </c>
      <c r="M10" s="53">
        <f ca="1"/>
        <v>45804</v>
      </c>
      <c r="N10" s="3">
        <f ca="1"/>
        <v>53.746000000000002</v>
      </c>
    </row>
    <row r="11" spans="1:14" ht="15" thickBot="1" x14ac:dyDescent="0.35">
      <c r="C11" s="1"/>
      <c r="D11" s="1"/>
      <c r="E11" s="1"/>
      <c r="F11" s="1"/>
      <c r="G11" s="1"/>
      <c r="H11" s="1"/>
      <c r="I11" s="1"/>
      <c r="K11" s="53">
        <f ca="1"/>
        <v>45831</v>
      </c>
      <c r="L11" s="3">
        <f ca="1"/>
        <v>97.796999999999997</v>
      </c>
      <c r="M11" s="53">
        <f ca="1"/>
        <v>45805</v>
      </c>
      <c r="N11" s="3">
        <f ca="1"/>
        <v>52.848999999999997</v>
      </c>
    </row>
    <row r="12" spans="1:14" ht="15" thickBot="1" x14ac:dyDescent="0.35">
      <c r="A12" s="40" t="s">
        <v>23</v>
      </c>
      <c r="B12" s="116" t="s">
        <v>0</v>
      </c>
      <c r="C12" s="117"/>
      <c r="D12" s="118"/>
      <c r="E12" s="119" t="s">
        <v>1</v>
      </c>
      <c r="F12" s="120"/>
      <c r="G12" s="121"/>
      <c r="H12" s="102" t="s">
        <v>16</v>
      </c>
      <c r="I12" s="1"/>
      <c r="K12" s="53">
        <f ca="1"/>
        <v>45838</v>
      </c>
      <c r="L12" s="3">
        <f ca="1"/>
        <v>90.674000000000007</v>
      </c>
      <c r="M12" s="53">
        <f ca="1"/>
        <v>45806</v>
      </c>
      <c r="N12" s="3">
        <f ca="1"/>
        <v>52.234999999999999</v>
      </c>
    </row>
    <row r="13" spans="1:14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1"/>
      <c r="I13" s="1"/>
      <c r="K13" s="53">
        <f ca="1"/>
        <v>45839</v>
      </c>
      <c r="L13" s="3">
        <f ca="1"/>
        <v>90.63</v>
      </c>
      <c r="M13" s="53">
        <f ca="1"/>
        <v>45807</v>
      </c>
      <c r="N13" s="3">
        <f ca="1"/>
        <v>52.087000000000003</v>
      </c>
    </row>
    <row r="14" spans="1:14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4">
        <v>0</v>
      </c>
      <c r="I14" s="1"/>
      <c r="K14" s="53">
        <f ca="1"/>
        <v>45917</v>
      </c>
      <c r="L14" s="3">
        <f ca="1"/>
        <v>83.346000000000004</v>
      </c>
      <c r="M14" s="53">
        <f ca="1"/>
        <v>45810</v>
      </c>
      <c r="N14" s="3">
        <f ca="1"/>
        <v>52.238</v>
      </c>
    </row>
    <row r="15" spans="1:14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4">
        <f t="shared" ref="H15:H20" si="4">C15+D15-F15-G15</f>
        <v>-1124.1733333332741</v>
      </c>
      <c r="I15" s="1"/>
      <c r="K15" s="53">
        <f ca="1"/>
        <v>45931</v>
      </c>
      <c r="L15" s="3">
        <f ca="1"/>
        <v>93.427999999999997</v>
      </c>
      <c r="M15" s="53">
        <f ca="1"/>
        <v>45811</v>
      </c>
      <c r="N15" s="3">
        <f ca="1"/>
        <v>51.758000000000003</v>
      </c>
    </row>
    <row r="16" spans="1:14" x14ac:dyDescent="0.3">
      <c r="A16" s="37">
        <v>45937</v>
      </c>
      <c r="B16" s="46">
        <v>92.248999999999995</v>
      </c>
      <c r="C16" s="31">
        <f t="shared" ref="C16" si="5">-1*(B16-$B$14)*10^-4*$B$8*$B$5</f>
        <v>-21815.299999999952</v>
      </c>
      <c r="D16" s="32">
        <f t="shared" ref="D16" si="6">$B$6*(A16-$A$14)/360*$B$5</f>
        <v>2222.2222222222222</v>
      </c>
      <c r="E16" s="46">
        <v>46.350999999999999</v>
      </c>
      <c r="F16" s="31">
        <f t="shared" ref="F16" si="7">-1*(E16-$E$14)*10^-4*$C$8*$C$5</f>
        <v>-26397.188999999984</v>
      </c>
      <c r="G16" s="32">
        <f>$C$6*(A16-$A$14)/360*$C$5</f>
        <v>4333.3333333333339</v>
      </c>
      <c r="H16" s="84">
        <f t="shared" si="4"/>
        <v>2470.7778888889206</v>
      </c>
      <c r="I16" s="1"/>
      <c r="K16" s="53">
        <f ca="1"/>
        <v>45932</v>
      </c>
      <c r="L16" s="3">
        <f ca="1"/>
        <v>92.248999999999995</v>
      </c>
      <c r="M16" s="53">
        <f ca="1"/>
        <v>45812</v>
      </c>
      <c r="N16" s="3">
        <f ca="1"/>
        <v>51.442999999999998</v>
      </c>
    </row>
    <row r="17" spans="1:14" x14ac:dyDescent="0.3">
      <c r="A17" s="37">
        <v>45938</v>
      </c>
      <c r="B17" s="46">
        <v>92.66</v>
      </c>
      <c r="C17" s="31">
        <f t="shared" ref="C17" si="8">-1*(B17-$B$14)*10^-4*$B$8*$B$5</f>
        <v>-25801.999999999967</v>
      </c>
      <c r="D17" s="32">
        <f t="shared" ref="D17" si="9">$B$6*(A17-$A$14)/360*$B$5</f>
        <v>2777.7777777777778</v>
      </c>
      <c r="E17" s="1">
        <v>46.396000000000001</v>
      </c>
      <c r="F17" s="31">
        <f t="shared" ref="F17" si="10">-1*(E17-$E$14)*10^-4*$C$8*$C$5</f>
        <v>-27276.444000000018</v>
      </c>
      <c r="G17" s="32">
        <f>$C$6*(A17-$A$14)/360*$C$5</f>
        <v>5416.666666666667</v>
      </c>
      <c r="H17" s="84">
        <f t="shared" si="4"/>
        <v>-1164.4448888888392</v>
      </c>
      <c r="I17" s="1"/>
      <c r="K17" s="53">
        <f ca="1"/>
        <v>45938</v>
      </c>
      <c r="L17" s="3">
        <f ca="1"/>
        <v>92.66</v>
      </c>
      <c r="M17" s="53">
        <f ca="1"/>
        <v>45813</v>
      </c>
      <c r="N17" s="3">
        <f ca="1"/>
        <v>51.307000000000002</v>
      </c>
    </row>
    <row r="18" spans="1:14" x14ac:dyDescent="0.3">
      <c r="A18" s="37">
        <v>45939</v>
      </c>
      <c r="B18" s="46">
        <v>92.66</v>
      </c>
      <c r="C18" s="31">
        <f t="shared" ref="C18" si="11">-1*(B18-$B$14)*10^-4*$B$8*$B$5</f>
        <v>-25801.999999999967</v>
      </c>
      <c r="D18" s="32">
        <f t="shared" ref="D18" si="12">$B$6*(A18-$A$14)/360*$B$5</f>
        <v>3333.333333333333</v>
      </c>
      <c r="E18" s="1">
        <v>46.616999999999997</v>
      </c>
      <c r="F18" s="31">
        <f t="shared" ref="F18" si="13">-1*(E18-$E$14)*10^-4*$C$8*$C$5</f>
        <v>-31594.562999999947</v>
      </c>
      <c r="G18" s="32">
        <f>$C$6*(A18-$A$14)/360*$C$5</f>
        <v>6500</v>
      </c>
      <c r="H18" s="84">
        <f t="shared" si="4"/>
        <v>2625.8963333333122</v>
      </c>
      <c r="I18" s="1"/>
      <c r="M18" s="53">
        <f ca="1"/>
        <v>45814</v>
      </c>
      <c r="N18" s="3">
        <f ca="1"/>
        <v>50.366999999999997</v>
      </c>
    </row>
    <row r="19" spans="1:14" x14ac:dyDescent="0.3">
      <c r="A19" s="37">
        <v>45940</v>
      </c>
      <c r="B19" s="46">
        <f ca="1">VLOOKUP(A19,K:L,2)</f>
        <v>92.66</v>
      </c>
      <c r="C19" s="31">
        <f t="shared" ref="C19" ca="1" si="14">-1*(B19-$B$14)*10^-4*$B$8*$B$5</f>
        <v>-25801.999999999967</v>
      </c>
      <c r="D19" s="32">
        <f t="shared" ref="D19" si="15">$B$6*(A19-$A$14)/360*$B$5</f>
        <v>3888.8888888888891</v>
      </c>
      <c r="E19" s="1">
        <f ca="1">VLOOKUP(A19,M:N,2)</f>
        <v>47.44</v>
      </c>
      <c r="F19" s="31">
        <f t="shared" ref="F19" ca="1" si="16">-1*(E19-$E$14)*10^-4*$C$8*$C$5</f>
        <v>-47675.15999999996</v>
      </c>
      <c r="G19" s="32">
        <f>$C$6*(A19-$A$14)/360*$C$5</f>
        <v>7583.3333333333339</v>
      </c>
      <c r="H19" s="84">
        <f t="shared" ca="1" si="4"/>
        <v>18178.715555555551</v>
      </c>
      <c r="I19" s="1"/>
      <c r="M19" s="53">
        <f ca="1"/>
        <v>45817</v>
      </c>
      <c r="N19" s="3">
        <f ca="1"/>
        <v>50.116999999999997</v>
      </c>
    </row>
    <row r="20" spans="1:14" x14ac:dyDescent="0.3">
      <c r="A20" s="37">
        <v>45943</v>
      </c>
      <c r="B20" s="46">
        <f ca="1">VLOOKUP(A20,K:L,2)</f>
        <v>92.66</v>
      </c>
      <c r="C20" s="31">
        <f t="shared" ref="C20" ca="1" si="17">-1*(B20-$B$14)*10^-4*$B$8*$B$5</f>
        <v>-25801.999999999967</v>
      </c>
      <c r="D20" s="32">
        <f t="shared" ref="D20" si="18">$B$6*(A20-$A$14)/360*$B$5</f>
        <v>5555.5555555555557</v>
      </c>
      <c r="E20" s="1">
        <f ca="1">VLOOKUP(A20,M:N,2)</f>
        <v>47.408999999999999</v>
      </c>
      <c r="F20" s="31">
        <f t="shared" ref="F20" ca="1" si="19">-1*(E20-$E$14)*10^-4*$C$8*$C$5</f>
        <v>-47069.450999999979</v>
      </c>
      <c r="G20" s="32">
        <f>$C$6*(A20-$A$14)/360*$C$5</f>
        <v>10833.333333333334</v>
      </c>
      <c r="H20" s="84">
        <f t="shared" ca="1" si="4"/>
        <v>15989.673222222233</v>
      </c>
      <c r="I20" s="1"/>
      <c r="M20" s="53">
        <f ca="1"/>
        <v>45818</v>
      </c>
      <c r="N20" s="3">
        <f ca="1"/>
        <v>49.780999999999999</v>
      </c>
    </row>
    <row r="21" spans="1:14" x14ac:dyDescent="0.3">
      <c r="A21" s="37">
        <v>45944</v>
      </c>
      <c r="B21" s="46"/>
      <c r="C21" s="31"/>
      <c r="D21" s="32"/>
      <c r="E21" s="46"/>
      <c r="F21" s="31"/>
      <c r="G21" s="32"/>
      <c r="H21" s="84"/>
      <c r="I21" s="1"/>
      <c r="M21" s="53">
        <f ca="1"/>
        <v>45819</v>
      </c>
      <c r="N21" s="3">
        <f ca="1"/>
        <v>49.069000000000003</v>
      </c>
    </row>
    <row r="22" spans="1:14" x14ac:dyDescent="0.3">
      <c r="A22" s="37">
        <v>45945</v>
      </c>
      <c r="B22" s="46"/>
      <c r="C22" s="31"/>
      <c r="D22" s="32"/>
      <c r="E22" s="46"/>
      <c r="F22" s="31"/>
      <c r="G22" s="32"/>
      <c r="H22" s="84"/>
      <c r="I22" s="1"/>
      <c r="M22" s="53">
        <f ca="1"/>
        <v>45820</v>
      </c>
      <c r="N22" s="3">
        <f ca="1"/>
        <v>49.508000000000003</v>
      </c>
    </row>
    <row r="23" spans="1:14" x14ac:dyDescent="0.3">
      <c r="A23" s="37">
        <v>45946</v>
      </c>
      <c r="B23" s="46"/>
      <c r="C23" s="31"/>
      <c r="D23" s="32"/>
      <c r="E23" s="46"/>
      <c r="F23" s="31"/>
      <c r="G23" s="32"/>
      <c r="H23" s="84"/>
      <c r="I23" s="1"/>
      <c r="M23" s="53">
        <f ca="1"/>
        <v>45821</v>
      </c>
      <c r="N23" s="3">
        <f ca="1"/>
        <v>50.688000000000002</v>
      </c>
    </row>
    <row r="24" spans="1:14" x14ac:dyDescent="0.3">
      <c r="A24" s="37">
        <v>45947</v>
      </c>
      <c r="B24" s="46"/>
      <c r="C24" s="31"/>
      <c r="D24" s="32"/>
      <c r="E24" s="46"/>
      <c r="F24" s="31"/>
      <c r="G24" s="32"/>
      <c r="H24" s="84"/>
      <c r="I24" s="1"/>
      <c r="M24" s="53">
        <f ca="1"/>
        <v>45824</v>
      </c>
      <c r="N24" s="3">
        <f ca="1"/>
        <v>50.066000000000003</v>
      </c>
    </row>
    <row r="25" spans="1:14" x14ac:dyDescent="0.3">
      <c r="A25" s="37"/>
      <c r="B25" s="46"/>
      <c r="C25" s="31"/>
      <c r="D25" s="32"/>
      <c r="E25" s="46"/>
      <c r="F25" s="31"/>
      <c r="G25" s="32"/>
      <c r="H25" s="84"/>
      <c r="I25" s="1"/>
      <c r="M25" s="53">
        <f ca="1"/>
        <v>45825</v>
      </c>
      <c r="N25" s="3">
        <f ca="1"/>
        <v>50.383000000000003</v>
      </c>
    </row>
    <row r="26" spans="1:14" x14ac:dyDescent="0.3">
      <c r="A26" s="37"/>
      <c r="B26" s="46"/>
      <c r="C26" s="31"/>
      <c r="D26" s="32"/>
      <c r="E26" s="46"/>
      <c r="F26" s="31"/>
      <c r="G26" s="32"/>
      <c r="H26" s="84"/>
      <c r="I26" s="1"/>
      <c r="M26" s="53">
        <f ca="1"/>
        <v>45826</v>
      </c>
      <c r="N26" s="3">
        <f ca="1"/>
        <v>51.073</v>
      </c>
    </row>
    <row r="27" spans="1:14" x14ac:dyDescent="0.3">
      <c r="A27" s="38"/>
      <c r="B27" s="60"/>
      <c r="C27" s="61"/>
      <c r="D27" s="62"/>
      <c r="E27" s="4"/>
      <c r="F27" s="31"/>
      <c r="G27" s="32"/>
      <c r="H27" s="84"/>
      <c r="I27" s="1"/>
      <c r="M27" s="53">
        <f ca="1"/>
        <v>45827</v>
      </c>
      <c r="N27" s="3">
        <f ca="1"/>
        <v>51.527000000000001</v>
      </c>
    </row>
    <row r="28" spans="1:14" x14ac:dyDescent="0.3">
      <c r="A28" s="37"/>
      <c r="B28" s="46"/>
      <c r="C28" s="31"/>
      <c r="D28" s="32"/>
      <c r="E28" s="4"/>
      <c r="F28" s="31"/>
      <c r="G28" s="32"/>
      <c r="H28" s="84"/>
      <c r="I28" s="1"/>
      <c r="M28" s="53">
        <f ca="1"/>
        <v>45828</v>
      </c>
      <c r="N28" s="3">
        <f ca="1"/>
        <v>51.206000000000003</v>
      </c>
    </row>
    <row r="29" spans="1:14" x14ac:dyDescent="0.3">
      <c r="A29" s="37"/>
      <c r="B29" s="46"/>
      <c r="C29" s="31"/>
      <c r="D29" s="32"/>
      <c r="E29" s="4"/>
      <c r="F29" s="31"/>
      <c r="G29" s="32"/>
      <c r="H29" s="84"/>
      <c r="I29" s="1"/>
      <c r="M29" s="53">
        <f ca="1"/>
        <v>45831</v>
      </c>
      <c r="N29" s="3">
        <f ca="1"/>
        <v>51.094000000000001</v>
      </c>
    </row>
    <row r="30" spans="1:14" x14ac:dyDescent="0.3">
      <c r="A30" s="38"/>
      <c r="B30" s="46"/>
      <c r="C30" s="31"/>
      <c r="D30" s="32"/>
      <c r="E30" s="4"/>
      <c r="F30" s="31"/>
      <c r="G30" s="32"/>
      <c r="H30" s="84"/>
      <c r="I30" s="1"/>
      <c r="M30" s="53">
        <f ca="1"/>
        <v>45832</v>
      </c>
      <c r="N30" s="3">
        <f ca="1"/>
        <v>48.552999999999997</v>
      </c>
    </row>
    <row r="31" spans="1:14" x14ac:dyDescent="0.3">
      <c r="A31" s="38"/>
      <c r="B31" s="46"/>
      <c r="C31" s="31"/>
      <c r="D31" s="32"/>
      <c r="E31" s="4"/>
      <c r="F31" s="31"/>
      <c r="G31" s="32"/>
      <c r="H31" s="84"/>
      <c r="I31" s="1"/>
      <c r="M31" s="53">
        <f ca="1"/>
        <v>45833</v>
      </c>
      <c r="N31" s="3">
        <f ca="1"/>
        <v>48.917000000000002</v>
      </c>
    </row>
    <row r="32" spans="1:14" x14ac:dyDescent="0.3">
      <c r="A32" s="15"/>
      <c r="B32" s="46"/>
      <c r="C32" s="31"/>
      <c r="D32" s="32"/>
      <c r="E32" s="4"/>
      <c r="F32" s="31"/>
      <c r="G32" s="32"/>
      <c r="H32" s="84"/>
      <c r="I32" s="1"/>
      <c r="M32" s="53">
        <f ca="1"/>
        <v>45834</v>
      </c>
      <c r="N32" s="3">
        <f ca="1"/>
        <v>48.837000000000003</v>
      </c>
    </row>
    <row r="33" spans="1:14" x14ac:dyDescent="0.3">
      <c r="A33" s="15"/>
      <c r="B33" s="46"/>
      <c r="C33" s="31"/>
      <c r="D33" s="32"/>
      <c r="E33" s="4"/>
      <c r="F33" s="31"/>
      <c r="G33" s="32"/>
      <c r="H33" s="84"/>
      <c r="I33" s="1"/>
      <c r="M33" s="53">
        <f ca="1"/>
        <v>45835</v>
      </c>
      <c r="N33" s="3">
        <f ca="1"/>
        <v>48.08</v>
      </c>
    </row>
    <row r="34" spans="1:14" x14ac:dyDescent="0.3">
      <c r="A34" s="15"/>
      <c r="B34" s="46"/>
      <c r="C34" s="31"/>
      <c r="D34" s="32"/>
      <c r="E34" s="4"/>
      <c r="F34" s="31"/>
      <c r="G34" s="32"/>
      <c r="H34" s="84"/>
      <c r="I34" s="1"/>
      <c r="M34" s="53">
        <f ca="1"/>
        <v>45838</v>
      </c>
      <c r="N34" s="3">
        <f ca="1"/>
        <v>47.773000000000003</v>
      </c>
    </row>
    <row r="35" spans="1:14" x14ac:dyDescent="0.3">
      <c r="A35" s="15"/>
      <c r="B35" s="46"/>
      <c r="C35" s="31"/>
      <c r="D35" s="32"/>
      <c r="E35" s="4"/>
      <c r="F35" s="31"/>
      <c r="G35" s="32"/>
      <c r="H35" s="39"/>
      <c r="I35" s="1"/>
      <c r="M35" s="53">
        <f ca="1"/>
        <v>45839</v>
      </c>
      <c r="N35" s="3">
        <f ca="1"/>
        <v>47.646999999999998</v>
      </c>
    </row>
    <row r="36" spans="1:14" x14ac:dyDescent="0.3">
      <c r="A36" s="15"/>
      <c r="B36" s="46"/>
      <c r="C36" s="31"/>
      <c r="D36" s="32"/>
      <c r="E36" s="4"/>
      <c r="F36" s="31"/>
      <c r="G36" s="32"/>
      <c r="H36" s="39"/>
      <c r="I36" s="1"/>
      <c r="M36" s="53">
        <f ca="1"/>
        <v>45840</v>
      </c>
      <c r="N36" s="3">
        <f ca="1"/>
        <v>46.898000000000003</v>
      </c>
    </row>
    <row r="37" spans="1:14" x14ac:dyDescent="0.3">
      <c r="A37" s="15"/>
      <c r="B37" s="46"/>
      <c r="C37" s="31"/>
      <c r="D37" s="32"/>
      <c r="E37" s="4"/>
      <c r="F37" s="31"/>
      <c r="G37" s="32"/>
      <c r="H37" s="39"/>
      <c r="I37" s="1"/>
      <c r="M37" s="53">
        <f ca="1"/>
        <v>45841</v>
      </c>
      <c r="N37" s="3">
        <f ca="1"/>
        <v>47.05</v>
      </c>
    </row>
    <row r="38" spans="1:14" x14ac:dyDescent="0.3">
      <c r="A38" s="15"/>
      <c r="B38" s="46"/>
      <c r="C38" s="31"/>
      <c r="D38" s="32"/>
      <c r="E38" s="4"/>
      <c r="F38" s="31"/>
      <c r="G38" s="32"/>
      <c r="H38" s="39"/>
      <c r="I38" s="1"/>
      <c r="M38" s="53">
        <f ca="1"/>
        <v>45842</v>
      </c>
      <c r="N38" s="3">
        <f ca="1"/>
        <v>47.606999999999999</v>
      </c>
    </row>
    <row r="39" spans="1:14" x14ac:dyDescent="0.3">
      <c r="A39" s="15"/>
      <c r="B39" s="46"/>
      <c r="C39" s="31"/>
      <c r="D39" s="32"/>
      <c r="E39" s="4"/>
      <c r="F39" s="31"/>
      <c r="G39" s="32"/>
      <c r="H39" s="39"/>
      <c r="I39" s="1"/>
      <c r="M39" s="53">
        <f ca="1"/>
        <v>45845</v>
      </c>
      <c r="N39" s="3">
        <f ca="1"/>
        <v>47.267000000000003</v>
      </c>
    </row>
    <row r="40" spans="1:14" x14ac:dyDescent="0.3">
      <c r="A40" s="15"/>
      <c r="B40" s="46"/>
      <c r="C40" s="31"/>
      <c r="D40" s="32"/>
      <c r="E40" s="4"/>
      <c r="F40" s="31"/>
      <c r="G40" s="32"/>
      <c r="H40" s="39"/>
      <c r="I40" s="1"/>
      <c r="M40" s="53">
        <f ca="1"/>
        <v>45846</v>
      </c>
      <c r="N40" s="3">
        <f ca="1"/>
        <v>47.363</v>
      </c>
    </row>
    <row r="41" spans="1:14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M41" s="53">
        <f ca="1"/>
        <v>45847</v>
      </c>
      <c r="N41" s="3">
        <f ca="1"/>
        <v>47.2</v>
      </c>
    </row>
    <row r="42" spans="1:14" x14ac:dyDescent="0.3">
      <c r="B42" s="63"/>
      <c r="C42" s="63"/>
      <c r="D42" s="63"/>
      <c r="F42" s="61"/>
      <c r="G42" s="61"/>
      <c r="H42" s="61"/>
      <c r="M42" s="53">
        <f ca="1"/>
        <v>45848</v>
      </c>
      <c r="N42" s="3">
        <f ca="1"/>
        <v>46.872999999999998</v>
      </c>
    </row>
    <row r="43" spans="1:14" x14ac:dyDescent="0.3">
      <c r="B43" s="63"/>
      <c r="C43" s="63"/>
      <c r="D43" s="63"/>
      <c r="F43" s="61"/>
      <c r="G43" s="61"/>
      <c r="H43" s="61"/>
      <c r="M43" s="53">
        <f ca="1"/>
        <v>45849</v>
      </c>
      <c r="N43" s="3">
        <f ca="1"/>
        <v>47.402999999999999</v>
      </c>
    </row>
    <row r="44" spans="1:14" x14ac:dyDescent="0.3">
      <c r="B44" s="63"/>
      <c r="C44" s="63"/>
      <c r="D44" s="63"/>
      <c r="F44" s="61"/>
      <c r="G44" s="61"/>
      <c r="H44" s="61"/>
      <c r="M44" s="53">
        <f ca="1"/>
        <v>45852</v>
      </c>
      <c r="N44" s="3">
        <f ca="1"/>
        <v>47.198</v>
      </c>
    </row>
    <row r="45" spans="1:14" x14ac:dyDescent="0.3">
      <c r="B45" s="63"/>
      <c r="C45" s="63"/>
      <c r="D45" s="63"/>
      <c r="F45" s="61"/>
      <c r="G45" s="61"/>
      <c r="H45" s="61"/>
      <c r="M45" s="53">
        <f ca="1"/>
        <v>45853</v>
      </c>
      <c r="N45" s="3">
        <f ca="1"/>
        <v>47.62</v>
      </c>
    </row>
    <row r="46" spans="1:14" x14ac:dyDescent="0.3">
      <c r="B46" s="63"/>
      <c r="C46" s="63"/>
      <c r="D46" s="63"/>
      <c r="M46" s="53">
        <f ca="1"/>
        <v>45854</v>
      </c>
      <c r="N46" s="3">
        <f ca="1"/>
        <v>47.32</v>
      </c>
    </row>
    <row r="47" spans="1:14" x14ac:dyDescent="0.3">
      <c r="B47" s="63"/>
      <c r="C47" s="63"/>
      <c r="D47" s="63"/>
      <c r="M47" s="53">
        <f ca="1"/>
        <v>45855</v>
      </c>
      <c r="N47" s="3">
        <f ca="1"/>
        <v>46.73</v>
      </c>
    </row>
    <row r="48" spans="1:14" x14ac:dyDescent="0.3">
      <c r="B48" s="63"/>
      <c r="C48" s="63"/>
      <c r="D48" s="63"/>
      <c r="M48" s="53">
        <f ca="1"/>
        <v>45856</v>
      </c>
      <c r="N48" s="3">
        <f ca="1"/>
        <v>46.756</v>
      </c>
    </row>
    <row r="49" spans="2:14" x14ac:dyDescent="0.3">
      <c r="B49" s="63"/>
      <c r="C49" s="63"/>
      <c r="D49" s="63"/>
      <c r="M49" s="53">
        <f ca="1"/>
        <v>45859</v>
      </c>
      <c r="N49" s="3">
        <f ca="1"/>
        <v>46.883000000000003</v>
      </c>
    </row>
    <row r="50" spans="2:14" x14ac:dyDescent="0.3">
      <c r="B50" s="63"/>
      <c r="C50" s="63"/>
      <c r="D50" s="63"/>
      <c r="M50" s="53">
        <f ca="1"/>
        <v>45860</v>
      </c>
      <c r="N50" s="3">
        <f ca="1"/>
        <v>47.412999999999997</v>
      </c>
    </row>
    <row r="51" spans="2:14" x14ac:dyDescent="0.3">
      <c r="B51" s="63"/>
      <c r="C51" s="63"/>
      <c r="D51" s="63"/>
      <c r="M51" s="53">
        <f ca="1"/>
        <v>45861</v>
      </c>
      <c r="N51" s="3">
        <f ca="1"/>
        <v>46.597000000000001</v>
      </c>
    </row>
    <row r="52" spans="2:14" x14ac:dyDescent="0.3">
      <c r="B52" s="63"/>
      <c r="C52" s="63"/>
      <c r="D52" s="63"/>
      <c r="M52" s="53">
        <f ca="1"/>
        <v>45862</v>
      </c>
      <c r="N52" s="3">
        <f ca="1"/>
        <v>46.085999999999999</v>
      </c>
    </row>
    <row r="53" spans="2:14" x14ac:dyDescent="0.3">
      <c r="B53" s="63"/>
      <c r="C53" s="63"/>
      <c r="D53" s="63"/>
      <c r="M53" s="53">
        <f ca="1"/>
        <v>45863</v>
      </c>
      <c r="N53" s="3">
        <f ca="1"/>
        <v>46.033000000000001</v>
      </c>
    </row>
    <row r="54" spans="2:14" x14ac:dyDescent="0.3">
      <c r="M54" s="53">
        <f ca="1"/>
        <v>45866</v>
      </c>
      <c r="N54" s="3">
        <f ca="1"/>
        <v>45.8</v>
      </c>
    </row>
    <row r="55" spans="2:14" x14ac:dyDescent="0.3">
      <c r="M55" s="53">
        <f ca="1"/>
        <v>45867</v>
      </c>
      <c r="N55" s="3">
        <f ca="1"/>
        <v>45.064</v>
      </c>
    </row>
    <row r="56" spans="2:14" x14ac:dyDescent="0.3">
      <c r="M56" s="53">
        <f ca="1"/>
        <v>45868</v>
      </c>
      <c r="N56" s="3">
        <f ca="1"/>
        <v>45.555999999999997</v>
      </c>
    </row>
    <row r="57" spans="2:14" x14ac:dyDescent="0.3">
      <c r="M57" s="53">
        <f ca="1"/>
        <v>45869</v>
      </c>
      <c r="N57" s="3">
        <f ca="1"/>
        <v>45.503</v>
      </c>
    </row>
    <row r="58" spans="2:14" x14ac:dyDescent="0.3">
      <c r="M58" s="53">
        <f ca="1"/>
        <v>45870</v>
      </c>
      <c r="N58" s="3">
        <f ca="1"/>
        <v>47.116999999999997</v>
      </c>
    </row>
    <row r="59" spans="2:14" x14ac:dyDescent="0.3">
      <c r="M59" s="53">
        <f ca="1"/>
        <v>45873</v>
      </c>
      <c r="N59" s="3">
        <f ca="1"/>
        <v>46.87</v>
      </c>
    </row>
    <row r="60" spans="2:14" x14ac:dyDescent="0.3">
      <c r="M60" s="53">
        <f ca="1"/>
        <v>45874</v>
      </c>
      <c r="N60" s="3">
        <f ca="1"/>
        <v>46.542999999999999</v>
      </c>
    </row>
    <row r="61" spans="2:14" x14ac:dyDescent="0.3">
      <c r="M61" s="53">
        <f ca="1"/>
        <v>45875</v>
      </c>
      <c r="N61" s="3">
        <f ca="1"/>
        <v>46.536999999999999</v>
      </c>
    </row>
    <row r="62" spans="2:14" x14ac:dyDescent="0.3">
      <c r="M62" s="53">
        <f ca="1"/>
        <v>45876</v>
      </c>
      <c r="N62" s="3">
        <f ca="1"/>
        <v>45.003999999999998</v>
      </c>
    </row>
    <row r="63" spans="2:14" x14ac:dyDescent="0.3">
      <c r="M63" s="53">
        <f ca="1"/>
        <v>45877</v>
      </c>
      <c r="N63" s="3">
        <f ca="1"/>
        <v>45.686999999999998</v>
      </c>
    </row>
    <row r="64" spans="2:14" x14ac:dyDescent="0.3">
      <c r="M64" s="53">
        <f ca="1"/>
        <v>45880</v>
      </c>
      <c r="N64" s="3">
        <f ca="1"/>
        <v>45.125999999999998</v>
      </c>
    </row>
    <row r="65" spans="13:14" x14ac:dyDescent="0.3">
      <c r="M65" s="53">
        <f ca="1"/>
        <v>45881</v>
      </c>
      <c r="N65" s="3">
        <f ca="1"/>
        <v>44.829000000000001</v>
      </c>
    </row>
    <row r="66" spans="13:14" x14ac:dyDescent="0.3">
      <c r="M66" s="53">
        <f ca="1"/>
        <v>45882</v>
      </c>
      <c r="N66" s="3">
        <f ca="1"/>
        <v>44.139000000000003</v>
      </c>
    </row>
    <row r="67" spans="13:14" x14ac:dyDescent="0.3">
      <c r="M67" s="53">
        <f ca="1"/>
        <v>45883</v>
      </c>
      <c r="N67" s="3">
        <f ca="1"/>
        <v>43.345999999999997</v>
      </c>
    </row>
    <row r="68" spans="13:14" x14ac:dyDescent="0.3">
      <c r="M68" s="53">
        <f ca="1"/>
        <v>45884</v>
      </c>
      <c r="N68" s="3">
        <f ca="1"/>
        <v>42.347000000000001</v>
      </c>
    </row>
    <row r="69" spans="13:14" x14ac:dyDescent="0.3">
      <c r="M69" s="53">
        <f ca="1"/>
        <v>45887</v>
      </c>
      <c r="N69" s="3">
        <f ca="1"/>
        <v>43.023000000000003</v>
      </c>
    </row>
    <row r="70" spans="13:14" x14ac:dyDescent="0.3">
      <c r="M70" s="53">
        <f ca="1"/>
        <v>45888</v>
      </c>
      <c r="N70" s="3">
        <f ca="1"/>
        <v>42.676000000000002</v>
      </c>
    </row>
    <row r="71" spans="13:14" x14ac:dyDescent="0.3">
      <c r="M71" s="53">
        <f ca="1"/>
        <v>45889</v>
      </c>
      <c r="N71" s="3">
        <f ca="1"/>
        <v>43.286999999999999</v>
      </c>
    </row>
    <row r="72" spans="13:14" x14ac:dyDescent="0.3">
      <c r="M72" s="53">
        <f ca="1"/>
        <v>45890</v>
      </c>
      <c r="N72" s="3">
        <f ca="1"/>
        <v>43.46</v>
      </c>
    </row>
    <row r="73" spans="13:14" x14ac:dyDescent="0.3">
      <c r="M73" s="53">
        <f ca="1"/>
        <v>45891</v>
      </c>
      <c r="N73" s="3">
        <f ca="1"/>
        <v>42.88</v>
      </c>
    </row>
    <row r="74" spans="13:14" x14ac:dyDescent="0.3">
      <c r="M74" s="53">
        <f ca="1"/>
        <v>45894</v>
      </c>
      <c r="N74" s="3">
        <f ca="1"/>
        <v>42.954999999999998</v>
      </c>
    </row>
    <row r="75" spans="13:14" x14ac:dyDescent="0.3">
      <c r="M75" s="53">
        <f ca="1"/>
        <v>45895</v>
      </c>
      <c r="N75" s="3">
        <f ca="1"/>
        <v>44.186999999999998</v>
      </c>
    </row>
    <row r="76" spans="13:14" x14ac:dyDescent="0.3">
      <c r="M76" s="53">
        <f ca="1"/>
        <v>45896</v>
      </c>
      <c r="N76" s="3">
        <f ca="1"/>
        <v>45.52</v>
      </c>
    </row>
    <row r="77" spans="13:14" x14ac:dyDescent="0.3">
      <c r="M77" s="53">
        <f ca="1"/>
        <v>45897</v>
      </c>
      <c r="N77" s="3">
        <f ca="1"/>
        <v>45.496000000000002</v>
      </c>
    </row>
    <row r="78" spans="13:14" x14ac:dyDescent="0.3">
      <c r="M78" s="53">
        <f ca="1"/>
        <v>45898</v>
      </c>
      <c r="N78" s="3">
        <f ca="1"/>
        <v>46.97</v>
      </c>
    </row>
    <row r="79" spans="13:14" x14ac:dyDescent="0.3">
      <c r="M79" s="53">
        <f ca="1"/>
        <v>45901</v>
      </c>
      <c r="N79" s="3">
        <f ca="1"/>
        <v>46.444000000000003</v>
      </c>
    </row>
    <row r="80" spans="13:14" x14ac:dyDescent="0.3">
      <c r="M80" s="53">
        <f ca="1"/>
        <v>45902</v>
      </c>
      <c r="N80" s="3">
        <f ca="1"/>
        <v>48.694000000000003</v>
      </c>
    </row>
    <row r="81" spans="13:14" x14ac:dyDescent="0.3">
      <c r="M81" s="53">
        <f ca="1"/>
        <v>45903</v>
      </c>
      <c r="N81" s="3">
        <f ca="1"/>
        <v>48.24</v>
      </c>
    </row>
    <row r="82" spans="13:14" x14ac:dyDescent="0.3">
      <c r="M82" s="53">
        <f ca="1"/>
        <v>45904</v>
      </c>
      <c r="N82" s="3">
        <f ca="1"/>
        <v>47.442</v>
      </c>
    </row>
    <row r="83" spans="13:14" x14ac:dyDescent="0.3">
      <c r="M83" s="53">
        <f ca="1"/>
        <v>45905</v>
      </c>
      <c r="N83" s="3">
        <f ca="1"/>
        <v>46.679000000000002</v>
      </c>
    </row>
    <row r="84" spans="13:14" x14ac:dyDescent="0.3">
      <c r="M84" s="53">
        <f ca="1"/>
        <v>45908</v>
      </c>
      <c r="N84" s="3">
        <f ca="1"/>
        <v>46.061999999999998</v>
      </c>
    </row>
    <row r="85" spans="13:14" x14ac:dyDescent="0.3">
      <c r="M85" s="53">
        <f ca="1"/>
        <v>45909</v>
      </c>
      <c r="N85" s="3">
        <f ca="1"/>
        <v>45.302999999999997</v>
      </c>
    </row>
    <row r="86" spans="13:14" x14ac:dyDescent="0.3">
      <c r="M86" s="53">
        <f ca="1"/>
        <v>45910</v>
      </c>
      <c r="N86" s="3">
        <f ca="1"/>
        <v>44.875999999999998</v>
      </c>
    </row>
    <row r="87" spans="13:14" x14ac:dyDescent="0.3">
      <c r="M87" s="53">
        <f ca="1"/>
        <v>45911</v>
      </c>
      <c r="N87" s="3">
        <f ca="1"/>
        <v>43.91</v>
      </c>
    </row>
    <row r="88" spans="13:14" x14ac:dyDescent="0.3">
      <c r="M88" s="53">
        <f ca="1"/>
        <v>45912</v>
      </c>
      <c r="N88" s="3">
        <f ca="1"/>
        <v>43.360999999999997</v>
      </c>
    </row>
    <row r="89" spans="13:14" x14ac:dyDescent="0.3">
      <c r="M89" s="53">
        <f ca="1"/>
        <v>45915</v>
      </c>
      <c r="N89" s="3">
        <f ca="1"/>
        <v>43.042000000000002</v>
      </c>
    </row>
    <row r="90" spans="13:14" x14ac:dyDescent="0.3">
      <c r="M90" s="53">
        <f ca="1"/>
        <v>45916</v>
      </c>
      <c r="N90" s="3">
        <f ca="1"/>
        <v>43.08</v>
      </c>
    </row>
    <row r="91" spans="13:14" x14ac:dyDescent="0.3">
      <c r="M91" s="53">
        <f ca="1"/>
        <v>45917</v>
      </c>
      <c r="N91" s="3">
        <f ca="1"/>
        <v>43.213999999999999</v>
      </c>
    </row>
    <row r="92" spans="13:14" x14ac:dyDescent="0.3">
      <c r="M92" s="53">
        <f ca="1"/>
        <v>45918</v>
      </c>
      <c r="N92" s="3">
        <f ca="1"/>
        <v>42.326000000000001</v>
      </c>
    </row>
    <row r="93" spans="13:14" x14ac:dyDescent="0.3">
      <c r="M93" s="53">
        <f ca="1"/>
        <v>45919</v>
      </c>
      <c r="N93" s="3">
        <f ca="1"/>
        <v>41.865000000000002</v>
      </c>
    </row>
    <row r="94" spans="13:14" x14ac:dyDescent="0.3">
      <c r="M94" s="53">
        <f ca="1"/>
        <v>45922</v>
      </c>
      <c r="N94" s="3">
        <f ca="1"/>
        <v>47.140999999999998</v>
      </c>
    </row>
    <row r="95" spans="13:14" x14ac:dyDescent="0.3">
      <c r="M95" s="53">
        <f ca="1"/>
        <v>45923</v>
      </c>
      <c r="N95" s="3">
        <f ca="1"/>
        <v>46.8</v>
      </c>
    </row>
    <row r="96" spans="13:14" x14ac:dyDescent="0.3">
      <c r="M96" s="53">
        <f ca="1"/>
        <v>45924</v>
      </c>
      <c r="N96" s="3">
        <f ca="1"/>
        <v>46.58</v>
      </c>
    </row>
    <row r="97" spans="13:14" x14ac:dyDescent="0.3">
      <c r="M97" s="53">
        <f ca="1"/>
        <v>45925</v>
      </c>
      <c r="N97" s="3">
        <f ca="1"/>
        <v>47.639000000000003</v>
      </c>
    </row>
    <row r="98" spans="13:14" x14ac:dyDescent="0.3">
      <c r="M98" s="53">
        <f ca="1"/>
        <v>45926</v>
      </c>
      <c r="N98" s="3">
        <f ca="1"/>
        <v>47.279000000000003</v>
      </c>
    </row>
    <row r="99" spans="13:14" x14ac:dyDescent="0.3">
      <c r="M99" s="53">
        <f ca="1"/>
        <v>45929</v>
      </c>
      <c r="N99" s="3">
        <f ca="1"/>
        <v>46.168999999999997</v>
      </c>
    </row>
    <row r="100" spans="13:14" x14ac:dyDescent="0.3">
      <c r="M100" s="53">
        <f ca="1"/>
        <v>45930</v>
      </c>
      <c r="N100" s="3">
        <f ca="1"/>
        <v>47.322000000000003</v>
      </c>
    </row>
    <row r="101" spans="13:14" x14ac:dyDescent="0.3">
      <c r="M101" s="53">
        <f ca="1"/>
        <v>45931</v>
      </c>
      <c r="N101" s="3">
        <f ca="1"/>
        <v>45.883000000000003</v>
      </c>
    </row>
    <row r="102" spans="13:14" x14ac:dyDescent="0.3">
      <c r="M102" s="53">
        <f ca="1"/>
        <v>45932</v>
      </c>
      <c r="N102" s="3">
        <f ca="1"/>
        <v>46.127000000000002</v>
      </c>
    </row>
    <row r="103" spans="13:14" x14ac:dyDescent="0.3">
      <c r="M103" s="53">
        <f ca="1"/>
        <v>45933</v>
      </c>
      <c r="N103" s="3">
        <f ca="1"/>
        <v>45.582000000000001</v>
      </c>
    </row>
    <row r="104" spans="13:14" x14ac:dyDescent="0.3">
      <c r="M104" s="53">
        <f ca="1"/>
        <v>45936</v>
      </c>
      <c r="N104" s="3">
        <f ca="1"/>
        <v>46.14</v>
      </c>
    </row>
    <row r="105" spans="13:14" x14ac:dyDescent="0.3">
      <c r="M105" s="53">
        <f ca="1"/>
        <v>45937</v>
      </c>
      <c r="N105" s="3">
        <f ca="1"/>
        <v>46.350999999999999</v>
      </c>
    </row>
    <row r="106" spans="13:14" x14ac:dyDescent="0.3">
      <c r="M106" s="53">
        <f ca="1"/>
        <v>45938</v>
      </c>
      <c r="N106" s="3">
        <f ca="1"/>
        <v>46.396000000000001</v>
      </c>
    </row>
    <row r="107" spans="13:14" x14ac:dyDescent="0.3">
      <c r="M107" s="53">
        <f ca="1"/>
        <v>45939</v>
      </c>
      <c r="N107" s="3">
        <f ca="1"/>
        <v>46.616999999999997</v>
      </c>
    </row>
    <row r="108" spans="13:14" x14ac:dyDescent="0.3">
      <c r="M108" s="53">
        <f ca="1"/>
        <v>45940</v>
      </c>
      <c r="N108" s="3">
        <f ca="1"/>
        <v>47.44</v>
      </c>
    </row>
    <row r="109" spans="13:14" x14ac:dyDescent="0.3">
      <c r="M109" s="53">
        <f ca="1"/>
        <v>45943</v>
      </c>
      <c r="N109" s="3">
        <f ca="1"/>
        <v>47.408999999999999</v>
      </c>
    </row>
    <row r="110" spans="13:14" x14ac:dyDescent="0.3">
      <c r="M110" s="53"/>
    </row>
    <row r="111" spans="13:14" x14ac:dyDescent="0.3">
      <c r="M111" s="53"/>
    </row>
  </sheetData>
  <mergeCells count="2">
    <mergeCell ref="B12:D12"/>
    <mergeCell ref="E12:G12"/>
  </mergeCells>
  <conditionalFormatting sqref="H12:H34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53"/>
  <sheetViews>
    <sheetView zoomScale="80" zoomScaleNormal="80" workbookViewId="0">
      <selection activeCell="B17" sqref="B17:N18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6" max="16" width="10.5546875" style="77" hidden="1" customWidth="1"/>
    <col min="17" max="17" width="6" style="55" hidden="1" customWidth="1"/>
    <col min="18" max="18" width="10.5546875" style="77" hidden="1" customWidth="1"/>
    <col min="19" max="19" width="0" style="55" hidden="1" customWidth="1"/>
    <col min="20" max="20" width="10.5546875" style="77" hidden="1" customWidth="1"/>
    <col min="21" max="21" width="0" style="55" hidden="1" customWidth="1"/>
    <col min="22" max="22" width="10.5546875" style="77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G1" s="77"/>
      <c r="H1" s="1"/>
      <c r="I1" s="54"/>
      <c r="J1" s="1"/>
      <c r="K1" s="54"/>
      <c r="L1" s="1"/>
      <c r="M1" s="54"/>
      <c r="P1" s="54">
        <f ca="1">TODAY()-50</f>
        <v>45893</v>
      </c>
      <c r="Q1" s="1"/>
      <c r="R1" s="54"/>
      <c r="S1" s="1"/>
      <c r="T1" s="54"/>
      <c r="U1" s="1"/>
      <c r="V1" s="54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G2" s="77"/>
      <c r="H2" s="1"/>
      <c r="I2" s="54"/>
      <c r="J2" s="1"/>
      <c r="K2" s="54"/>
      <c r="L2" s="1"/>
      <c r="M2" s="54"/>
      <c r="P2" s="104" t="s">
        <v>0</v>
      </c>
      <c r="Q2" s="1"/>
      <c r="R2" s="105" t="s">
        <v>1</v>
      </c>
      <c r="S2" s="2"/>
      <c r="T2" s="106" t="s">
        <v>1</v>
      </c>
      <c r="U2" s="1"/>
      <c r="V2" s="103" t="s">
        <v>0</v>
      </c>
    </row>
    <row r="3" spans="1:23" x14ac:dyDescent="0.3">
      <c r="A3" s="15" t="s">
        <v>33</v>
      </c>
      <c r="B3" s="65" t="s">
        <v>57</v>
      </c>
      <c r="C3" s="75" t="s">
        <v>58</v>
      </c>
      <c r="D3" s="75" t="s">
        <v>59</v>
      </c>
      <c r="E3" s="66" t="s">
        <v>60</v>
      </c>
      <c r="G3" s="77"/>
      <c r="H3" s="1"/>
      <c r="I3" s="54"/>
      <c r="J3" s="1"/>
      <c r="K3" s="54"/>
      <c r="L3" s="1"/>
      <c r="M3" s="54"/>
      <c r="P3" s="53" cm="1">
        <f t="array" aca="1" ref="P3:Q37" ca="1">_xll.BDH($B$4, "PX_LAST, ", $P$1, "")</f>
        <v>45895</v>
      </c>
      <c r="Q3" s="1">
        <f ca="1"/>
        <v>94.58</v>
      </c>
      <c r="R3" s="53" cm="1">
        <f t="array" aca="1" ref="R3:S38" ca="1">_xll.BDH($C$4, "PX_LAST, ", P$1, "")</f>
        <v>45894</v>
      </c>
      <c r="S3" s="47">
        <f ca="1"/>
        <v>100.95</v>
      </c>
      <c r="T3" s="53" cm="1">
        <f t="array" aca="1" ref="T3:U37" ca="1">_xll.BDH($D$4, "PX_LAST, ", P$1, "")</f>
        <v>45895</v>
      </c>
      <c r="U3" s="1">
        <f ca="1"/>
        <v>120.31</v>
      </c>
      <c r="V3" s="53" cm="1">
        <f t="array" aca="1" ref="V3:W38" ca="1">_xll.BDH($E$4, "PX_LAST, ", P$1, "")</f>
        <v>45894</v>
      </c>
      <c r="W3" s="55">
        <f ca="1"/>
        <v>99.45</v>
      </c>
    </row>
    <row r="4" spans="1:23" ht="32.25" customHeight="1" x14ac:dyDescent="0.3">
      <c r="A4" s="15" t="s">
        <v>34</v>
      </c>
      <c r="B4" s="67" t="s">
        <v>61</v>
      </c>
      <c r="C4" s="42" t="s">
        <v>63</v>
      </c>
      <c r="D4" s="42" t="s">
        <v>62</v>
      </c>
      <c r="E4" s="43" t="s">
        <v>64</v>
      </c>
      <c r="G4" s="54"/>
      <c r="H4" s="1"/>
      <c r="I4" s="54"/>
      <c r="J4" s="1"/>
      <c r="K4" s="54"/>
      <c r="L4" s="1"/>
      <c r="M4" s="54"/>
      <c r="P4" s="77">
        <f ca="1"/>
        <v>45896</v>
      </c>
      <c r="Q4" s="55">
        <f ca="1"/>
        <v>94.55</v>
      </c>
      <c r="R4" s="77">
        <f ca="1"/>
        <v>45895</v>
      </c>
      <c r="S4" s="55">
        <f ca="1"/>
        <v>101.06699999999999</v>
      </c>
      <c r="T4" s="77">
        <f ca="1"/>
        <v>45896</v>
      </c>
      <c r="U4" s="55">
        <f ca="1"/>
        <v>120.29</v>
      </c>
      <c r="V4" s="77">
        <f ca="1"/>
        <v>45895</v>
      </c>
      <c r="W4" s="55">
        <f ca="1"/>
        <v>99.668999999999997</v>
      </c>
    </row>
    <row r="5" spans="1:23" x14ac:dyDescent="0.3">
      <c r="A5" s="15" t="s">
        <v>8</v>
      </c>
      <c r="B5" s="68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7">
        <f ca="1"/>
        <v>45897</v>
      </c>
      <c r="Q5" s="55">
        <f ca="1"/>
        <v>94.52</v>
      </c>
      <c r="R5" s="77">
        <f ca="1"/>
        <v>45896</v>
      </c>
      <c r="S5" s="55">
        <f ca="1"/>
        <v>101.145</v>
      </c>
      <c r="T5" s="77">
        <f ca="1"/>
        <v>45897</v>
      </c>
      <c r="U5" s="55">
        <f ca="1"/>
        <v>120.35</v>
      </c>
      <c r="V5" s="77">
        <f ca="1"/>
        <v>45896</v>
      </c>
      <c r="W5" s="55">
        <f ca="1"/>
        <v>99.82</v>
      </c>
    </row>
    <row r="6" spans="1:23" x14ac:dyDescent="0.3">
      <c r="A6" s="15" t="s">
        <v>10</v>
      </c>
      <c r="B6" s="70">
        <v>0</v>
      </c>
      <c r="C6" s="76">
        <v>2.4E-2</v>
      </c>
      <c r="D6" s="76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7">
        <f ca="1"/>
        <v>45898</v>
      </c>
      <c r="Q6" s="55">
        <f ca="1"/>
        <v>94.41</v>
      </c>
      <c r="R6" s="77">
        <f ca="1"/>
        <v>45897</v>
      </c>
      <c r="S6" s="55">
        <f ca="1"/>
        <v>101.104</v>
      </c>
      <c r="T6" s="77">
        <f ca="1"/>
        <v>45898</v>
      </c>
      <c r="U6" s="55">
        <f ca="1"/>
        <v>120.21</v>
      </c>
      <c r="V6" s="77">
        <f ca="1"/>
        <v>45897</v>
      </c>
      <c r="W6" s="55">
        <f ca="1"/>
        <v>99.795000000000002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  <c r="P7" s="77">
        <f ca="1"/>
        <v>45901</v>
      </c>
      <c r="Q7" s="55">
        <f ca="1"/>
        <v>94.44</v>
      </c>
      <c r="R7" s="77">
        <f ca="1"/>
        <v>45898</v>
      </c>
      <c r="S7" s="55">
        <f ca="1"/>
        <v>101.065</v>
      </c>
      <c r="T7" s="77">
        <f ca="1"/>
        <v>45901</v>
      </c>
      <c r="U7" s="55">
        <f ca="1"/>
        <v>120.11</v>
      </c>
      <c r="V7" s="77">
        <f ca="1"/>
        <v>45898</v>
      </c>
      <c r="W7" s="55">
        <f ca="1"/>
        <v>99.722999999999999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7">
        <f ca="1"/>
        <v>45902</v>
      </c>
      <c r="Q8" s="55">
        <f ca="1"/>
        <v>94.21</v>
      </c>
      <c r="R8" s="77">
        <f ca="1"/>
        <v>45901</v>
      </c>
      <c r="S8" s="55">
        <f ca="1"/>
        <v>101.017</v>
      </c>
      <c r="T8" s="77">
        <f ca="1"/>
        <v>45902</v>
      </c>
      <c r="U8" s="55">
        <f ca="1"/>
        <v>119.77</v>
      </c>
      <c r="V8" s="77">
        <f ca="1"/>
        <v>45901</v>
      </c>
      <c r="W8" s="55">
        <f ca="1"/>
        <v>99.625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7">
        <f ca="1"/>
        <v>45903</v>
      </c>
      <c r="Q9" s="55">
        <f ca="1"/>
        <v>94.34</v>
      </c>
      <c r="R9" s="77">
        <f ca="1"/>
        <v>45902</v>
      </c>
      <c r="S9" s="55">
        <f ca="1"/>
        <v>100.965</v>
      </c>
      <c r="T9" s="77">
        <f ca="1"/>
        <v>45903</v>
      </c>
      <c r="U9" s="55">
        <f ca="1"/>
        <v>120.09</v>
      </c>
      <c r="V9" s="77">
        <f ca="1"/>
        <v>45902</v>
      </c>
      <c r="W9" s="55">
        <f ca="1"/>
        <v>99.459000000000003</v>
      </c>
    </row>
    <row r="10" spans="1:23" ht="15" thickBot="1" x14ac:dyDescent="0.35">
      <c r="A10" s="16" t="s">
        <v>29</v>
      </c>
      <c r="B10" s="11" cm="1">
        <f t="array" ref="B10">_xll.BDP(B4,"px_last")</f>
        <v>91.84</v>
      </c>
      <c r="C10" s="21" cm="1">
        <f t="array" ref="C10">_xll.BDP(C4,"px_last")</f>
        <v>101.10899999999999</v>
      </c>
      <c r="D10" s="21" cm="1">
        <f t="array" ref="D10">_xll.BDP(D4,"px_last")</f>
        <v>121.12</v>
      </c>
      <c r="E10" s="22" cm="1">
        <f t="array" ref="E10">_xll.BDP(E4,"px_last")</f>
        <v>99.906000000000006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45904</v>
      </c>
      <c r="Q10" s="55">
        <f ca="1"/>
        <v>94.51</v>
      </c>
      <c r="R10" s="77">
        <f ca="1"/>
        <v>45903</v>
      </c>
      <c r="S10" s="55">
        <f ca="1"/>
        <v>101.041</v>
      </c>
      <c r="T10" s="77">
        <f ca="1"/>
        <v>45904</v>
      </c>
      <c r="U10" s="55">
        <f ca="1"/>
        <v>120.3</v>
      </c>
      <c r="V10" s="77">
        <f ca="1"/>
        <v>45903</v>
      </c>
      <c r="W10" s="55">
        <f ca="1"/>
        <v>99.614999999999995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45905</v>
      </c>
      <c r="Q11" s="55">
        <f ca="1"/>
        <v>94.63</v>
      </c>
      <c r="R11" s="77">
        <f ca="1"/>
        <v>45904</v>
      </c>
      <c r="S11" s="55">
        <f ca="1"/>
        <v>101.063</v>
      </c>
      <c r="T11" s="77">
        <f ca="1"/>
        <v>45905</v>
      </c>
      <c r="U11" s="55">
        <f ca="1"/>
        <v>120.63</v>
      </c>
      <c r="V11" s="77">
        <f ca="1"/>
        <v>45904</v>
      </c>
      <c r="W11" s="55">
        <f ca="1"/>
        <v>99.665999999999997</v>
      </c>
    </row>
    <row r="12" spans="1:23" ht="15" thickBot="1" x14ac:dyDescent="0.35">
      <c r="A12" s="40" t="s">
        <v>23</v>
      </c>
      <c r="B12" s="116" t="s">
        <v>0</v>
      </c>
      <c r="C12" s="117"/>
      <c r="D12" s="117"/>
      <c r="E12" s="122" t="s">
        <v>1</v>
      </c>
      <c r="F12" s="123"/>
      <c r="G12" s="124"/>
      <c r="H12" s="119" t="s">
        <v>1</v>
      </c>
      <c r="I12" s="120"/>
      <c r="J12" s="121"/>
      <c r="K12" s="125" t="s">
        <v>0</v>
      </c>
      <c r="L12" s="126"/>
      <c r="M12" s="127"/>
      <c r="N12" s="40" t="s">
        <v>16</v>
      </c>
      <c r="P12" s="77">
        <f ca="1"/>
        <v>45908</v>
      </c>
      <c r="Q12" s="55">
        <f ca="1"/>
        <v>94.66</v>
      </c>
      <c r="R12" s="77">
        <f ca="1"/>
        <v>45905</v>
      </c>
      <c r="S12" s="55">
        <f ca="1"/>
        <v>101.19199999999999</v>
      </c>
      <c r="T12" s="77">
        <f ca="1"/>
        <v>45908</v>
      </c>
      <c r="U12" s="55">
        <f ca="1"/>
        <v>120.7</v>
      </c>
      <c r="V12" s="77">
        <f ca="1"/>
        <v>45905</v>
      </c>
      <c r="W12" s="55">
        <f ca="1"/>
        <v>99.903999999999996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45909</v>
      </c>
      <c r="Q13" s="55">
        <f ca="1"/>
        <v>94.57</v>
      </c>
      <c r="R13" s="77">
        <f ca="1"/>
        <v>45908</v>
      </c>
      <c r="S13" s="55">
        <f ca="1"/>
        <v>101.22199999999999</v>
      </c>
      <c r="T13" s="77">
        <f ca="1"/>
        <v>45909</v>
      </c>
      <c r="U13" s="55">
        <f ca="1"/>
        <v>120.66</v>
      </c>
      <c r="V13" s="77">
        <f ca="1"/>
        <v>45908</v>
      </c>
      <c r="W13" s="55">
        <f ca="1"/>
        <v>99.954999999999998</v>
      </c>
    </row>
    <row r="14" spans="1:23" x14ac:dyDescent="0.3">
      <c r="A14" s="37">
        <v>45937</v>
      </c>
      <c r="B14" s="78">
        <v>92.37</v>
      </c>
      <c r="C14" s="47"/>
      <c r="D14" s="48"/>
      <c r="E14" s="78">
        <v>100.9</v>
      </c>
      <c r="F14" s="1"/>
      <c r="G14" s="5"/>
      <c r="H14" s="78">
        <v>120.9</v>
      </c>
      <c r="I14" s="1"/>
      <c r="J14" s="5"/>
      <c r="K14" s="78">
        <v>99.48</v>
      </c>
      <c r="L14" s="1"/>
      <c r="M14" s="5"/>
      <c r="N14" s="84">
        <v>0</v>
      </c>
      <c r="P14" s="77">
        <f ca="1"/>
        <v>45910</v>
      </c>
      <c r="Q14" s="55">
        <f ca="1"/>
        <v>94.46</v>
      </c>
      <c r="R14" s="77">
        <f ca="1"/>
        <v>45909</v>
      </c>
      <c r="S14" s="55">
        <f ca="1"/>
        <v>101.158</v>
      </c>
      <c r="T14" s="77">
        <f ca="1"/>
        <v>45910</v>
      </c>
      <c r="U14" s="55">
        <f ca="1"/>
        <v>120.75</v>
      </c>
      <c r="V14" s="77">
        <f ca="1"/>
        <v>45909</v>
      </c>
      <c r="W14" s="55">
        <f ca="1"/>
        <v>99.878</v>
      </c>
    </row>
    <row r="15" spans="1:23" x14ac:dyDescent="0.3">
      <c r="A15" s="37">
        <v>45938</v>
      </c>
      <c r="B15" s="78">
        <v>92.15</v>
      </c>
      <c r="C15" s="31">
        <f>(B15/$B$14-1)*$B$5</f>
        <v>-59543.141712675715</v>
      </c>
      <c r="D15" s="32">
        <f>-1*(A15-$A$14)/360*$B$7*$B$5</f>
        <v>-2937.5</v>
      </c>
      <c r="E15" s="78">
        <v>100.986</v>
      </c>
      <c r="F15" s="31">
        <f>(E15-$E$14)/100*$C$5</f>
        <v>17199.999999999705</v>
      </c>
      <c r="G15" s="32">
        <f>(A15-$A$14)/360*$C$6*$C$5-(A15-$A$14)/360*$C$7*$C$5*$E$14/100</f>
        <v>-1037.8166666666666</v>
      </c>
      <c r="H15" s="78">
        <v>121.1</v>
      </c>
      <c r="I15" s="31">
        <f>(H15/$H$14-1)*$D$5</f>
        <v>71133.16790736212</v>
      </c>
      <c r="J15" s="32">
        <f>-1*(A15-$A$14)/360*$D$7*$D$5</f>
        <v>-5052.5</v>
      </c>
      <c r="K15" s="78">
        <v>99.665000000000006</v>
      </c>
      <c r="L15" s="31">
        <f>(K15-$K$14)/100*$E$5</f>
        <v>75850.000000000931</v>
      </c>
      <c r="M15" s="32">
        <f>(A15-$A$14)/360*$E$6*$E$5-(A15-$A$14)/360*$E$7*$E$5*$K$14/100</f>
        <v>-2286.8934444444453</v>
      </c>
      <c r="N15" s="84">
        <f>C15+D15-F15-G15-I15-J15+L15+M15</f>
        <v>-71160.386397814393</v>
      </c>
      <c r="P15" s="77">
        <f ca="1"/>
        <v>45911</v>
      </c>
      <c r="Q15" s="55">
        <f ca="1"/>
        <v>92.28</v>
      </c>
      <c r="R15" s="77">
        <f ca="1"/>
        <v>45910</v>
      </c>
      <c r="S15" s="55">
        <f ca="1"/>
        <v>101.128</v>
      </c>
      <c r="T15" s="77">
        <f ca="1"/>
        <v>45911</v>
      </c>
      <c r="U15" s="55">
        <f ca="1"/>
        <v>120.77</v>
      </c>
      <c r="V15" s="77">
        <f ca="1"/>
        <v>45910</v>
      </c>
      <c r="W15" s="55">
        <f ca="1"/>
        <v>99.876999999999995</v>
      </c>
    </row>
    <row r="16" spans="1:23" x14ac:dyDescent="0.3">
      <c r="A16" s="37">
        <v>45939</v>
      </c>
      <c r="B16" s="78">
        <v>91.93</v>
      </c>
      <c r="C16" s="31">
        <f>(B16/$B$14-1)*$B$5</f>
        <v>-119086.28342535421</v>
      </c>
      <c r="D16" s="32">
        <f>-1*(A16-$A$14)/360*$B$7*$B$5</f>
        <v>-5875</v>
      </c>
      <c r="E16" s="78">
        <v>100.932</v>
      </c>
      <c r="F16" s="31">
        <f>(E16-$E$14)/100*$C$5</f>
        <v>6399.9999999992951</v>
      </c>
      <c r="G16" s="32">
        <f>(A16-$A$14)/360*$C$6*$C$5-(A16-$A$14)/360*$C$7*$C$5*$E$14/100</f>
        <v>-2075.6333333333332</v>
      </c>
      <c r="H16" s="78">
        <v>120.92</v>
      </c>
      <c r="I16" s="31">
        <f>(H16/$H$14-1)*$D$5</f>
        <v>7113.3167907333482</v>
      </c>
      <c r="J16" s="32">
        <f>-1*(A16-$A$14)/360*$D$7*$D$5</f>
        <v>-10105</v>
      </c>
      <c r="K16" s="78">
        <v>99.552000000000007</v>
      </c>
      <c r="L16" s="31">
        <f>(K16-$K$14)/100*$E$5</f>
        <v>29520.000000001117</v>
      </c>
      <c r="M16" s="32">
        <f>(A16-$A$14)/360*$E$6*$E$5-(A16-$A$14)/360*$E$7*$E$5*$K$14/100</f>
        <v>-4573.7868888888906</v>
      </c>
      <c r="N16" s="84">
        <f>C16+D16-F16-G16-I16-J16+L16+M16</f>
        <v>-101347.75377164128</v>
      </c>
      <c r="P16" s="77">
        <f ca="1"/>
        <v>45912</v>
      </c>
      <c r="Q16" s="55">
        <f ca="1"/>
        <v>92.39</v>
      </c>
      <c r="R16" s="77">
        <f ca="1"/>
        <v>45911</v>
      </c>
      <c r="S16" s="55">
        <f ca="1"/>
        <v>101.033</v>
      </c>
      <c r="T16" s="77">
        <f ca="1"/>
        <v>45912</v>
      </c>
      <c r="U16" s="55">
        <f ca="1"/>
        <v>120.58</v>
      </c>
      <c r="V16" s="77">
        <f ca="1"/>
        <v>45911</v>
      </c>
      <c r="W16" s="55">
        <f ca="1"/>
        <v>99.73</v>
      </c>
    </row>
    <row r="17" spans="1:23" x14ac:dyDescent="0.3">
      <c r="A17" s="37">
        <v>45940</v>
      </c>
      <c r="B17" s="78">
        <f ca="1">VLOOKUP($A17,P$3:Q$500,2)</f>
        <v>91.6</v>
      </c>
      <c r="C17" s="31">
        <f ca="1">(B17/$B$14-1)*$B$5</f>
        <v>-208400.99599437334</v>
      </c>
      <c r="D17" s="32">
        <f>-1*(A17-$A$14)/360*$B$7*$B$5</f>
        <v>-8812.4999999999982</v>
      </c>
      <c r="E17" s="78">
        <f ca="1">VLOOKUP($A17,R$3:S$500,2)</f>
        <v>101.06399999999999</v>
      </c>
      <c r="F17" s="31">
        <f ca="1">(E17-$E$14)/100*$C$5</f>
        <v>32799.999999997453</v>
      </c>
      <c r="G17" s="32">
        <f>(A17-$A$14)/360*$C$6*$C$5-(A17-$A$14)/360*$C$7*$C$5*$E$14/100</f>
        <v>-3113.45</v>
      </c>
      <c r="H17" s="78">
        <f ca="1">VLOOKUP($A17,T$3:U$500,2)</f>
        <v>121.05</v>
      </c>
      <c r="I17" s="31">
        <f ca="1">(H17/$H$14-1)*$D$5</f>
        <v>53349.875930514434</v>
      </c>
      <c r="J17" s="32">
        <f>-1*(A17-$A$14)/360*$D$7*$D$5</f>
        <v>-15157.499999999998</v>
      </c>
      <c r="K17" s="78">
        <f ca="1">VLOOKUP($A17,V$3:W$500,2)</f>
        <v>99.825999999999993</v>
      </c>
      <c r="L17" s="31">
        <f ca="1">(K17-$K$14)/100*$E$5</f>
        <v>141859.99999999566</v>
      </c>
      <c r="M17" s="32">
        <f>(A17-$A$14)/360*$E$6*$E$5-(A17-$A$14)/360*$E$7*$E$5*$K$14/100</f>
        <v>-6860.6803333333337</v>
      </c>
      <c r="N17" s="84">
        <f ca="1">C17+D17-F17-G17-I17-J17+L17+M17</f>
        <v>-150093.10225822285</v>
      </c>
      <c r="P17" s="77">
        <f ca="1"/>
        <v>45915</v>
      </c>
      <c r="Q17" s="55">
        <f ca="1"/>
        <v>92.42</v>
      </c>
      <c r="R17" s="77">
        <f ca="1"/>
        <v>45912</v>
      </c>
      <c r="S17" s="55">
        <f ca="1"/>
        <v>100.916</v>
      </c>
      <c r="T17" s="77">
        <f ca="1"/>
        <v>45915</v>
      </c>
      <c r="U17" s="55">
        <f ca="1"/>
        <v>120.7</v>
      </c>
      <c r="V17" s="77">
        <f ca="1"/>
        <v>45912</v>
      </c>
      <c r="W17" s="55">
        <f ca="1"/>
        <v>99.486000000000004</v>
      </c>
    </row>
    <row r="18" spans="1:23" x14ac:dyDescent="0.3">
      <c r="A18" s="37">
        <v>45943</v>
      </c>
      <c r="B18" s="78">
        <f ca="1">VLOOKUP($A18,P$3:Q$500,2)</f>
        <v>91.84</v>
      </c>
      <c r="C18" s="31">
        <f ca="1">(B18/$B$14-1)*$B$5</f>
        <v>-143444.84139872383</v>
      </c>
      <c r="D18" s="32">
        <f>-1*(A18-$A$14)/360*$B$7*$B$5</f>
        <v>-17624.999999999996</v>
      </c>
      <c r="E18" s="78">
        <f ca="1">VLOOKUP($A18,R$3:S$500,2)</f>
        <v>101.10899999999999</v>
      </c>
      <c r="F18" s="31">
        <f ca="1">(E18-$E$14)/100*$C$5</f>
        <v>41799.999999997795</v>
      </c>
      <c r="G18" s="32">
        <f>(A18-$A$14)/360*$C$6*$C$5-(A18-$A$14)/360*$C$7*$C$5*$E$14/100</f>
        <v>-6226.9</v>
      </c>
      <c r="H18" s="78">
        <f ca="1">VLOOKUP($A18,T$3:U$500,2)</f>
        <v>121.12</v>
      </c>
      <c r="I18" s="31">
        <f ca="1">(H18/$H$14-1)*$D$5</f>
        <v>78246.484698095475</v>
      </c>
      <c r="J18" s="32">
        <f>-1*(A18-$A$14)/360*$D$7*$D$5</f>
        <v>-30314.999999999996</v>
      </c>
      <c r="K18" s="78">
        <f ca="1">VLOOKUP($A18,V$3:W$500,2)</f>
        <v>99.906000000000006</v>
      </c>
      <c r="L18" s="31">
        <f ca="1">(K18-$K$14)/100*$E$5</f>
        <v>174660.00000000079</v>
      </c>
      <c r="M18" s="32">
        <f>(A18-$A$14)/360*$E$6*$E$5-(A18-$A$14)/360*$E$7*$E$5*$K$14/100</f>
        <v>-13721.360666666667</v>
      </c>
      <c r="N18" s="84">
        <f ca="1">C18+D18-F18-G18-I18-J18+L18+M18</f>
        <v>-83635.786763483018</v>
      </c>
      <c r="P18" s="77">
        <f ca="1"/>
        <v>45916</v>
      </c>
      <c r="Q18" s="55">
        <f ca="1"/>
        <v>92.35</v>
      </c>
      <c r="R18" s="77">
        <f ca="1"/>
        <v>45915</v>
      </c>
      <c r="S18" s="55">
        <f ca="1"/>
        <v>100.931</v>
      </c>
      <c r="T18" s="77">
        <f ca="1"/>
        <v>45916</v>
      </c>
      <c r="U18" s="55">
        <f ca="1"/>
        <v>120.65</v>
      </c>
      <c r="V18" s="77">
        <f ca="1"/>
        <v>45915</v>
      </c>
      <c r="W18" s="55">
        <f ca="1"/>
        <v>99.543000000000006</v>
      </c>
    </row>
    <row r="19" spans="1:23" x14ac:dyDescent="0.3">
      <c r="A19" s="37">
        <v>45944</v>
      </c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84"/>
      <c r="P19" s="77">
        <f ca="1"/>
        <v>45917</v>
      </c>
      <c r="Q19" s="55">
        <f ca="1"/>
        <v>92.4</v>
      </c>
      <c r="R19" s="77">
        <f ca="1"/>
        <v>45916</v>
      </c>
      <c r="S19" s="55">
        <f ca="1"/>
        <v>100.971</v>
      </c>
      <c r="T19" s="77">
        <f ca="1"/>
        <v>45917</v>
      </c>
      <c r="U19" s="55">
        <f ca="1"/>
        <v>120.7</v>
      </c>
      <c r="V19" s="77">
        <f ca="1"/>
        <v>45916</v>
      </c>
      <c r="W19" s="55">
        <f ca="1"/>
        <v>99.593999999999994</v>
      </c>
    </row>
    <row r="20" spans="1:23" x14ac:dyDescent="0.3">
      <c r="A20" s="37">
        <v>45945</v>
      </c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84"/>
      <c r="P20" s="77">
        <f ca="1"/>
        <v>45918</v>
      </c>
      <c r="Q20" s="55">
        <f ca="1"/>
        <v>92.61</v>
      </c>
      <c r="R20" s="77">
        <f ca="1"/>
        <v>45917</v>
      </c>
      <c r="S20" s="55">
        <f ca="1"/>
        <v>100.982</v>
      </c>
      <c r="T20" s="77">
        <f ca="1"/>
        <v>45918</v>
      </c>
      <c r="U20" s="55">
        <f ca="1"/>
        <v>120.7</v>
      </c>
      <c r="V20" s="77">
        <f ca="1"/>
        <v>45917</v>
      </c>
      <c r="W20" s="55">
        <f ca="1"/>
        <v>99.626999999999995</v>
      </c>
    </row>
    <row r="21" spans="1:23" x14ac:dyDescent="0.3">
      <c r="A21" s="37">
        <v>45946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4"/>
      <c r="P21" s="77">
        <f ca="1"/>
        <v>45919</v>
      </c>
      <c r="Q21" s="55">
        <f ca="1"/>
        <v>92.68</v>
      </c>
      <c r="R21" s="77">
        <f ca="1"/>
        <v>45918</v>
      </c>
      <c r="S21" s="55">
        <f ca="1"/>
        <v>100.943</v>
      </c>
      <c r="T21" s="77">
        <f ca="1"/>
        <v>45919</v>
      </c>
      <c r="U21" s="55">
        <f ca="1"/>
        <v>120.63</v>
      </c>
      <c r="V21" s="77">
        <f ca="1"/>
        <v>45918</v>
      </c>
      <c r="W21" s="55">
        <f ca="1"/>
        <v>99.498999999999995</v>
      </c>
    </row>
    <row r="22" spans="1:23" x14ac:dyDescent="0.3">
      <c r="A22" s="37">
        <v>45947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4"/>
      <c r="P22" s="77">
        <f ca="1"/>
        <v>45922</v>
      </c>
      <c r="Q22" s="55">
        <f ca="1"/>
        <v>92.5</v>
      </c>
      <c r="R22" s="77">
        <f ca="1"/>
        <v>45919</v>
      </c>
      <c r="S22" s="55">
        <f ca="1"/>
        <v>100.896</v>
      </c>
      <c r="T22" s="77">
        <f ca="1"/>
        <v>45922</v>
      </c>
      <c r="U22" s="55">
        <f ca="1"/>
        <v>120.64</v>
      </c>
      <c r="V22" s="77">
        <f ca="1"/>
        <v>45919</v>
      </c>
      <c r="W22" s="55">
        <f ca="1"/>
        <v>99.405000000000001</v>
      </c>
    </row>
    <row r="23" spans="1:23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4"/>
      <c r="P23" s="77">
        <f ca="1"/>
        <v>45923</v>
      </c>
      <c r="Q23" s="55">
        <f ca="1"/>
        <v>92.62</v>
      </c>
      <c r="R23" s="77">
        <f ca="1"/>
        <v>45922</v>
      </c>
      <c r="S23" s="55">
        <f ca="1"/>
        <v>100.90900000000001</v>
      </c>
      <c r="T23" s="77">
        <f ca="1"/>
        <v>45923</v>
      </c>
      <c r="U23" s="55">
        <f ca="1"/>
        <v>120.59</v>
      </c>
      <c r="V23" s="77">
        <f ca="1"/>
        <v>45922</v>
      </c>
      <c r="W23" s="55">
        <f ca="1"/>
        <v>99.433000000000007</v>
      </c>
    </row>
    <row r="24" spans="1:23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4"/>
      <c r="P24" s="77">
        <f ca="1"/>
        <v>45924</v>
      </c>
      <c r="Q24" s="55">
        <f ca="1"/>
        <v>92.58</v>
      </c>
      <c r="R24" s="77">
        <f ca="1"/>
        <v>45923</v>
      </c>
      <c r="S24" s="55">
        <f ca="1"/>
        <v>100.88800000000001</v>
      </c>
      <c r="T24" s="77">
        <f ca="1"/>
        <v>45924</v>
      </c>
      <c r="U24" s="55">
        <f ca="1"/>
        <v>120.63</v>
      </c>
      <c r="V24" s="77">
        <f ca="1"/>
        <v>45923</v>
      </c>
      <c r="W24" s="55">
        <f ca="1"/>
        <v>99.39</v>
      </c>
    </row>
    <row r="25" spans="1:23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f ca="1"/>
        <v>45925</v>
      </c>
      <c r="Q25" s="55">
        <f ca="1"/>
        <v>92.36</v>
      </c>
      <c r="R25" s="77">
        <f ca="1"/>
        <v>45924</v>
      </c>
      <c r="S25" s="55">
        <f ca="1"/>
        <v>100.88800000000001</v>
      </c>
      <c r="T25" s="77">
        <f ca="1"/>
        <v>45925</v>
      </c>
      <c r="U25" s="55">
        <f ca="1"/>
        <v>120.42</v>
      </c>
      <c r="V25" s="77">
        <f ca="1"/>
        <v>45924</v>
      </c>
      <c r="W25" s="55">
        <f ca="1"/>
        <v>99.397999999999996</v>
      </c>
    </row>
    <row r="26" spans="1:23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45926</v>
      </c>
      <c r="Q26" s="55">
        <f ca="1"/>
        <v>92.5</v>
      </c>
      <c r="R26" s="77">
        <f ca="1"/>
        <v>45925</v>
      </c>
      <c r="S26" s="55">
        <f ca="1"/>
        <v>100.815</v>
      </c>
      <c r="T26" s="77">
        <f ca="1"/>
        <v>45926</v>
      </c>
      <c r="U26" s="55">
        <f ca="1"/>
        <v>120.59</v>
      </c>
      <c r="V26" s="77">
        <f ca="1"/>
        <v>45925</v>
      </c>
      <c r="W26" s="55">
        <f ca="1"/>
        <v>99.244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45929</v>
      </c>
      <c r="Q27" s="55">
        <f ca="1"/>
        <v>92.56</v>
      </c>
      <c r="R27" s="77">
        <f ca="1"/>
        <v>45926</v>
      </c>
      <c r="S27" s="55">
        <f ca="1"/>
        <v>100.863</v>
      </c>
      <c r="T27" s="77">
        <f ca="1"/>
        <v>45929</v>
      </c>
      <c r="U27" s="55">
        <f ca="1"/>
        <v>120.77</v>
      </c>
      <c r="V27" s="77">
        <f ca="1"/>
        <v>45926</v>
      </c>
      <c r="W27" s="55">
        <f ca="1"/>
        <v>99.363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45930</v>
      </c>
      <c r="Q28" s="55">
        <f ca="1"/>
        <v>92.44</v>
      </c>
      <c r="R28" s="77">
        <f ca="1"/>
        <v>45929</v>
      </c>
      <c r="S28" s="55">
        <f ca="1"/>
        <v>100.89100000000001</v>
      </c>
      <c r="T28" s="77">
        <f ca="1"/>
        <v>45930</v>
      </c>
      <c r="U28" s="55">
        <f ca="1"/>
        <v>120.79</v>
      </c>
      <c r="V28" s="77">
        <f ca="1"/>
        <v>45929</v>
      </c>
      <c r="W28" s="55">
        <f ca="1"/>
        <v>99.472999999999999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45931</v>
      </c>
      <c r="Q29" s="55">
        <f ca="1"/>
        <v>92.51</v>
      </c>
      <c r="R29" s="77">
        <f ca="1"/>
        <v>45930</v>
      </c>
      <c r="S29" s="55">
        <f ca="1"/>
        <v>100.898</v>
      </c>
      <c r="T29" s="77">
        <f ca="1"/>
        <v>45931</v>
      </c>
      <c r="U29" s="55">
        <f ca="1"/>
        <v>120.81</v>
      </c>
      <c r="V29" s="77">
        <f ca="1"/>
        <v>45930</v>
      </c>
      <c r="W29" s="55">
        <f ca="1"/>
        <v>99.481999999999999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4"/>
      <c r="P30" s="77">
        <f ca="1"/>
        <v>45932</v>
      </c>
      <c r="Q30" s="55">
        <f ca="1"/>
        <v>92.7</v>
      </c>
      <c r="R30" s="77">
        <f ca="1"/>
        <v>45931</v>
      </c>
      <c r="S30" s="55">
        <f ca="1"/>
        <v>100.917</v>
      </c>
      <c r="T30" s="77">
        <f ca="1"/>
        <v>45932</v>
      </c>
      <c r="U30" s="55">
        <f ca="1"/>
        <v>121.04</v>
      </c>
      <c r="V30" s="77">
        <f ca="1"/>
        <v>45931</v>
      </c>
      <c r="W30" s="55">
        <f ca="1"/>
        <v>99.522000000000006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f ca="1"/>
        <v>45933</v>
      </c>
      <c r="Q31" s="55">
        <f ca="1"/>
        <v>92.57</v>
      </c>
      <c r="R31" s="77">
        <f ca="1"/>
        <v>45932</v>
      </c>
      <c r="S31" s="55">
        <f ca="1"/>
        <v>100.92400000000001</v>
      </c>
      <c r="T31" s="77">
        <f ca="1"/>
        <v>45933</v>
      </c>
      <c r="U31" s="55">
        <f ca="1"/>
        <v>121.04</v>
      </c>
      <c r="V31" s="77">
        <f ca="1"/>
        <v>45932</v>
      </c>
      <c r="W31" s="55">
        <f ca="1"/>
        <v>99.543000000000006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7">
        <f ca="1"/>
        <v>45936</v>
      </c>
      <c r="Q32" s="55">
        <f ca="1"/>
        <v>92.53</v>
      </c>
      <c r="R32" s="77">
        <f ca="1"/>
        <v>45933</v>
      </c>
      <c r="S32" s="55">
        <f ca="1"/>
        <v>100.9</v>
      </c>
      <c r="T32" s="77">
        <f ca="1"/>
        <v>45936</v>
      </c>
      <c r="U32" s="55">
        <f ca="1"/>
        <v>120.97499999999999</v>
      </c>
      <c r="V32" s="77">
        <f ca="1"/>
        <v>45933</v>
      </c>
      <c r="W32" s="55">
        <f ca="1"/>
        <v>99.516999999999996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7">
        <f ca="1"/>
        <v>45937</v>
      </c>
      <c r="Q33" s="55">
        <f ca="1"/>
        <v>92.26</v>
      </c>
      <c r="R33" s="77">
        <f ca="1"/>
        <v>45936</v>
      </c>
      <c r="S33" s="55">
        <f ca="1"/>
        <v>100.917</v>
      </c>
      <c r="T33" s="77">
        <f ca="1"/>
        <v>45937</v>
      </c>
      <c r="U33" s="55">
        <f ca="1"/>
        <v>120.96</v>
      </c>
      <c r="V33" s="77">
        <f ca="1"/>
        <v>45936</v>
      </c>
      <c r="W33" s="55">
        <f ca="1"/>
        <v>99.501000000000005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P34" s="77">
        <f ca="1"/>
        <v>45938</v>
      </c>
      <c r="Q34" s="55">
        <f ca="1"/>
        <v>92.15</v>
      </c>
      <c r="R34" s="77">
        <f ca="1"/>
        <v>45937</v>
      </c>
      <c r="S34" s="55">
        <f ca="1"/>
        <v>100.93</v>
      </c>
      <c r="T34" s="77">
        <f ca="1"/>
        <v>45938</v>
      </c>
      <c r="U34" s="55">
        <f ca="1"/>
        <v>121.1</v>
      </c>
      <c r="V34" s="77">
        <f ca="1"/>
        <v>45937</v>
      </c>
      <c r="W34" s="55">
        <f ca="1"/>
        <v>99.540999999999997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P35" s="77">
        <f ca="1"/>
        <v>45939</v>
      </c>
      <c r="Q35" s="55">
        <f ca="1"/>
        <v>91.93</v>
      </c>
      <c r="R35" s="77">
        <f ca="1"/>
        <v>45938</v>
      </c>
      <c r="S35" s="55">
        <f ca="1"/>
        <v>100.986</v>
      </c>
      <c r="T35" s="77">
        <f ca="1"/>
        <v>45939</v>
      </c>
      <c r="U35" s="55">
        <f ca="1"/>
        <v>120.92</v>
      </c>
      <c r="V35" s="77">
        <f ca="1"/>
        <v>45938</v>
      </c>
      <c r="W35" s="55">
        <f ca="1"/>
        <v>99.665000000000006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P36" s="77">
        <f ca="1"/>
        <v>45940</v>
      </c>
      <c r="Q36" s="55">
        <f ca="1"/>
        <v>91.6</v>
      </c>
      <c r="R36" s="77">
        <f ca="1"/>
        <v>45939</v>
      </c>
      <c r="S36" s="55">
        <f ca="1"/>
        <v>100.932</v>
      </c>
      <c r="T36" s="77">
        <f ca="1"/>
        <v>45940</v>
      </c>
      <c r="U36" s="55">
        <f ca="1"/>
        <v>121.05</v>
      </c>
      <c r="V36" s="77">
        <f ca="1"/>
        <v>45939</v>
      </c>
      <c r="W36" s="55">
        <f ca="1"/>
        <v>99.552000000000007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P37" s="77">
        <f ca="1"/>
        <v>45943</v>
      </c>
      <c r="Q37" s="55">
        <f ca="1"/>
        <v>91.84</v>
      </c>
      <c r="R37" s="77">
        <f ca="1"/>
        <v>45940</v>
      </c>
      <c r="S37" s="55">
        <f ca="1"/>
        <v>101.06399999999999</v>
      </c>
      <c r="T37" s="77">
        <f ca="1"/>
        <v>45943</v>
      </c>
      <c r="U37" s="55">
        <f ca="1"/>
        <v>121.12</v>
      </c>
      <c r="V37" s="77">
        <f ca="1"/>
        <v>45940</v>
      </c>
      <c r="W37" s="55">
        <f ca="1"/>
        <v>99.825999999999993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R38" s="77">
        <f ca="1"/>
        <v>45943</v>
      </c>
      <c r="S38" s="55">
        <f ca="1"/>
        <v>101.10899999999999</v>
      </c>
      <c r="V38" s="77">
        <f ca="1"/>
        <v>45943</v>
      </c>
      <c r="W38" s="55">
        <f ca="1"/>
        <v>99.906000000000006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</row>
    <row r="43" spans="1:23" x14ac:dyDescent="0.3">
      <c r="B43" s="59"/>
      <c r="C43" s="59"/>
      <c r="D43" s="59"/>
      <c r="I43" s="58"/>
      <c r="J43" s="58"/>
      <c r="L43" s="58"/>
      <c r="M43" s="58"/>
      <c r="N43" s="58"/>
    </row>
    <row r="44" spans="1:23" x14ac:dyDescent="0.3">
      <c r="B44" s="59"/>
      <c r="C44" s="59"/>
      <c r="D44" s="59"/>
      <c r="I44" s="58"/>
      <c r="J44" s="58"/>
      <c r="L44" s="58"/>
      <c r="M44" s="58"/>
      <c r="N44" s="58"/>
    </row>
    <row r="45" spans="1:23" x14ac:dyDescent="0.3">
      <c r="B45" s="59"/>
      <c r="C45" s="59"/>
      <c r="D45" s="59"/>
      <c r="I45" s="58"/>
      <c r="J45" s="58"/>
      <c r="L45" s="58"/>
      <c r="M45" s="58"/>
      <c r="N45" s="58"/>
    </row>
    <row r="46" spans="1:23" x14ac:dyDescent="0.3">
      <c r="B46" s="59"/>
      <c r="C46" s="59"/>
      <c r="D46" s="59"/>
    </row>
    <row r="47" spans="1:23" x14ac:dyDescent="0.3">
      <c r="B47" s="59"/>
      <c r="C47" s="59"/>
      <c r="D47" s="59"/>
    </row>
    <row r="48" spans="1:23" x14ac:dyDescent="0.3">
      <c r="B48" s="59"/>
      <c r="C48" s="59"/>
      <c r="D48" s="59"/>
    </row>
    <row r="49" spans="2:4" x14ac:dyDescent="0.3">
      <c r="B49" s="59"/>
      <c r="C49" s="59"/>
      <c r="D49" s="59"/>
    </row>
    <row r="50" spans="2:4" x14ac:dyDescent="0.3">
      <c r="B50" s="59"/>
      <c r="C50" s="59"/>
      <c r="D50" s="59"/>
    </row>
    <row r="51" spans="2:4" x14ac:dyDescent="0.3">
      <c r="B51" s="59"/>
      <c r="C51" s="59"/>
      <c r="D51" s="59"/>
    </row>
    <row r="52" spans="2:4" x14ac:dyDescent="0.3">
      <c r="B52" s="59"/>
      <c r="C52" s="59"/>
      <c r="D52" s="59"/>
    </row>
    <row r="53" spans="2:4" x14ac:dyDescent="0.3">
      <c r="B53" s="59"/>
      <c r="C53" s="59"/>
      <c r="D53" s="59"/>
    </row>
  </sheetData>
  <mergeCells count="4">
    <mergeCell ref="B12:D12"/>
    <mergeCell ref="E12:G12"/>
    <mergeCell ref="H12:J12"/>
    <mergeCell ref="K12:M12"/>
  </mergeCells>
  <conditionalFormatting sqref="N13:N30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80"/>
  <sheetViews>
    <sheetView zoomScale="80" zoomScaleNormal="80" workbookViewId="0"/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2" max="22" width="10.5546875" style="77" hidden="1" customWidth="1"/>
    <col min="23" max="23" width="0" style="55" hidden="1" customWidth="1"/>
    <col min="24" max="24" width="10.5546875" style="77" hidden="1" customWidth="1"/>
    <col min="25" max="25" width="0" style="55" hidden="1" customWidth="1"/>
    <col min="26" max="26" width="10.5546875" style="77" hidden="1" customWidth="1"/>
    <col min="27" max="27" width="0" style="55" hidden="1" customWidth="1"/>
    <col min="28" max="28" width="10.5546875" style="77" hidden="1" customWidth="1"/>
    <col min="29" max="29" width="0" style="55" hidden="1" customWidth="1"/>
    <col min="30" max="30" width="10.5546875" style="77" hidden="1" customWidth="1"/>
    <col min="31" max="31" width="0" style="55" hidden="1" customWidth="1"/>
    <col min="32" max="32" width="10.5546875" style="77" hidden="1" customWidth="1"/>
    <col min="33" max="33" width="0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V1" s="54">
        <f ca="1">TODAY()-100</f>
        <v>45843</v>
      </c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0</v>
      </c>
      <c r="F2" s="73" t="s">
        <v>0</v>
      </c>
      <c r="G2" s="74" t="s">
        <v>0</v>
      </c>
      <c r="V2" s="104" t="s">
        <v>0</v>
      </c>
      <c r="W2" s="1"/>
      <c r="X2" s="105" t="s">
        <v>1</v>
      </c>
      <c r="Y2" s="2"/>
      <c r="Z2" s="106" t="s">
        <v>1</v>
      </c>
      <c r="AA2" s="1"/>
      <c r="AB2" s="107" t="s">
        <v>0</v>
      </c>
      <c r="AD2" s="108" t="s">
        <v>0</v>
      </c>
      <c r="AF2" s="103" t="s">
        <v>0</v>
      </c>
    </row>
    <row r="3" spans="1:33" x14ac:dyDescent="0.3">
      <c r="A3" s="15" t="s">
        <v>33</v>
      </c>
      <c r="B3" s="65" t="s">
        <v>65</v>
      </c>
      <c r="C3" s="75" t="s">
        <v>67</v>
      </c>
      <c r="D3" s="75" t="s">
        <v>68</v>
      </c>
      <c r="E3" s="75" t="s">
        <v>67</v>
      </c>
      <c r="F3" s="75" t="s">
        <v>69</v>
      </c>
      <c r="G3" s="66" t="s">
        <v>70</v>
      </c>
      <c r="V3" s="53" cm="1">
        <f t="array" aca="1" ref="V3:W72" ca="1">_xll.BDH($B$4, "PX_LAST, ", V$1, "")</f>
        <v>45845</v>
      </c>
      <c r="W3" s="1">
        <f ca="1"/>
        <v>80.099999999999994</v>
      </c>
      <c r="X3" s="53" cm="1">
        <f t="array" aca="1" ref="X3:Y36" ca="1">_xll.BDH($C$4, "PX_LAST, ", V$1, "")</f>
        <v>45896</v>
      </c>
      <c r="Y3" s="47">
        <f ca="1"/>
        <v>99.66796875</v>
      </c>
      <c r="Z3" s="53" cm="1">
        <f t="array" aca="1" ref="Z3:AA72" ca="1">_xll.BDH($D$4, "PX_LAST, ", V$1, "")</f>
        <v>45845</v>
      </c>
      <c r="AA3" s="1">
        <f ca="1"/>
        <v>108.41</v>
      </c>
      <c r="AB3" s="53" cm="1">
        <f t="array" aca="1" ref="AB3:AC36" ca="1">_xll.BDH($E$4, "PX_LAST, ", V$1, "")</f>
        <v>45896</v>
      </c>
      <c r="AC3" s="55">
        <f ca="1"/>
        <v>99.66796875</v>
      </c>
      <c r="AD3" s="53" cm="1">
        <f t="array" aca="1" ref="AD3:AE51" ca="1">_xll.BDH($F$4, "PX_LAST, ", V$1, "")</f>
        <v>45875</v>
      </c>
      <c r="AE3" s="55">
        <f ca="1"/>
        <v>100.0703125</v>
      </c>
      <c r="AF3" s="53" cm="1">
        <f t="array" aca="1" ref="AF3:AG50" ca="1">_xll.BDH($G$4, "PX_LAST, ", V$1, "")</f>
        <v>45876</v>
      </c>
      <c r="AG3" s="55">
        <f ca="1"/>
        <v>98.8359375</v>
      </c>
    </row>
    <row r="4" spans="1:33" ht="32.25" customHeight="1" x14ac:dyDescent="0.3">
      <c r="A4" s="15" t="s">
        <v>34</v>
      </c>
      <c r="B4" s="67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V4" s="77">
        <f ca="1"/>
        <v>45846</v>
      </c>
      <c r="W4" s="55">
        <f ca="1"/>
        <v>79.989999999999995</v>
      </c>
      <c r="X4" s="77">
        <f ca="1"/>
        <v>45897</v>
      </c>
      <c r="Y4" s="55">
        <f ca="1"/>
        <v>99.69921875</v>
      </c>
      <c r="Z4" s="77">
        <f ca="1"/>
        <v>45846</v>
      </c>
      <c r="AA4" s="55">
        <f ca="1"/>
        <v>108.1</v>
      </c>
      <c r="AB4" s="77">
        <f ca="1"/>
        <v>45897</v>
      </c>
      <c r="AC4" s="55">
        <f ca="1"/>
        <v>99.69921875</v>
      </c>
      <c r="AD4" s="77">
        <f ca="1"/>
        <v>45876</v>
      </c>
      <c r="AE4" s="55">
        <f ca="1"/>
        <v>99.9921875</v>
      </c>
      <c r="AF4" s="77">
        <f ca="1"/>
        <v>45877</v>
      </c>
      <c r="AG4" s="55">
        <f ca="1"/>
        <v>98.421875</v>
      </c>
    </row>
    <row r="5" spans="1:33" x14ac:dyDescent="0.3">
      <c r="A5" s="15" t="s">
        <v>8</v>
      </c>
      <c r="B5" s="68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V5" s="77">
        <f ca="1"/>
        <v>45847</v>
      </c>
      <c r="W5" s="55">
        <f ca="1"/>
        <v>80.209999999999994</v>
      </c>
      <c r="X5" s="77">
        <f ca="1"/>
        <v>45898</v>
      </c>
      <c r="Y5" s="55">
        <f ca="1"/>
        <v>99.67578125</v>
      </c>
      <c r="Z5" s="77">
        <f ca="1"/>
        <v>45847</v>
      </c>
      <c r="AA5" s="55">
        <f ca="1"/>
        <v>108.72</v>
      </c>
      <c r="AB5" s="77">
        <f ca="1"/>
        <v>45898</v>
      </c>
      <c r="AC5" s="55">
        <f ca="1"/>
        <v>99.67578125</v>
      </c>
      <c r="AD5" s="77">
        <f ca="1"/>
        <v>45877</v>
      </c>
      <c r="AE5" s="55">
        <f ca="1"/>
        <v>99.7265625</v>
      </c>
      <c r="AF5" s="77">
        <f ca="1"/>
        <v>45880</v>
      </c>
      <c r="AG5" s="55">
        <f ca="1"/>
        <v>98.375</v>
      </c>
    </row>
    <row r="6" spans="1:33" x14ac:dyDescent="0.3">
      <c r="A6" s="15" t="s">
        <v>10</v>
      </c>
      <c r="B6" s="70">
        <v>0</v>
      </c>
      <c r="C6" s="76">
        <f>(3+5/8)*0.01</f>
        <v>3.6249999999999998E-2</v>
      </c>
      <c r="D6" s="76">
        <v>0</v>
      </c>
      <c r="E6" s="76">
        <f>(3+5/8)*0.01</f>
        <v>3.6249999999999998E-2</v>
      </c>
      <c r="F6" s="76">
        <v>4.2500000000000003E-2</v>
      </c>
      <c r="G6" s="10">
        <v>4.7500000000000001E-2</v>
      </c>
      <c r="Q6" s="77"/>
      <c r="S6" s="54"/>
      <c r="V6" s="77">
        <f ca="1"/>
        <v>45848</v>
      </c>
      <c r="W6" s="55">
        <f ca="1"/>
        <v>80.13</v>
      </c>
      <c r="X6" s="77">
        <f ca="1"/>
        <v>45901</v>
      </c>
      <c r="Y6" s="55">
        <f ca="1"/>
        <v>99.67578125</v>
      </c>
      <c r="Z6" s="77">
        <f ca="1"/>
        <v>45848</v>
      </c>
      <c r="AA6" s="55">
        <f ca="1"/>
        <v>108.74</v>
      </c>
      <c r="AB6" s="77">
        <f ca="1"/>
        <v>45901</v>
      </c>
      <c r="AC6" s="55">
        <f ca="1"/>
        <v>99.67578125</v>
      </c>
      <c r="AD6" s="77">
        <f ca="1"/>
        <v>45880</v>
      </c>
      <c r="AE6" s="55">
        <f ca="1"/>
        <v>99.703125</v>
      </c>
      <c r="AF6" s="77">
        <f ca="1"/>
        <v>45881</v>
      </c>
      <c r="AG6" s="55">
        <f ca="1"/>
        <v>97.96875</v>
      </c>
    </row>
    <row r="7" spans="1:33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  <c r="V7" s="77">
        <f ca="1"/>
        <v>45849</v>
      </c>
      <c r="W7" s="55">
        <f ca="1"/>
        <v>80.03</v>
      </c>
      <c r="X7" s="77">
        <f ca="1"/>
        <v>45902</v>
      </c>
      <c r="Y7" s="55">
        <f ca="1"/>
        <v>99.55859375</v>
      </c>
      <c r="Z7" s="77">
        <f ca="1"/>
        <v>45849</v>
      </c>
      <c r="AA7" s="55">
        <f ca="1"/>
        <v>108.08</v>
      </c>
      <c r="AB7" s="77">
        <f ca="1"/>
        <v>45902</v>
      </c>
      <c r="AC7" s="55">
        <f ca="1"/>
        <v>99.55859375</v>
      </c>
      <c r="AD7" s="77">
        <f ca="1"/>
        <v>45881</v>
      </c>
      <c r="AE7" s="55">
        <f ca="1"/>
        <v>99.671875</v>
      </c>
      <c r="AF7" s="77">
        <f ca="1"/>
        <v>45882</v>
      </c>
      <c r="AG7" s="55">
        <f ca="1"/>
        <v>98.796875</v>
      </c>
    </row>
    <row r="8" spans="1:33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6" t="s">
        <v>81</v>
      </c>
      <c r="J8" s="88" t="s">
        <v>65</v>
      </c>
      <c r="K8" s="89" t="s">
        <v>68</v>
      </c>
      <c r="L8" s="1"/>
      <c r="M8" s="97" t="s">
        <v>80</v>
      </c>
      <c r="N8" s="75" t="s">
        <v>65</v>
      </c>
      <c r="O8" s="93" t="s">
        <v>68</v>
      </c>
      <c r="P8" s="1"/>
      <c r="Q8" s="98" t="s">
        <v>82</v>
      </c>
      <c r="R8" s="95">
        <f>J9*N9-K9*O9</f>
        <v>34276.718721329118</v>
      </c>
      <c r="S8" s="54"/>
      <c r="T8" s="1"/>
      <c r="V8" s="77">
        <f ca="1"/>
        <v>45852</v>
      </c>
      <c r="W8" s="55">
        <f ca="1"/>
        <v>80.09</v>
      </c>
      <c r="X8" s="77">
        <f ca="1"/>
        <v>45903</v>
      </c>
      <c r="Y8" s="55">
        <f ca="1"/>
        <v>99.69140625</v>
      </c>
      <c r="Z8" s="77">
        <f ca="1"/>
        <v>45852</v>
      </c>
      <c r="AA8" s="55">
        <f ca="1"/>
        <v>108.05</v>
      </c>
      <c r="AB8" s="77">
        <f ca="1"/>
        <v>45903</v>
      </c>
      <c r="AC8" s="55">
        <f ca="1"/>
        <v>99.69140625</v>
      </c>
      <c r="AD8" s="77">
        <f ca="1"/>
        <v>45882</v>
      </c>
      <c r="AE8" s="55">
        <f ca="1"/>
        <v>100.125</v>
      </c>
      <c r="AF8" s="77">
        <f ca="1"/>
        <v>45883</v>
      </c>
      <c r="AG8" s="55">
        <f ca="1"/>
        <v>98.0625</v>
      </c>
    </row>
    <row r="9" spans="1:33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0"/>
      <c r="J9" s="91">
        <f>B5/B14</f>
        <v>431220.35360068991</v>
      </c>
      <c r="K9" s="92">
        <f>D5/H14</f>
        <v>320241.96059244761</v>
      </c>
      <c r="L9" s="1"/>
      <c r="M9" s="81"/>
      <c r="N9" s="21">
        <v>0.38100000000000001</v>
      </c>
      <c r="O9" s="94">
        <v>0.40600000000000003</v>
      </c>
      <c r="P9" s="1"/>
      <c r="Q9" s="54"/>
      <c r="R9" s="1"/>
      <c r="S9" s="54"/>
      <c r="T9" s="1"/>
      <c r="V9" s="77">
        <f ca="1"/>
        <v>45853</v>
      </c>
      <c r="W9" s="55">
        <f ca="1"/>
        <v>79.849999999999994</v>
      </c>
      <c r="X9" s="77">
        <f ca="1"/>
        <v>45904</v>
      </c>
      <c r="Y9" s="55">
        <f ca="1"/>
        <v>99.90234375</v>
      </c>
      <c r="Z9" s="77">
        <f ca="1"/>
        <v>45853</v>
      </c>
      <c r="AA9" s="55">
        <f ca="1"/>
        <v>107.66</v>
      </c>
      <c r="AB9" s="77">
        <f ca="1"/>
        <v>45904</v>
      </c>
      <c r="AC9" s="55">
        <f ca="1"/>
        <v>99.90234375</v>
      </c>
      <c r="AD9" s="77">
        <f ca="1"/>
        <v>45883</v>
      </c>
      <c r="AE9" s="55">
        <f ca="1"/>
        <v>99.7109375</v>
      </c>
      <c r="AF9" s="77">
        <f ca="1"/>
        <v>45884</v>
      </c>
      <c r="AG9" s="55">
        <f ca="1"/>
        <v>97.3515625</v>
      </c>
    </row>
    <row r="10" spans="1:33" ht="15" thickBot="1" x14ac:dyDescent="0.35">
      <c r="A10" s="16" t="s">
        <v>29</v>
      </c>
      <c r="B10" s="11" cm="1">
        <f t="array" ref="B10">_xll.BDP(B4,"px_last")</f>
        <v>80.27</v>
      </c>
      <c r="C10" s="21" cm="1">
        <f t="array" ref="C10">_xll.BDP(C4,"px_last")</f>
        <v>99.9921875</v>
      </c>
      <c r="D10" s="21" cm="1">
        <f t="array" ref="D10">_xll.BDP(D4,"px_last")</f>
        <v>111.515</v>
      </c>
      <c r="E10" s="21" cm="1">
        <f t="array" ref="E10">_xll.BDP(E4,"px_last")</f>
        <v>99.9921875</v>
      </c>
      <c r="F10" s="21" cm="1">
        <f t="array" ref="F10">_xll.BDP(F4,"px_last")</f>
        <v>101.75</v>
      </c>
      <c r="G10" s="22" cm="1">
        <f t="array" ref="G10">_xll.BDP(G4,"px_last")</f>
        <v>102.109375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7">
        <f ca="1"/>
        <v>45854</v>
      </c>
      <c r="W10" s="55">
        <f ca="1"/>
        <v>80.06</v>
      </c>
      <c r="X10" s="77">
        <f ca="1"/>
        <v>45905</v>
      </c>
      <c r="Y10" s="55">
        <f ca="1"/>
        <v>100.19140625</v>
      </c>
      <c r="Z10" s="77">
        <f ca="1"/>
        <v>45854</v>
      </c>
      <c r="AA10" s="55">
        <f ca="1"/>
        <v>107.83</v>
      </c>
      <c r="AB10" s="77">
        <f ca="1"/>
        <v>45905</v>
      </c>
      <c r="AC10" s="55">
        <f ca="1"/>
        <v>100.19140625</v>
      </c>
      <c r="AD10" s="77">
        <f ca="1"/>
        <v>45884</v>
      </c>
      <c r="AE10" s="55">
        <f ca="1"/>
        <v>99.4453125</v>
      </c>
      <c r="AF10" s="77">
        <f ca="1"/>
        <v>45887</v>
      </c>
      <c r="AG10" s="55">
        <f ca="1"/>
        <v>97.125</v>
      </c>
    </row>
    <row r="11" spans="1:33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>
        <f ca="1"/>
        <v>45855</v>
      </c>
      <c r="W11" s="55">
        <f ca="1"/>
        <v>80.14</v>
      </c>
      <c r="X11" s="77">
        <f ca="1"/>
        <v>45908</v>
      </c>
      <c r="Y11" s="55">
        <f ca="1"/>
        <v>100.28515625</v>
      </c>
      <c r="Z11" s="77">
        <f ca="1"/>
        <v>45855</v>
      </c>
      <c r="AA11" s="55">
        <f ca="1"/>
        <v>108.09</v>
      </c>
      <c r="AB11" s="77">
        <f ca="1"/>
        <v>45908</v>
      </c>
      <c r="AC11" s="55">
        <f ca="1"/>
        <v>100.28515625</v>
      </c>
      <c r="AD11" s="77">
        <f ca="1"/>
        <v>45887</v>
      </c>
      <c r="AE11" s="55">
        <f ca="1"/>
        <v>99.3203125</v>
      </c>
      <c r="AF11" s="77">
        <f ca="1"/>
        <v>45888</v>
      </c>
      <c r="AG11" s="55">
        <f ca="1"/>
        <v>97.515625</v>
      </c>
    </row>
    <row r="12" spans="1:33" ht="15" thickBot="1" x14ac:dyDescent="0.35">
      <c r="A12" s="40" t="s">
        <v>23</v>
      </c>
      <c r="B12" s="116" t="s">
        <v>0</v>
      </c>
      <c r="C12" s="117"/>
      <c r="D12" s="117"/>
      <c r="E12" s="122" t="s">
        <v>1</v>
      </c>
      <c r="F12" s="123"/>
      <c r="G12" s="124"/>
      <c r="H12" s="119" t="s">
        <v>1</v>
      </c>
      <c r="I12" s="130"/>
      <c r="J12" s="121"/>
      <c r="K12" s="131" t="s">
        <v>0</v>
      </c>
      <c r="L12" s="132"/>
      <c r="M12" s="133"/>
      <c r="N12" s="119" t="s">
        <v>0</v>
      </c>
      <c r="O12" s="130"/>
      <c r="P12" s="121"/>
      <c r="Q12" s="128" t="s">
        <v>0</v>
      </c>
      <c r="R12" s="126"/>
      <c r="S12" s="129"/>
      <c r="T12" s="40" t="s">
        <v>16</v>
      </c>
      <c r="V12" s="77">
        <f ca="1"/>
        <v>45856</v>
      </c>
      <c r="W12" s="55">
        <f ca="1"/>
        <v>80.25</v>
      </c>
      <c r="X12" s="77">
        <f ca="1"/>
        <v>45909</v>
      </c>
      <c r="Y12" s="55">
        <f ca="1"/>
        <v>100.03515625</v>
      </c>
      <c r="Z12" s="77">
        <f ca="1"/>
        <v>45856</v>
      </c>
      <c r="AA12" s="55">
        <f ca="1"/>
        <v>108.29</v>
      </c>
      <c r="AB12" s="77">
        <f ca="1"/>
        <v>45909</v>
      </c>
      <c r="AC12" s="55">
        <f ca="1"/>
        <v>100.03515625</v>
      </c>
      <c r="AD12" s="77">
        <f ca="1"/>
        <v>45888</v>
      </c>
      <c r="AE12" s="55">
        <f ca="1"/>
        <v>99.5390625</v>
      </c>
      <c r="AF12" s="77">
        <f ca="1"/>
        <v>45889</v>
      </c>
      <c r="AG12" s="55">
        <f ca="1"/>
        <v>97.71875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V13" s="77">
        <f ca="1"/>
        <v>45859</v>
      </c>
      <c r="W13" s="55">
        <f ca="1"/>
        <v>80.36</v>
      </c>
      <c r="X13" s="77">
        <f ca="1"/>
        <v>45910</v>
      </c>
      <c r="Y13" s="55">
        <f ca="1"/>
        <v>100.125</v>
      </c>
      <c r="Z13" s="77">
        <f ca="1"/>
        <v>45859</v>
      </c>
      <c r="AA13" s="55">
        <f ca="1"/>
        <v>108.71</v>
      </c>
      <c r="AB13" s="77">
        <f ca="1"/>
        <v>45910</v>
      </c>
      <c r="AC13" s="55">
        <f ca="1"/>
        <v>100.125</v>
      </c>
      <c r="AD13" s="77">
        <f ca="1"/>
        <v>45889</v>
      </c>
      <c r="AE13" s="55">
        <f ca="1"/>
        <v>99.6640625</v>
      </c>
      <c r="AF13" s="77">
        <f ca="1"/>
        <v>45890</v>
      </c>
      <c r="AG13" s="55">
        <f ca="1"/>
        <v>97.375</v>
      </c>
    </row>
    <row r="14" spans="1:33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4">
        <v>0</v>
      </c>
      <c r="V14" s="77">
        <f ca="1"/>
        <v>45860</v>
      </c>
      <c r="W14" s="55">
        <f ca="1"/>
        <v>80.5</v>
      </c>
      <c r="X14" s="77">
        <f ca="1"/>
        <v>45911</v>
      </c>
      <c r="Y14" s="55">
        <f ca="1"/>
        <v>100.12890625</v>
      </c>
      <c r="Z14" s="77">
        <f ca="1"/>
        <v>45860</v>
      </c>
      <c r="AA14" s="55">
        <f ca="1"/>
        <v>108.97</v>
      </c>
      <c r="AB14" s="77">
        <f ca="1"/>
        <v>45911</v>
      </c>
      <c r="AC14" s="55">
        <f ca="1"/>
        <v>100.12890625</v>
      </c>
      <c r="AD14" s="77">
        <f ca="1"/>
        <v>45890</v>
      </c>
      <c r="AE14" s="55">
        <f ca="1"/>
        <v>99.3671875</v>
      </c>
      <c r="AF14" s="77">
        <f ca="1"/>
        <v>45891</v>
      </c>
      <c r="AG14" s="55">
        <f ca="1"/>
        <v>98.015625</v>
      </c>
    </row>
    <row r="15" spans="1:33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4">
        <f>C15+D15-F15-G15-I15-J15+L15+M15+O15+P15+R15+S15</f>
        <v>31217.214616930833</v>
      </c>
      <c r="V15" s="77">
        <f ca="1"/>
        <v>45861</v>
      </c>
      <c r="W15" s="55">
        <f ca="1"/>
        <v>80.540000000000006</v>
      </c>
      <c r="X15" s="77">
        <f ca="1"/>
        <v>45912</v>
      </c>
      <c r="Y15" s="55">
        <f ca="1"/>
        <v>99.95703125</v>
      </c>
      <c r="Z15" s="77">
        <f ca="1"/>
        <v>45861</v>
      </c>
      <c r="AA15" s="55">
        <f ca="1"/>
        <v>108.8</v>
      </c>
      <c r="AB15" s="77">
        <f ca="1"/>
        <v>45912</v>
      </c>
      <c r="AC15" s="55">
        <f ca="1"/>
        <v>99.95703125</v>
      </c>
      <c r="AD15" s="77">
        <f ca="1"/>
        <v>45891</v>
      </c>
      <c r="AE15" s="55">
        <f ca="1"/>
        <v>99.9609375</v>
      </c>
      <c r="AF15" s="77">
        <f ca="1"/>
        <v>45894</v>
      </c>
      <c r="AG15" s="55">
        <f ca="1"/>
        <v>97.8046875</v>
      </c>
    </row>
    <row r="16" spans="1:33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4">
        <f t="shared" ref="T16:T25" si="12">C16+D16-F16-G16-I16-J16+L16+M16+O16+P16+R16+S16</f>
        <v>-40274.442201504164</v>
      </c>
      <c r="V16" s="77">
        <f ca="1"/>
        <v>45862</v>
      </c>
      <c r="W16" s="55">
        <f ca="1"/>
        <v>80.44</v>
      </c>
      <c r="X16" s="77">
        <f ca="1"/>
        <v>45915</v>
      </c>
      <c r="Y16" s="55">
        <f ca="1"/>
        <v>100.08203125</v>
      </c>
      <c r="Z16" s="77">
        <f ca="1"/>
        <v>45862</v>
      </c>
      <c r="AA16" s="55">
        <f ca="1"/>
        <v>108.64</v>
      </c>
      <c r="AB16" s="77">
        <f ca="1"/>
        <v>45915</v>
      </c>
      <c r="AC16" s="55">
        <f ca="1"/>
        <v>100.08203125</v>
      </c>
      <c r="AD16" s="77">
        <f ca="1"/>
        <v>45894</v>
      </c>
      <c r="AE16" s="55">
        <f ca="1"/>
        <v>99.7890625</v>
      </c>
      <c r="AF16" s="77">
        <f ca="1"/>
        <v>45895</v>
      </c>
      <c r="AG16" s="55">
        <f ca="1"/>
        <v>97.34375</v>
      </c>
    </row>
    <row r="17" spans="1:33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4">
        <f t="shared" si="12"/>
        <v>45075.639234011898</v>
      </c>
      <c r="V17" s="77">
        <f ca="1"/>
        <v>45863</v>
      </c>
      <c r="W17" s="55">
        <f ca="1"/>
        <v>80.489999999999995</v>
      </c>
      <c r="X17" s="77">
        <f ca="1"/>
        <v>45916</v>
      </c>
      <c r="Y17" s="55">
        <f ca="1"/>
        <v>100.17578125</v>
      </c>
      <c r="Z17" s="77">
        <f ca="1"/>
        <v>45863</v>
      </c>
      <c r="AA17" s="55">
        <f ca="1"/>
        <v>108.99</v>
      </c>
      <c r="AB17" s="77">
        <f ca="1"/>
        <v>45916</v>
      </c>
      <c r="AC17" s="55">
        <f ca="1"/>
        <v>100.17578125</v>
      </c>
      <c r="AD17" s="77">
        <f ca="1"/>
        <v>45895</v>
      </c>
      <c r="AE17" s="55">
        <f ca="1"/>
        <v>99.8984375</v>
      </c>
      <c r="AF17" s="77">
        <f ca="1"/>
        <v>45896</v>
      </c>
      <c r="AG17" s="55">
        <f ca="1"/>
        <v>97.3203125</v>
      </c>
    </row>
    <row r="18" spans="1:33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4">
        <f t="shared" si="12"/>
        <v>42451.761896485979</v>
      </c>
      <c r="V18" s="77">
        <f ca="1"/>
        <v>45866</v>
      </c>
      <c r="W18" s="55">
        <f ca="1"/>
        <v>80.45</v>
      </c>
      <c r="X18" s="77">
        <f ca="1"/>
        <v>45917</v>
      </c>
      <c r="Y18" s="55">
        <f ca="1"/>
        <v>99.86328125</v>
      </c>
      <c r="Z18" s="77">
        <f ca="1"/>
        <v>45866</v>
      </c>
      <c r="AA18" s="55">
        <f ca="1"/>
        <v>108.77</v>
      </c>
      <c r="AB18" s="77">
        <f ca="1"/>
        <v>45917</v>
      </c>
      <c r="AC18" s="55">
        <f ca="1"/>
        <v>99.86328125</v>
      </c>
      <c r="AD18" s="77">
        <f ca="1"/>
        <v>45896</v>
      </c>
      <c r="AE18" s="55">
        <f ca="1"/>
        <v>100.1171875</v>
      </c>
      <c r="AF18" s="77">
        <f ca="1"/>
        <v>45897</v>
      </c>
      <c r="AG18" s="55">
        <f ca="1"/>
        <v>98.015625</v>
      </c>
    </row>
    <row r="19" spans="1:33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4">
        <f t="shared" si="12"/>
        <v>108871.49256401924</v>
      </c>
      <c r="V19" s="77">
        <f ca="1"/>
        <v>45867</v>
      </c>
      <c r="W19" s="55">
        <f ca="1"/>
        <v>80.5</v>
      </c>
      <c r="X19" s="77">
        <f ca="1"/>
        <v>45918</v>
      </c>
      <c r="Y19" s="55">
        <f ca="1"/>
        <v>99.82421875</v>
      </c>
      <c r="Z19" s="77">
        <f ca="1"/>
        <v>45867</v>
      </c>
      <c r="AA19" s="55">
        <f ca="1"/>
        <v>109.49</v>
      </c>
      <c r="AB19" s="77">
        <f ca="1"/>
        <v>45918</v>
      </c>
      <c r="AC19" s="55">
        <f ca="1"/>
        <v>99.82421875</v>
      </c>
      <c r="AD19" s="77">
        <f ca="1"/>
        <v>45897</v>
      </c>
      <c r="AE19" s="55">
        <f ca="1"/>
        <v>100.359375</v>
      </c>
      <c r="AF19" s="77">
        <f ca="1"/>
        <v>45898</v>
      </c>
      <c r="AG19" s="55">
        <f ca="1"/>
        <v>97.21875</v>
      </c>
    </row>
    <row r="20" spans="1:33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4">
        <f t="shared" si="12"/>
        <v>106697.93186877367</v>
      </c>
      <c r="V20" s="77">
        <f ca="1"/>
        <v>45868</v>
      </c>
      <c r="W20" s="55">
        <f ca="1"/>
        <v>80.33</v>
      </c>
      <c r="X20" s="77">
        <f ca="1"/>
        <v>45919</v>
      </c>
      <c r="Y20" s="55">
        <f ca="1"/>
        <v>99.7578125</v>
      </c>
      <c r="Z20" s="77">
        <f ca="1"/>
        <v>45868</v>
      </c>
      <c r="AA20" s="55">
        <f ca="1"/>
        <v>109.08</v>
      </c>
      <c r="AB20" s="77">
        <f ca="1"/>
        <v>45919</v>
      </c>
      <c r="AC20" s="55">
        <f ca="1"/>
        <v>99.7578125</v>
      </c>
      <c r="AD20" s="77">
        <f ca="1"/>
        <v>45898</v>
      </c>
      <c r="AE20" s="55">
        <f ca="1"/>
        <v>100.15625</v>
      </c>
      <c r="AF20" s="77">
        <f ca="1"/>
        <v>45901</v>
      </c>
      <c r="AG20" s="55">
        <f ca="1"/>
        <v>97.21875</v>
      </c>
    </row>
    <row r="21" spans="1:33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4">
        <f t="shared" si="12"/>
        <v>131978.59209042153</v>
      </c>
      <c r="V21" s="77">
        <f ca="1"/>
        <v>45869</v>
      </c>
      <c r="W21" s="55">
        <f ca="1"/>
        <v>80.38</v>
      </c>
      <c r="X21" s="77">
        <f ca="1"/>
        <v>45922</v>
      </c>
      <c r="Y21" s="55">
        <f ca="1"/>
        <v>99.65234375</v>
      </c>
      <c r="Z21" s="77">
        <f ca="1"/>
        <v>45869</v>
      </c>
      <c r="AA21" s="55">
        <f ca="1"/>
        <v>109.11</v>
      </c>
      <c r="AB21" s="77">
        <f ca="1"/>
        <v>45922</v>
      </c>
      <c r="AC21" s="55">
        <f ca="1"/>
        <v>99.65234375</v>
      </c>
      <c r="AD21" s="77">
        <f ca="1"/>
        <v>45901</v>
      </c>
      <c r="AE21" s="55">
        <f ca="1"/>
        <v>100.15625</v>
      </c>
      <c r="AF21" s="77">
        <f ca="1"/>
        <v>45902</v>
      </c>
      <c r="AG21" s="55">
        <f ca="1"/>
        <v>96.703125</v>
      </c>
    </row>
    <row r="22" spans="1:33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4">
        <f t="shared" si="12"/>
        <v>92444.507231884942</v>
      </c>
      <c r="V22" s="77">
        <f ca="1"/>
        <v>45870</v>
      </c>
      <c r="W22" s="55">
        <f ca="1"/>
        <v>79.98</v>
      </c>
      <c r="X22" s="77">
        <f ca="1"/>
        <v>45923</v>
      </c>
      <c r="Y22" s="55">
        <f ca="1"/>
        <v>99.80078125</v>
      </c>
      <c r="Z22" s="77">
        <f ca="1"/>
        <v>45870</v>
      </c>
      <c r="AA22" s="55">
        <f ca="1"/>
        <v>109.63</v>
      </c>
      <c r="AB22" s="77">
        <f ca="1"/>
        <v>45923</v>
      </c>
      <c r="AC22" s="55">
        <f ca="1"/>
        <v>99.80078125</v>
      </c>
      <c r="AD22" s="77">
        <f ca="1"/>
        <v>45902</v>
      </c>
      <c r="AE22" s="55">
        <f ca="1"/>
        <v>99.8984375</v>
      </c>
      <c r="AF22" s="77">
        <f ca="1"/>
        <v>45903</v>
      </c>
      <c r="AG22" s="55">
        <f ca="1"/>
        <v>97.6875</v>
      </c>
    </row>
    <row r="23" spans="1:33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4">
        <f t="shared" si="12"/>
        <v>108259.48657025544</v>
      </c>
      <c r="V23" s="77">
        <f ca="1"/>
        <v>45873</v>
      </c>
      <c r="W23" s="55">
        <f ca="1"/>
        <v>80.25</v>
      </c>
      <c r="X23" s="77">
        <f ca="1"/>
        <v>45924</v>
      </c>
      <c r="Y23" s="55">
        <f ca="1"/>
        <v>99.58203125</v>
      </c>
      <c r="Z23" s="77">
        <f ca="1"/>
        <v>45873</v>
      </c>
      <c r="AA23" s="55">
        <f ca="1"/>
        <v>109.82</v>
      </c>
      <c r="AB23" s="77">
        <f ca="1"/>
        <v>45924</v>
      </c>
      <c r="AC23" s="55">
        <f ca="1"/>
        <v>99.58203125</v>
      </c>
      <c r="AD23" s="77">
        <f ca="1"/>
        <v>45903</v>
      </c>
      <c r="AE23" s="55">
        <f ca="1"/>
        <v>100.2578125</v>
      </c>
      <c r="AF23" s="77">
        <f ca="1"/>
        <v>45904</v>
      </c>
      <c r="AG23" s="55">
        <f ca="1"/>
        <v>98.3671875</v>
      </c>
    </row>
    <row r="24" spans="1:33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4">
        <f t="shared" si="12"/>
        <v>145392.45495853462</v>
      </c>
      <c r="V24" s="77">
        <f ca="1"/>
        <v>45874</v>
      </c>
      <c r="W24" s="55">
        <f ca="1"/>
        <v>80.209999999999994</v>
      </c>
      <c r="X24" s="77">
        <f ca="1"/>
        <v>45925</v>
      </c>
      <c r="Y24" s="55">
        <f ca="1"/>
        <v>99.40234375</v>
      </c>
      <c r="Z24" s="77">
        <f ca="1"/>
        <v>45874</v>
      </c>
      <c r="AA24" s="55">
        <f ca="1"/>
        <v>109.9</v>
      </c>
      <c r="AB24" s="77">
        <f ca="1"/>
        <v>45925</v>
      </c>
      <c r="AC24" s="55">
        <f ca="1"/>
        <v>99.40234375</v>
      </c>
      <c r="AD24" s="77">
        <f ca="1"/>
        <v>45904</v>
      </c>
      <c r="AE24" s="55">
        <f ca="1"/>
        <v>100.7109375</v>
      </c>
      <c r="AF24" s="77">
        <f ca="1"/>
        <v>45905</v>
      </c>
      <c r="AG24" s="55">
        <f ca="1"/>
        <v>99.8359375</v>
      </c>
    </row>
    <row r="25" spans="1:33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4">
        <f t="shared" si="12"/>
        <v>115643.94561680552</v>
      </c>
      <c r="V25" s="77">
        <f ca="1"/>
        <v>45875</v>
      </c>
      <c r="W25" s="55">
        <f ca="1"/>
        <v>80.290000000000006</v>
      </c>
      <c r="X25" s="77">
        <f ca="1"/>
        <v>45926</v>
      </c>
      <c r="Y25" s="55">
        <f ca="1"/>
        <v>99.37890625</v>
      </c>
      <c r="Z25" s="77">
        <f ca="1"/>
        <v>45875</v>
      </c>
      <c r="AA25" s="55">
        <f ca="1"/>
        <v>109.87</v>
      </c>
      <c r="AB25" s="77">
        <f ca="1"/>
        <v>45926</v>
      </c>
      <c r="AC25" s="55">
        <f ca="1"/>
        <v>99.37890625</v>
      </c>
      <c r="AD25" s="77">
        <f ca="1"/>
        <v>45905</v>
      </c>
      <c r="AE25" s="55">
        <f ca="1"/>
        <v>101.40625</v>
      </c>
      <c r="AF25" s="77">
        <f ca="1"/>
        <v>45908</v>
      </c>
      <c r="AG25" s="55">
        <f ca="1"/>
        <v>100.90625</v>
      </c>
    </row>
    <row r="26" spans="1:33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4">
        <f>C26+D26-F26-G26-I26-J26+L26+M26+O26+P26+R26+S26+$R$8</f>
        <v>99114.446437403763</v>
      </c>
      <c r="V26" s="77">
        <f ca="1"/>
        <v>45876</v>
      </c>
      <c r="W26" s="55">
        <f ca="1"/>
        <v>80.209999999999994</v>
      </c>
      <c r="X26" s="77">
        <f ca="1"/>
        <v>45929</v>
      </c>
      <c r="Y26" s="55">
        <f ca="1"/>
        <v>99.5078125</v>
      </c>
      <c r="Z26" s="77">
        <f ca="1"/>
        <v>45876</v>
      </c>
      <c r="AA26" s="55">
        <f ca="1"/>
        <v>109.76</v>
      </c>
      <c r="AB26" s="77">
        <f ca="1"/>
        <v>45929</v>
      </c>
      <c r="AC26" s="55">
        <f ca="1"/>
        <v>99.5078125</v>
      </c>
      <c r="AD26" s="77">
        <f ca="1"/>
        <v>45908</v>
      </c>
      <c r="AE26" s="55">
        <f ca="1"/>
        <v>101.6953125</v>
      </c>
      <c r="AF26" s="77">
        <f ca="1"/>
        <v>45909</v>
      </c>
      <c r="AG26" s="55">
        <f ca="1"/>
        <v>100.28125</v>
      </c>
    </row>
    <row r="27" spans="1:33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4">
        <f t="shared" ref="T27:T31" si="13">C27+D27-F27-G27-I27-J27+L27+M27+O27+P27+R27+S27+$R$8</f>
        <v>73234.049773876992</v>
      </c>
      <c r="V27" s="77">
        <f ca="1"/>
        <v>45877</v>
      </c>
      <c r="W27" s="55">
        <f ca="1"/>
        <v>80.22</v>
      </c>
      <c r="X27" s="77">
        <f ca="1"/>
        <v>45930</v>
      </c>
      <c r="Y27" s="55">
        <f ca="1"/>
        <v>99.48046875</v>
      </c>
      <c r="Z27" s="77">
        <f ca="1"/>
        <v>45877</v>
      </c>
      <c r="AA27" s="55">
        <f ca="1"/>
        <v>109.41</v>
      </c>
      <c r="AB27" s="77">
        <f ca="1"/>
        <v>45930</v>
      </c>
      <c r="AC27" s="55">
        <f ca="1"/>
        <v>99.48046875</v>
      </c>
      <c r="AD27" s="77">
        <f ca="1"/>
        <v>45909</v>
      </c>
      <c r="AE27" s="55">
        <f ca="1"/>
        <v>101.3046875</v>
      </c>
      <c r="AF27" s="77">
        <f ca="1"/>
        <v>45910</v>
      </c>
      <c r="AG27" s="55">
        <f ca="1"/>
        <v>100.84375</v>
      </c>
    </row>
    <row r="28" spans="1:33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4">
        <f t="shared" si="13"/>
        <v>22942.234283888927</v>
      </c>
      <c r="V28" s="77">
        <f ca="1"/>
        <v>45880</v>
      </c>
      <c r="W28" s="55">
        <f ca="1"/>
        <v>80.22</v>
      </c>
      <c r="X28" s="77">
        <f ca="1"/>
        <v>45931</v>
      </c>
      <c r="Y28" s="55">
        <f ca="1"/>
        <v>99.78515625</v>
      </c>
      <c r="Z28" s="77">
        <f ca="1"/>
        <v>45880</v>
      </c>
      <c r="AA28" s="55">
        <f ca="1"/>
        <v>109.58</v>
      </c>
      <c r="AB28" s="77">
        <f ca="1"/>
        <v>45931</v>
      </c>
      <c r="AC28" s="55">
        <f ca="1"/>
        <v>99.78515625</v>
      </c>
      <c r="AD28" s="77">
        <f ca="1"/>
        <v>45910</v>
      </c>
      <c r="AE28" s="55">
        <f ca="1"/>
        <v>101.640625</v>
      </c>
      <c r="AF28" s="77">
        <f ca="1"/>
        <v>45911</v>
      </c>
      <c r="AG28" s="55">
        <f ca="1"/>
        <v>101.53125</v>
      </c>
    </row>
    <row r="29" spans="1:33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4">
        <f t="shared" si="13"/>
        <v>68433.5164725629</v>
      </c>
      <c r="V29" s="77">
        <f ca="1"/>
        <v>45881</v>
      </c>
      <c r="W29" s="55">
        <f ca="1"/>
        <v>80.400000000000006</v>
      </c>
      <c r="X29" s="77">
        <f ca="1"/>
        <v>45932</v>
      </c>
      <c r="Y29" s="55">
        <f ca="1"/>
        <v>99.79296875</v>
      </c>
      <c r="Z29" s="77">
        <f ca="1"/>
        <v>45881</v>
      </c>
      <c r="AA29" s="55">
        <f ca="1"/>
        <v>109.68</v>
      </c>
      <c r="AB29" s="77">
        <f ca="1"/>
        <v>45932</v>
      </c>
      <c r="AC29" s="55">
        <f ca="1"/>
        <v>99.79296875</v>
      </c>
      <c r="AD29" s="77">
        <f ca="1"/>
        <v>45911</v>
      </c>
      <c r="AE29" s="55">
        <f ca="1"/>
        <v>101.84375</v>
      </c>
      <c r="AF29" s="77">
        <f ca="1"/>
        <v>45912</v>
      </c>
      <c r="AG29" s="55">
        <f ca="1"/>
        <v>101.078125</v>
      </c>
    </row>
    <row r="30" spans="1:33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4">
        <f t="shared" si="13"/>
        <v>18088.264775209918</v>
      </c>
      <c r="V30" s="77">
        <f ca="1"/>
        <v>45882</v>
      </c>
      <c r="W30" s="55">
        <f ca="1"/>
        <v>80.61</v>
      </c>
      <c r="X30" s="77">
        <f ca="1"/>
        <v>45933</v>
      </c>
      <c r="Y30" s="55">
        <f ca="1"/>
        <v>99.58984375</v>
      </c>
      <c r="Z30" s="77">
        <f ca="1"/>
        <v>45882</v>
      </c>
      <c r="AA30" s="55">
        <f ca="1"/>
        <v>110.26</v>
      </c>
      <c r="AB30" s="77">
        <f ca="1"/>
        <v>45933</v>
      </c>
      <c r="AC30" s="55">
        <f ca="1"/>
        <v>99.58984375</v>
      </c>
      <c r="AD30" s="77">
        <f ca="1"/>
        <v>45912</v>
      </c>
      <c r="AE30" s="55">
        <f ca="1"/>
        <v>101.4765625</v>
      </c>
      <c r="AF30" s="77">
        <f ca="1"/>
        <v>45915</v>
      </c>
      <c r="AG30" s="55">
        <f ca="1"/>
        <v>101.4296875</v>
      </c>
    </row>
    <row r="31" spans="1:33" x14ac:dyDescent="0.3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4">
        <f t="shared" si="13"/>
        <v>41148.901177205451</v>
      </c>
      <c r="V31" s="77">
        <f ca="1"/>
        <v>45883</v>
      </c>
      <c r="W31" s="55">
        <f ca="1"/>
        <v>80.400000000000006</v>
      </c>
      <c r="X31" s="77">
        <f ca="1"/>
        <v>45936</v>
      </c>
      <c r="Y31" s="55">
        <f ca="1"/>
        <v>99.5078125</v>
      </c>
      <c r="Z31" s="77">
        <f ca="1"/>
        <v>45883</v>
      </c>
      <c r="AA31" s="55">
        <f ca="1"/>
        <v>109.88</v>
      </c>
      <c r="AB31" s="77">
        <f ca="1"/>
        <v>45936</v>
      </c>
      <c r="AC31" s="55">
        <f ca="1"/>
        <v>99.5078125</v>
      </c>
      <c r="AD31" s="77">
        <f ca="1"/>
        <v>45915</v>
      </c>
      <c r="AE31" s="55">
        <f ca="1"/>
        <v>101.703125</v>
      </c>
      <c r="AF31" s="77">
        <f ca="1"/>
        <v>45916</v>
      </c>
      <c r="AG31" s="55">
        <f ca="1"/>
        <v>101.6171875</v>
      </c>
    </row>
    <row r="32" spans="1:33" x14ac:dyDescent="0.3">
      <c r="A32" s="37">
        <v>45939</v>
      </c>
      <c r="B32" s="1">
        <v>80.42</v>
      </c>
      <c r="C32" s="47">
        <f t="shared" ref="C32" si="14">(B32/$B$14-1)*$B$5</f>
        <v>-321259.1634325168</v>
      </c>
      <c r="D32" s="47">
        <f t="shared" ref="D32" si="15">-1*(A32-$A$14)/360*$B$7*$B$5</f>
        <v>-98699.999999999985</v>
      </c>
      <c r="E32" s="46">
        <v>99.50390625</v>
      </c>
      <c r="F32" s="47">
        <f t="shared" ref="F32" si="16">(E32-$E$14)/100*$C$5</f>
        <v>-119589.84375</v>
      </c>
      <c r="G32" s="48">
        <f t="shared" ref="G32" si="17">(A32-$A$14)/360*$C$6*$C$5-(A32-$A$14)/360*$C$7*$C$5*$E$14/100</f>
        <v>-7929.44140625</v>
      </c>
      <c r="H32" s="46">
        <v>111.04</v>
      </c>
      <c r="I32" s="47">
        <f t="shared" ref="I32" si="18">(H32/$H$14-1)*$D$5</f>
        <v>-440332.69581461453</v>
      </c>
      <c r="J32" s="48">
        <f t="shared" ref="J32" si="19">-1*(A32-$A$14)/360*$D$7*$D$5</f>
        <v>-101519.99999999999</v>
      </c>
      <c r="K32" s="46">
        <v>99.50390625</v>
      </c>
      <c r="L32" s="47">
        <f t="shared" ref="L32" si="20">(K32-$K$14)/100*$E$5</f>
        <v>-104257.8125</v>
      </c>
      <c r="M32" s="48">
        <f t="shared" ref="M32" si="21">(A32-$A$14)/360*$E$6*$E$5-(A32-$A$14)/360*$E$7*$E$5*$N$14/100</f>
        <v>-7706.8526041666628</v>
      </c>
      <c r="N32" s="46">
        <v>100.8828125</v>
      </c>
      <c r="O32" s="47">
        <f t="shared" ref="O32" si="22">(N32-$N$14)/100*$F$5</f>
        <v>-66796.875</v>
      </c>
      <c r="P32" s="48">
        <f t="shared" ref="P32" si="23">(A32-$A$14)/360*$F$6*$F$5-(A32-$A$14)/360*$F$7*$F$5*$N$14/100</f>
        <v>-275.08203124999636</v>
      </c>
      <c r="Q32" s="46">
        <v>100.4375</v>
      </c>
      <c r="R32" s="47">
        <f t="shared" ref="R32" si="24">(Q32-$Q$14)/100*$G$5</f>
        <v>-127148.4375</v>
      </c>
      <c r="S32" s="48">
        <f t="shared" ref="S32" si="25">(A32-$A$14)/360*$G$6*$G$5-(A32-$A$14)/360*$G$7*$G$5*$Q$14/100</f>
        <v>3151.8976562500029</v>
      </c>
      <c r="T32" s="84">
        <f t="shared" ref="T32" si="26">C32+D32-F32-G32-I32-J32+L32+M32+O32+P32+R32+S32+$R$8</f>
        <v>-19343.625719489806</v>
      </c>
      <c r="V32" s="77">
        <f ca="1"/>
        <v>45884</v>
      </c>
      <c r="W32" s="55">
        <f ca="1"/>
        <v>80.459999999999994</v>
      </c>
      <c r="X32" s="77">
        <f ca="1"/>
        <v>45937</v>
      </c>
      <c r="Y32" s="55">
        <f ca="1"/>
        <v>99.65625</v>
      </c>
      <c r="Z32" s="77">
        <f ca="1"/>
        <v>45884</v>
      </c>
      <c r="AA32" s="55">
        <f ca="1"/>
        <v>109.74</v>
      </c>
      <c r="AB32" s="77">
        <f ca="1"/>
        <v>45937</v>
      </c>
      <c r="AC32" s="55">
        <f ca="1"/>
        <v>99.65625</v>
      </c>
      <c r="AD32" s="77">
        <f ca="1"/>
        <v>45916</v>
      </c>
      <c r="AE32" s="55">
        <f ca="1"/>
        <v>101.7890625</v>
      </c>
      <c r="AF32" s="77">
        <f ca="1"/>
        <v>45917</v>
      </c>
      <c r="AG32" s="55">
        <f ca="1"/>
        <v>100.9296875</v>
      </c>
    </row>
    <row r="33" spans="1:33" x14ac:dyDescent="0.3">
      <c r="A33" s="37">
        <v>45940</v>
      </c>
      <c r="B33" s="46">
        <f ca="1">VLOOKUP($A33,V$3:W$104,2)</f>
        <v>79.95</v>
      </c>
      <c r="C33" s="47">
        <f t="shared" ref="C33" ca="1" si="27">(B33/$B$14-1)*$B$5</f>
        <v>-523932.72962484026</v>
      </c>
      <c r="D33" s="47">
        <f t="shared" ref="D33" si="28">-1*(A33-$A$14)/360*$B$7*$B$5</f>
        <v>-102812.5</v>
      </c>
      <c r="E33" s="46">
        <f ca="1">VLOOKUP($A33,X$3:Y$104,2)</f>
        <v>99.98828125</v>
      </c>
      <c r="F33" s="47">
        <f t="shared" ref="F33" ca="1" si="29">(E33-$E$14)/100*$C$5</f>
        <v>-25136.71875</v>
      </c>
      <c r="G33" s="48">
        <f t="shared" ref="G33" si="30">(A33-$A$14)/360*$C$6*$C$5-(A33-$A$14)/360*$C$7*$C$5*$E$14/100</f>
        <v>-8259.8347981770858</v>
      </c>
      <c r="H33" s="46">
        <f ca="1">VLOOKUP($A33,Z$3:AA$104,2)</f>
        <v>111.35</v>
      </c>
      <c r="I33" s="47">
        <f t="shared" ref="I33" ca="1" si="31">(H33/$H$14-1)*$D$5</f>
        <v>-341057.68803095992</v>
      </c>
      <c r="J33" s="48">
        <f t="shared" ref="J33" si="32">-1*(A33-$A$14)/360*$D$7*$D$5</f>
        <v>-105750</v>
      </c>
      <c r="K33" s="46">
        <f ca="1">VLOOKUP($A33,AB$3:AC$104,2)</f>
        <v>99.98828125</v>
      </c>
      <c r="L33" s="47">
        <f t="shared" ref="L33" ca="1" si="33">(K33-$K$14)/100*$E$5</f>
        <v>-21914.0625</v>
      </c>
      <c r="M33" s="48">
        <f t="shared" ref="M33" si="34">(A33-$A$14)/360*$E$6*$E$5-(A33-$A$14)/360*$E$7*$E$5*$N$14/100</f>
        <v>-8027.9714626736168</v>
      </c>
      <c r="N33" s="46">
        <f ca="1">VLOOKUP($A33,AD$3:AE$104,2)</f>
        <v>101.734375</v>
      </c>
      <c r="O33" s="47">
        <f t="shared" ref="O33" ca="1" si="35">(N33-$N$14)/100*$F$5</f>
        <v>-2929.6875</v>
      </c>
      <c r="P33" s="48">
        <f t="shared" ref="P33" si="36">(A33-$A$14)/360*$F$6*$F$5-(A33-$A$14)/360*$F$7*$F$5*$N$14/100</f>
        <v>-286.54378255208212</v>
      </c>
      <c r="Q33" s="46">
        <f ca="1">VLOOKUP($A33,AF$3:AG$104,2)</f>
        <v>102.0859375</v>
      </c>
      <c r="R33" s="47">
        <f t="shared" ref="R33" ca="1" si="37">(Q33-$Q$14)/100*$G$5</f>
        <v>45937.500000000007</v>
      </c>
      <c r="S33" s="48">
        <f t="shared" ref="S33" si="38">(A33-$A$14)/360*$G$6*$G$5-(A33-$A$14)/360*$G$7*$G$5*$Q$14/100</f>
        <v>3283.2267252604142</v>
      </c>
      <c r="T33" s="84">
        <f t="shared" ref="T33" ca="1" si="39">C33+D33-F33-G33-I33-J33+L33+M33+O33+P33+R33+S33+$R$8</f>
        <v>-96201.807844339346</v>
      </c>
      <c r="V33" s="77">
        <f ca="1"/>
        <v>45887</v>
      </c>
      <c r="W33" s="55">
        <f ca="1"/>
        <v>80.400000000000006</v>
      </c>
      <c r="X33" s="77">
        <f ca="1"/>
        <v>45938</v>
      </c>
      <c r="Y33" s="55">
        <f ca="1"/>
        <v>99.6015625</v>
      </c>
      <c r="Z33" s="77">
        <f ca="1"/>
        <v>45887</v>
      </c>
      <c r="AA33" s="55">
        <f ca="1"/>
        <v>109.54</v>
      </c>
      <c r="AB33" s="77">
        <f ca="1"/>
        <v>45938</v>
      </c>
      <c r="AC33" s="55">
        <f ca="1"/>
        <v>99.6015625</v>
      </c>
      <c r="AD33" s="77">
        <f ca="1"/>
        <v>45917</v>
      </c>
      <c r="AE33" s="55">
        <f ca="1"/>
        <v>101.296875</v>
      </c>
      <c r="AF33" s="77">
        <f ca="1"/>
        <v>45918</v>
      </c>
      <c r="AG33" s="55">
        <f ca="1"/>
        <v>100.390625</v>
      </c>
    </row>
    <row r="34" spans="1:33" x14ac:dyDescent="0.3">
      <c r="A34" s="37">
        <v>45943</v>
      </c>
      <c r="B34" s="46">
        <f ca="1">VLOOKUP($A34,V$3:W$104,2)</f>
        <v>80.27</v>
      </c>
      <c r="C34" s="47">
        <f t="shared" ref="C34" ca="1" si="40">(B34/$B$14-1)*$B$5</f>
        <v>-385942.2164726223</v>
      </c>
      <c r="D34" s="47">
        <f t="shared" ref="D34" si="41">-1*(A34-$A$14)/360*$B$7*$B$5</f>
        <v>-115150</v>
      </c>
      <c r="E34" s="46">
        <f ca="1">VLOOKUP($A34,X$3:Y$104,2)</f>
        <v>99.98828125</v>
      </c>
      <c r="F34" s="47">
        <f t="shared" ref="F34" ca="1" si="42">(E34-$E$14)/100*$C$5</f>
        <v>-25136.71875</v>
      </c>
      <c r="G34" s="48">
        <f t="shared" ref="G34" si="43">(A34-$A$14)/360*$C$6*$C$5-(A34-$A$14)/360*$C$7*$C$5*$E$14/100</f>
        <v>-9251.0149739583358</v>
      </c>
      <c r="H34" s="46">
        <f ca="1">VLOOKUP($A34,Z$3:AA$104,2)</f>
        <v>111.515</v>
      </c>
      <c r="I34" s="47">
        <f t="shared" ref="I34" ca="1" si="44">(H34/$H$14-1)*$D$5</f>
        <v>-288217.76453320601</v>
      </c>
      <c r="J34" s="48">
        <f t="shared" ref="J34" si="45">-1*(A34-$A$14)/360*$D$7*$D$5</f>
        <v>-118440</v>
      </c>
      <c r="K34" s="46">
        <f ca="1">VLOOKUP($A34,AB$3:AC$104,2)</f>
        <v>99.98828125</v>
      </c>
      <c r="L34" s="47">
        <f t="shared" ref="L34" ca="1" si="46">(K34-$K$14)/100*$E$5</f>
        <v>-21914.0625</v>
      </c>
      <c r="M34" s="48">
        <f t="shared" ref="M34" si="47">(A34-$A$14)/360*$E$6*$E$5-(A34-$A$14)/360*$E$7*$E$5*$N$14/100</f>
        <v>-8991.3280381944423</v>
      </c>
      <c r="N34" s="46">
        <f ca="1">VLOOKUP($A34,AD$3:AE$104,2)</f>
        <v>101.734375</v>
      </c>
      <c r="O34" s="47">
        <f t="shared" ref="O34" ca="1" si="48">(N34-$N$14)/100*$F$5</f>
        <v>-2929.6875</v>
      </c>
      <c r="P34" s="48">
        <f t="shared" ref="P34" si="49">(A34-$A$14)/360*$F$6*$F$5-(A34-$A$14)/360*$F$7*$F$5*$N$14/100</f>
        <v>-320.92903645833212</v>
      </c>
      <c r="Q34" s="46">
        <f ca="1">VLOOKUP($A34,AF$3:AG$104,2)</f>
        <v>102.0859375</v>
      </c>
      <c r="R34" s="47">
        <f t="shared" ref="R34" ca="1" si="50">(Q34-$Q$14)/100*$G$5</f>
        <v>45937.500000000007</v>
      </c>
      <c r="S34" s="48">
        <f t="shared" ref="S34" si="51">(A34-$A$14)/360*$G$6*$G$5-(A34-$A$14)/360*$G$7*$G$5*$Q$14/100</f>
        <v>3677.2139322916701</v>
      </c>
      <c r="T34" s="84">
        <f t="shared" ref="T34" ca="1" si="52">C34+D34-F34-G34-I34-J34+L34+M34+O34+P34+R34+S34+$R$8</f>
        <v>-10311.292636489961</v>
      </c>
      <c r="V34" s="77">
        <f ca="1"/>
        <v>45888</v>
      </c>
      <c r="W34" s="55">
        <f ca="1"/>
        <v>80.38</v>
      </c>
      <c r="X34" s="77">
        <f ca="1"/>
        <v>45939</v>
      </c>
      <c r="Y34" s="55">
        <f ca="1"/>
        <v>99.50390625</v>
      </c>
      <c r="Z34" s="77">
        <f ca="1"/>
        <v>45888</v>
      </c>
      <c r="AA34" s="55">
        <f ca="1"/>
        <v>109.71</v>
      </c>
      <c r="AB34" s="77">
        <f ca="1"/>
        <v>45939</v>
      </c>
      <c r="AC34" s="55">
        <f ca="1"/>
        <v>99.50390625</v>
      </c>
      <c r="AD34" s="77">
        <f ca="1"/>
        <v>45918</v>
      </c>
      <c r="AE34" s="55">
        <f ca="1"/>
        <v>101.15625</v>
      </c>
      <c r="AF34" s="77">
        <f ca="1"/>
        <v>45919</v>
      </c>
      <c r="AG34" s="55">
        <f ca="1"/>
        <v>100.078125</v>
      </c>
    </row>
    <row r="35" spans="1:33" x14ac:dyDescent="0.3">
      <c r="A35" s="37">
        <v>45944</v>
      </c>
      <c r="B35" s="46"/>
      <c r="C35" s="47"/>
      <c r="D35" s="47"/>
      <c r="E35" s="46"/>
      <c r="F35" s="47"/>
      <c r="G35" s="48"/>
      <c r="H35" s="46"/>
      <c r="I35" s="47"/>
      <c r="J35" s="48"/>
      <c r="K35" s="46"/>
      <c r="L35" s="47"/>
      <c r="M35" s="48"/>
      <c r="N35" s="46"/>
      <c r="O35" s="47"/>
      <c r="P35" s="48"/>
      <c r="Q35" s="46"/>
      <c r="R35" s="47"/>
      <c r="S35" s="48"/>
      <c r="T35" s="84"/>
      <c r="V35" s="77">
        <f ca="1"/>
        <v>45889</v>
      </c>
      <c r="W35" s="55">
        <f ca="1"/>
        <v>80.349999999999994</v>
      </c>
      <c r="X35" s="77">
        <f ca="1"/>
        <v>45940</v>
      </c>
      <c r="Y35" s="55">
        <f ca="1"/>
        <v>99.98828125</v>
      </c>
      <c r="Z35" s="77">
        <f ca="1"/>
        <v>45889</v>
      </c>
      <c r="AA35" s="55">
        <f ca="1"/>
        <v>109.76</v>
      </c>
      <c r="AB35" s="77">
        <f ca="1"/>
        <v>45940</v>
      </c>
      <c r="AC35" s="55">
        <f ca="1"/>
        <v>99.98828125</v>
      </c>
      <c r="AD35" s="77">
        <f ca="1"/>
        <v>45919</v>
      </c>
      <c r="AE35" s="55">
        <f ca="1"/>
        <v>100.9765625</v>
      </c>
      <c r="AF35" s="77">
        <f ca="1"/>
        <v>45922</v>
      </c>
      <c r="AG35" s="55">
        <f ca="1"/>
        <v>99.78125</v>
      </c>
    </row>
    <row r="36" spans="1:33" x14ac:dyDescent="0.3">
      <c r="A36" s="37">
        <v>45945</v>
      </c>
      <c r="B36" s="46"/>
      <c r="C36" s="47"/>
      <c r="D36" s="47"/>
      <c r="E36" s="46"/>
      <c r="F36" s="47"/>
      <c r="G36" s="48"/>
      <c r="H36" s="46"/>
      <c r="I36" s="47"/>
      <c r="J36" s="48"/>
      <c r="K36" s="46"/>
      <c r="L36" s="47"/>
      <c r="M36" s="48"/>
      <c r="N36" s="46"/>
      <c r="O36" s="47"/>
      <c r="P36" s="48"/>
      <c r="Q36" s="46"/>
      <c r="R36" s="47"/>
      <c r="S36" s="48"/>
      <c r="T36" s="84"/>
      <c r="V36" s="77">
        <f ca="1"/>
        <v>45890</v>
      </c>
      <c r="W36" s="55">
        <f ca="1"/>
        <v>80.2</v>
      </c>
      <c r="X36" s="77">
        <f ca="1"/>
        <v>45943</v>
      </c>
      <c r="Y36" s="55">
        <f ca="1"/>
        <v>99.98828125</v>
      </c>
      <c r="Z36" s="77">
        <f ca="1"/>
        <v>45890</v>
      </c>
      <c r="AA36" s="55">
        <f ca="1"/>
        <v>109.34</v>
      </c>
      <c r="AB36" s="77">
        <f ca="1"/>
        <v>45943</v>
      </c>
      <c r="AC36" s="55">
        <f ca="1"/>
        <v>99.98828125</v>
      </c>
      <c r="AD36" s="77">
        <f ca="1"/>
        <v>45922</v>
      </c>
      <c r="AE36" s="55">
        <f ca="1"/>
        <v>100.8203125</v>
      </c>
      <c r="AF36" s="77">
        <f ca="1"/>
        <v>45923</v>
      </c>
      <c r="AG36" s="55">
        <f ca="1"/>
        <v>100.4765625</v>
      </c>
    </row>
    <row r="37" spans="1:33" x14ac:dyDescent="0.3">
      <c r="A37" s="37">
        <v>45946</v>
      </c>
      <c r="B37" s="46"/>
      <c r="C37" s="47"/>
      <c r="D37" s="47"/>
      <c r="E37" s="46"/>
      <c r="F37" s="47"/>
      <c r="G37" s="48"/>
      <c r="H37" s="46"/>
      <c r="I37" s="47"/>
      <c r="J37" s="48"/>
      <c r="K37" s="46"/>
      <c r="L37" s="47"/>
      <c r="M37" s="48"/>
      <c r="N37" s="46"/>
      <c r="O37" s="47"/>
      <c r="P37" s="48"/>
      <c r="Q37" s="46"/>
      <c r="R37" s="47"/>
      <c r="S37" s="48"/>
      <c r="T37" s="84"/>
      <c r="V37" s="77">
        <f ca="1"/>
        <v>45891</v>
      </c>
      <c r="W37" s="55">
        <f ca="1"/>
        <v>80.849999999999994</v>
      </c>
      <c r="Z37" s="77">
        <f ca="1"/>
        <v>45891</v>
      </c>
      <c r="AA37" s="55">
        <f ca="1"/>
        <v>110.2</v>
      </c>
      <c r="AD37" s="77">
        <f ca="1"/>
        <v>45923</v>
      </c>
      <c r="AE37" s="55">
        <f ca="1"/>
        <v>101.1484375</v>
      </c>
      <c r="AF37" s="77">
        <f ca="1"/>
        <v>45924</v>
      </c>
      <c r="AG37" s="55">
        <f ca="1"/>
        <v>99.9765625</v>
      </c>
    </row>
    <row r="38" spans="1:33" x14ac:dyDescent="0.3">
      <c r="A38" s="37">
        <v>45947</v>
      </c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84"/>
      <c r="V38" s="77">
        <f ca="1"/>
        <v>45894</v>
      </c>
      <c r="W38" s="55">
        <f ca="1"/>
        <v>80.69</v>
      </c>
      <c r="Z38" s="77">
        <f ca="1"/>
        <v>45894</v>
      </c>
      <c r="AA38" s="55">
        <f ca="1"/>
        <v>109.91</v>
      </c>
      <c r="AD38" s="77">
        <f ca="1"/>
        <v>45924</v>
      </c>
      <c r="AE38" s="55">
        <f ca="1"/>
        <v>100.8203125</v>
      </c>
      <c r="AF38" s="77">
        <f ca="1"/>
        <v>45925</v>
      </c>
      <c r="AG38" s="55">
        <f ca="1"/>
        <v>100.0234375</v>
      </c>
    </row>
    <row r="39" spans="1:33" x14ac:dyDescent="0.3">
      <c r="A39" s="37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4"/>
      <c r="V39" s="77">
        <f ca="1"/>
        <v>45895</v>
      </c>
      <c r="W39" s="55">
        <f ca="1"/>
        <v>80.87</v>
      </c>
      <c r="Z39" s="77">
        <f ca="1"/>
        <v>45895</v>
      </c>
      <c r="AA39" s="55">
        <f ca="1"/>
        <v>109.99</v>
      </c>
      <c r="AD39" s="77">
        <f ca="1"/>
        <v>45925</v>
      </c>
      <c r="AE39" s="55">
        <f ca="1"/>
        <v>100.6328125</v>
      </c>
      <c r="AF39" s="77">
        <f ca="1"/>
        <v>45926</v>
      </c>
      <c r="AG39" s="55">
        <f ca="1"/>
        <v>100</v>
      </c>
    </row>
    <row r="40" spans="1:33" x14ac:dyDescent="0.3">
      <c r="A40" s="37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7">
        <f ca="1"/>
        <v>45896</v>
      </c>
      <c r="W40" s="55">
        <f ca="1"/>
        <v>80.97</v>
      </c>
      <c r="Z40" s="77">
        <f ca="1"/>
        <v>45896</v>
      </c>
      <c r="AA40" s="55">
        <f ca="1"/>
        <v>110.03</v>
      </c>
      <c r="AD40" s="77">
        <f ca="1"/>
        <v>45926</v>
      </c>
      <c r="AE40" s="55">
        <f ca="1"/>
        <v>100.5859375</v>
      </c>
      <c r="AF40" s="77">
        <f ca="1"/>
        <v>45929</v>
      </c>
      <c r="AG40" s="55">
        <f ca="1"/>
        <v>100.71875</v>
      </c>
    </row>
    <row r="41" spans="1:33" x14ac:dyDescent="0.3">
      <c r="A41" s="37"/>
      <c r="B41" s="46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9"/>
      <c r="V41" s="77">
        <f ca="1"/>
        <v>45897</v>
      </c>
      <c r="W41" s="55">
        <f ca="1"/>
        <v>81.010000000000005</v>
      </c>
      <c r="Z41" s="77">
        <f ca="1"/>
        <v>45897</v>
      </c>
      <c r="AA41" s="55">
        <f ca="1"/>
        <v>110.2</v>
      </c>
      <c r="AD41" s="77">
        <f ca="1"/>
        <v>45929</v>
      </c>
      <c r="AE41" s="55">
        <f ca="1"/>
        <v>100.8828125</v>
      </c>
      <c r="AF41" s="77">
        <f ca="1"/>
        <v>45930</v>
      </c>
      <c r="AG41" s="55">
        <f ca="1"/>
        <v>100.28125</v>
      </c>
    </row>
    <row r="42" spans="1:33" x14ac:dyDescent="0.3">
      <c r="A42" s="37"/>
      <c r="B42" s="46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9"/>
      <c r="V42" s="77">
        <f ca="1"/>
        <v>45898</v>
      </c>
      <c r="W42" s="55">
        <f ca="1"/>
        <v>80.86</v>
      </c>
      <c r="Z42" s="77">
        <f ca="1"/>
        <v>45898</v>
      </c>
      <c r="AA42" s="55">
        <f ca="1"/>
        <v>109.8</v>
      </c>
      <c r="AD42" s="77">
        <f ca="1"/>
        <v>45930</v>
      </c>
      <c r="AE42" s="55">
        <f ca="1"/>
        <v>100.7890625</v>
      </c>
      <c r="AF42" s="77">
        <f ca="1"/>
        <v>45931</v>
      </c>
      <c r="AG42" s="55">
        <f ca="1"/>
        <v>100.6328125</v>
      </c>
    </row>
    <row r="43" spans="1:33" x14ac:dyDescent="0.3">
      <c r="A43" s="37"/>
      <c r="B43" s="46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9"/>
      <c r="V43" s="77">
        <f ca="1"/>
        <v>45902</v>
      </c>
      <c r="W43" s="55">
        <f ca="1"/>
        <v>80.39</v>
      </c>
      <c r="Z43" s="77">
        <f ca="1"/>
        <v>45902</v>
      </c>
      <c r="AA43" s="55">
        <f ca="1"/>
        <v>109.05</v>
      </c>
      <c r="AD43" s="77">
        <f ca="1"/>
        <v>45931</v>
      </c>
      <c r="AE43" s="55">
        <f ca="1"/>
        <v>101.2109375</v>
      </c>
      <c r="AF43" s="77">
        <f ca="1"/>
        <v>45932</v>
      </c>
      <c r="AG43" s="55">
        <f ca="1"/>
        <v>100.96875</v>
      </c>
    </row>
    <row r="44" spans="1:33" x14ac:dyDescent="0.3">
      <c r="A44" s="37"/>
      <c r="B44" s="46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9"/>
      <c r="V44" s="77">
        <f ca="1"/>
        <v>45903</v>
      </c>
      <c r="W44" s="55">
        <f ca="1"/>
        <v>80.61</v>
      </c>
      <c r="Z44" s="77">
        <f ca="1"/>
        <v>45903</v>
      </c>
      <c r="AA44" s="55">
        <f ca="1"/>
        <v>109.7</v>
      </c>
      <c r="AD44" s="77">
        <f ca="1"/>
        <v>45932</v>
      </c>
      <c r="AE44" s="55">
        <f ca="1"/>
        <v>101.3359375</v>
      </c>
      <c r="AF44" s="77">
        <f ca="1"/>
        <v>45933</v>
      </c>
      <c r="AG44" s="55">
        <f ca="1"/>
        <v>100.59375</v>
      </c>
    </row>
    <row r="45" spans="1:33" x14ac:dyDescent="0.3">
      <c r="A45" s="37"/>
      <c r="B45" s="46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9"/>
      <c r="V45" s="77">
        <f ca="1"/>
        <v>45904</v>
      </c>
      <c r="W45" s="55">
        <f ca="1"/>
        <v>80.83</v>
      </c>
      <c r="Z45" s="77">
        <f ca="1"/>
        <v>45904</v>
      </c>
      <c r="AA45" s="55">
        <f ca="1"/>
        <v>110.45</v>
      </c>
      <c r="AD45" s="77">
        <f ca="1"/>
        <v>45933</v>
      </c>
      <c r="AE45" s="55">
        <f ca="1"/>
        <v>101.0390625</v>
      </c>
      <c r="AF45" s="77">
        <f ca="1"/>
        <v>45936</v>
      </c>
      <c r="AG45" s="55">
        <f ca="1"/>
        <v>100.015625</v>
      </c>
    </row>
    <row r="46" spans="1:33" x14ac:dyDescent="0.3">
      <c r="A46" s="15"/>
      <c r="B46" s="46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9"/>
      <c r="V46" s="77">
        <f ca="1"/>
        <v>45905</v>
      </c>
      <c r="W46" s="55">
        <f ca="1"/>
        <v>80.87</v>
      </c>
      <c r="Z46" s="77">
        <f ca="1"/>
        <v>45905</v>
      </c>
      <c r="AA46" s="55">
        <f ca="1"/>
        <v>111.17</v>
      </c>
      <c r="AD46" s="77">
        <f ca="1"/>
        <v>45936</v>
      </c>
      <c r="AE46" s="55">
        <f ca="1"/>
        <v>100.765625</v>
      </c>
      <c r="AF46" s="77">
        <f ca="1"/>
        <v>45937</v>
      </c>
      <c r="AG46" s="55">
        <f ca="1"/>
        <v>100.40625</v>
      </c>
    </row>
    <row r="47" spans="1:33" x14ac:dyDescent="0.3">
      <c r="A47" s="15"/>
      <c r="B47" s="46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9"/>
      <c r="V47" s="77">
        <f ca="1"/>
        <v>45908</v>
      </c>
      <c r="W47" s="55">
        <f ca="1"/>
        <v>80.87</v>
      </c>
      <c r="Z47" s="77">
        <f ca="1"/>
        <v>45908</v>
      </c>
      <c r="AA47" s="55">
        <f ca="1"/>
        <v>111.56</v>
      </c>
      <c r="AD47" s="77">
        <f ca="1"/>
        <v>45937</v>
      </c>
      <c r="AE47" s="55">
        <f ca="1"/>
        <v>101.0078125</v>
      </c>
      <c r="AF47" s="77">
        <f ca="1"/>
        <v>45938</v>
      </c>
      <c r="AG47" s="55">
        <f ca="1"/>
        <v>100.6484375</v>
      </c>
    </row>
    <row r="48" spans="1:33" ht="15" thickBot="1" x14ac:dyDescent="0.35">
      <c r="A48" s="16"/>
      <c r="B48" s="49"/>
      <c r="C48" s="50"/>
      <c r="D48" s="50"/>
      <c r="E48" s="11"/>
      <c r="F48" s="50"/>
      <c r="G48" s="51"/>
      <c r="H48" s="11"/>
      <c r="I48" s="50"/>
      <c r="J48" s="51"/>
      <c r="K48" s="11"/>
      <c r="L48" s="50"/>
      <c r="M48" s="51"/>
      <c r="N48" s="11"/>
      <c r="O48" s="50"/>
      <c r="P48" s="51"/>
      <c r="Q48" s="11"/>
      <c r="R48" s="50"/>
      <c r="S48" s="51"/>
      <c r="T48" s="52"/>
      <c r="V48" s="77">
        <f ca="1"/>
        <v>45909</v>
      </c>
      <c r="W48" s="55">
        <f ca="1"/>
        <v>80.78</v>
      </c>
      <c r="Z48" s="77">
        <f ca="1"/>
        <v>45909</v>
      </c>
      <c r="AA48" s="55">
        <f ca="1"/>
        <v>111.36</v>
      </c>
      <c r="AD48" s="77">
        <f ca="1"/>
        <v>45938</v>
      </c>
      <c r="AE48" s="55">
        <f ca="1"/>
        <v>101.046875</v>
      </c>
      <c r="AF48" s="77">
        <f ca="1"/>
        <v>45939</v>
      </c>
      <c r="AG48" s="55">
        <f ca="1"/>
        <v>100.4375</v>
      </c>
    </row>
    <row r="49" spans="2:33" x14ac:dyDescent="0.3">
      <c r="B49" s="59"/>
      <c r="C49" s="59"/>
      <c r="D49" s="59"/>
      <c r="E49" s="59"/>
      <c r="F49" s="59"/>
      <c r="H49" s="58"/>
      <c r="I49" s="58"/>
      <c r="K49" s="59"/>
      <c r="L49" s="59"/>
      <c r="N49" s="58"/>
      <c r="O49" s="58"/>
      <c r="R49" s="58"/>
      <c r="S49" s="58"/>
      <c r="T49" s="58"/>
      <c r="V49" s="77">
        <f ca="1"/>
        <v>45910</v>
      </c>
      <c r="W49" s="55">
        <f ca="1"/>
        <v>80.84</v>
      </c>
      <c r="Z49" s="77">
        <f ca="1"/>
        <v>45910</v>
      </c>
      <c r="AA49" s="55">
        <f ca="1"/>
        <v>111.69</v>
      </c>
      <c r="AD49" s="77">
        <f ca="1"/>
        <v>45939</v>
      </c>
      <c r="AE49" s="55">
        <f ca="1"/>
        <v>100.8828125</v>
      </c>
      <c r="AF49" s="77">
        <f ca="1"/>
        <v>45940</v>
      </c>
      <c r="AG49" s="55">
        <f ca="1"/>
        <v>102.0859375</v>
      </c>
    </row>
    <row r="50" spans="2:33" ht="15" thickBot="1" x14ac:dyDescent="0.35">
      <c r="B50" s="54">
        <f ca="1">TODAY()-22</f>
        <v>45921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R50" s="58"/>
      <c r="S50" s="58"/>
      <c r="T50" s="58"/>
      <c r="V50" s="77">
        <f ca="1"/>
        <v>45911</v>
      </c>
      <c r="W50" s="55">
        <f ca="1"/>
        <v>81.040000000000006</v>
      </c>
      <c r="Z50" s="77">
        <f ca="1"/>
        <v>45911</v>
      </c>
      <c r="AA50" s="55">
        <f ca="1"/>
        <v>112.21</v>
      </c>
      <c r="AD50" s="77">
        <f ca="1"/>
        <v>45940</v>
      </c>
      <c r="AE50" s="55">
        <f ca="1"/>
        <v>101.734375</v>
      </c>
      <c r="AF50" s="77">
        <f ca="1"/>
        <v>45943</v>
      </c>
      <c r="AG50" s="55">
        <f ca="1"/>
        <v>102.0859375</v>
      </c>
    </row>
    <row r="51" spans="2:33" ht="15" thickBot="1" x14ac:dyDescent="0.35">
      <c r="B51" s="27" t="s">
        <v>0</v>
      </c>
      <c r="C51" s="1"/>
      <c r="D51" s="45" t="s">
        <v>1</v>
      </c>
      <c r="E51" s="2"/>
      <c r="F51" s="28" t="s">
        <v>1</v>
      </c>
      <c r="G51" s="1"/>
      <c r="H51" s="79" t="s">
        <v>0</v>
      </c>
      <c r="J51" s="73" t="s">
        <v>0</v>
      </c>
      <c r="L51" s="74" t="s">
        <v>0</v>
      </c>
      <c r="R51" s="58"/>
      <c r="S51" s="58"/>
      <c r="T51" s="58"/>
      <c r="V51" s="77">
        <f ca="1"/>
        <v>45912</v>
      </c>
      <c r="W51" s="55">
        <f ca="1"/>
        <v>80.959999999999994</v>
      </c>
      <c r="Z51" s="77">
        <f ca="1"/>
        <v>45912</v>
      </c>
      <c r="AA51" s="55">
        <f ca="1"/>
        <v>112.01</v>
      </c>
      <c r="AD51" s="77">
        <f ca="1"/>
        <v>45943</v>
      </c>
      <c r="AE51" s="55">
        <f ca="1"/>
        <v>101.734375</v>
      </c>
    </row>
    <row r="52" spans="2:33" x14ac:dyDescent="0.3">
      <c r="B52" s="53" cm="1">
        <f t="array" aca="1" ref="B52:C67" ca="1">_xll.BDH($B$4, "PX_LAST, ", B50, "")</f>
        <v>45922</v>
      </c>
      <c r="C52" s="1">
        <f ca="1"/>
        <v>81.319999999999993</v>
      </c>
      <c r="D52" s="53" cm="1">
        <f t="array" aca="1" ref="D52:E67" ca="1">_xll.BDH($C$4, "PX_LAST, ", B50, "")</f>
        <v>45922</v>
      </c>
      <c r="E52" s="47">
        <f ca="1"/>
        <v>99.65234375</v>
      </c>
      <c r="F52" s="53" cm="1">
        <f t="array" aca="1" ref="F52:G67" ca="1">_xll.BDH($D$4, "PX_LAST, ", B50, "")</f>
        <v>45922</v>
      </c>
      <c r="G52" s="1">
        <f ca="1"/>
        <v>111.49</v>
      </c>
      <c r="H52" s="53" cm="1">
        <f t="array" aca="1" ref="H52:I67" ca="1">_xll.BDH($E$4, "PX_LAST, ", B50, "")</f>
        <v>45922</v>
      </c>
      <c r="I52" s="55">
        <f ca="1"/>
        <v>99.65234375</v>
      </c>
      <c r="J52" s="53" cm="1">
        <f t="array" aca="1" ref="J52:K67" ca="1">_xll.BDH($F$4, "PX_LAST, ", B50, "")</f>
        <v>45922</v>
      </c>
      <c r="K52" s="55">
        <f ca="1"/>
        <v>100.8203125</v>
      </c>
      <c r="L52" s="53" cm="1">
        <f t="array" aca="1" ref="L52:M67" ca="1">_xll.BDH($G$4, "PX_LAST, ", B50, "")</f>
        <v>45922</v>
      </c>
      <c r="M52" s="55">
        <f ca="1"/>
        <v>99.78125</v>
      </c>
      <c r="R52" s="58"/>
      <c r="S52" s="58"/>
      <c r="T52" s="58"/>
      <c r="V52" s="77">
        <f ca="1"/>
        <v>45915</v>
      </c>
      <c r="W52" s="55">
        <f ca="1"/>
        <v>81.19</v>
      </c>
      <c r="Z52" s="77">
        <f ca="1"/>
        <v>45915</v>
      </c>
      <c r="AA52" s="55">
        <f ca="1"/>
        <v>112.36</v>
      </c>
    </row>
    <row r="53" spans="2:33" x14ac:dyDescent="0.3">
      <c r="B53" s="77">
        <f ca="1"/>
        <v>45923</v>
      </c>
      <c r="C53" s="59">
        <f ca="1"/>
        <v>81.260000000000005</v>
      </c>
      <c r="D53" s="77">
        <f ca="1"/>
        <v>45923</v>
      </c>
      <c r="E53" s="59">
        <f ca="1"/>
        <v>99.80078125</v>
      </c>
      <c r="F53" s="77">
        <f ca="1"/>
        <v>45923</v>
      </c>
      <c r="G53" s="55">
        <f ca="1"/>
        <v>111.71</v>
      </c>
      <c r="H53" s="77">
        <f ca="1"/>
        <v>45923</v>
      </c>
      <c r="I53" s="55">
        <f ca="1"/>
        <v>99.80078125</v>
      </c>
      <c r="J53" s="77">
        <f ca="1"/>
        <v>45923</v>
      </c>
      <c r="K53" s="59">
        <f ca="1"/>
        <v>101.1484375</v>
      </c>
      <c r="L53" s="77">
        <f ca="1"/>
        <v>45923</v>
      </c>
      <c r="M53" s="55">
        <f ca="1"/>
        <v>100.4765625</v>
      </c>
      <c r="V53" s="77">
        <f ca="1"/>
        <v>45916</v>
      </c>
      <c r="W53" s="55">
        <f ca="1"/>
        <v>81.13</v>
      </c>
      <c r="Z53" s="77">
        <f ca="1"/>
        <v>45916</v>
      </c>
      <c r="AA53" s="55">
        <f ca="1"/>
        <v>112.26</v>
      </c>
    </row>
    <row r="54" spans="2:33" x14ac:dyDescent="0.3">
      <c r="B54" s="77">
        <f ca="1"/>
        <v>45924</v>
      </c>
      <c r="C54" s="59">
        <f ca="1"/>
        <v>81.150000000000006</v>
      </c>
      <c r="D54" s="77">
        <f ca="1"/>
        <v>45924</v>
      </c>
      <c r="E54" s="59">
        <f ca="1"/>
        <v>99.58203125</v>
      </c>
      <c r="F54" s="77">
        <f ca="1"/>
        <v>45924</v>
      </c>
      <c r="G54" s="55">
        <f ca="1"/>
        <v>111.26</v>
      </c>
      <c r="H54" s="77">
        <f ca="1"/>
        <v>45924</v>
      </c>
      <c r="I54" s="55">
        <f ca="1"/>
        <v>99.58203125</v>
      </c>
      <c r="J54" s="77">
        <f ca="1"/>
        <v>45924</v>
      </c>
      <c r="K54" s="59">
        <f ca="1"/>
        <v>100.8203125</v>
      </c>
      <c r="L54" s="77">
        <f ca="1"/>
        <v>45924</v>
      </c>
      <c r="M54" s="55">
        <f ca="1"/>
        <v>99.9765625</v>
      </c>
      <c r="V54" s="77">
        <f ca="1"/>
        <v>45917</v>
      </c>
      <c r="W54" s="55">
        <f ca="1"/>
        <v>81.05</v>
      </c>
      <c r="Z54" s="77">
        <f ca="1"/>
        <v>45917</v>
      </c>
      <c r="AA54" s="55">
        <f ca="1"/>
        <v>112.06</v>
      </c>
    </row>
    <row r="55" spans="2:33" x14ac:dyDescent="0.3">
      <c r="B55" s="77">
        <f ca="1"/>
        <v>45925</v>
      </c>
      <c r="C55" s="59">
        <f ca="1"/>
        <v>80.92</v>
      </c>
      <c r="D55" s="77">
        <f ca="1"/>
        <v>45925</v>
      </c>
      <c r="E55" s="59">
        <f ca="1"/>
        <v>99.40234375</v>
      </c>
      <c r="F55" s="77">
        <f ca="1"/>
        <v>45925</v>
      </c>
      <c r="G55" s="55">
        <f ca="1"/>
        <v>111.06</v>
      </c>
      <c r="H55" s="77">
        <f ca="1"/>
        <v>45925</v>
      </c>
      <c r="I55" s="55">
        <f ca="1"/>
        <v>99.40234375</v>
      </c>
      <c r="J55" s="77">
        <f ca="1"/>
        <v>45925</v>
      </c>
      <c r="K55" s="59">
        <f ca="1"/>
        <v>100.6328125</v>
      </c>
      <c r="L55" s="77">
        <f ca="1"/>
        <v>45925</v>
      </c>
      <c r="M55" s="55">
        <f ca="1"/>
        <v>100.0234375</v>
      </c>
      <c r="V55" s="77">
        <f ca="1"/>
        <v>45918</v>
      </c>
      <c r="W55" s="55">
        <f ca="1"/>
        <v>81.23</v>
      </c>
      <c r="Z55" s="77">
        <f ca="1"/>
        <v>45918</v>
      </c>
      <c r="AA55" s="55">
        <f ca="1"/>
        <v>111.83</v>
      </c>
    </row>
    <row r="56" spans="2:33" x14ac:dyDescent="0.3">
      <c r="B56" s="77">
        <f ca="1"/>
        <v>45926</v>
      </c>
      <c r="C56" s="59">
        <f ca="1"/>
        <v>81.08</v>
      </c>
      <c r="D56" s="77">
        <f ca="1"/>
        <v>45926</v>
      </c>
      <c r="E56" s="59">
        <f ca="1"/>
        <v>99.37890625</v>
      </c>
      <c r="F56" s="77">
        <f ca="1"/>
        <v>45926</v>
      </c>
      <c r="G56" s="55">
        <f ca="1"/>
        <v>111.21</v>
      </c>
      <c r="H56" s="77">
        <f ca="1"/>
        <v>45926</v>
      </c>
      <c r="I56" s="55">
        <f ca="1"/>
        <v>99.37890625</v>
      </c>
      <c r="J56" s="77">
        <f ca="1"/>
        <v>45926</v>
      </c>
      <c r="K56" s="59">
        <f ca="1"/>
        <v>100.5859375</v>
      </c>
      <c r="L56" s="77">
        <f ca="1"/>
        <v>45926</v>
      </c>
      <c r="M56" s="55">
        <f ca="1"/>
        <v>100</v>
      </c>
      <c r="V56" s="77">
        <f ca="1"/>
        <v>45919</v>
      </c>
      <c r="W56" s="55">
        <f ca="1"/>
        <v>81.260000000000005</v>
      </c>
      <c r="Z56" s="77">
        <f ca="1"/>
        <v>45919</v>
      </c>
      <c r="AA56" s="55">
        <f ca="1"/>
        <v>111.74</v>
      </c>
    </row>
    <row r="57" spans="2:33" x14ac:dyDescent="0.3">
      <c r="B57" s="77">
        <f ca="1"/>
        <v>45929</v>
      </c>
      <c r="C57" s="59">
        <f ca="1"/>
        <v>81.22</v>
      </c>
      <c r="D57" s="77">
        <f ca="1"/>
        <v>45929</v>
      </c>
      <c r="E57" s="59">
        <f ca="1"/>
        <v>99.5078125</v>
      </c>
      <c r="F57" s="77">
        <f ca="1"/>
        <v>45929</v>
      </c>
      <c r="G57" s="55">
        <f ca="1"/>
        <v>111.58</v>
      </c>
      <c r="H57" s="77">
        <f ca="1"/>
        <v>45929</v>
      </c>
      <c r="I57" s="55">
        <f ca="1"/>
        <v>99.5078125</v>
      </c>
      <c r="J57" s="77">
        <f ca="1"/>
        <v>45929</v>
      </c>
      <c r="K57" s="59">
        <f ca="1"/>
        <v>100.8828125</v>
      </c>
      <c r="L57" s="77">
        <f ca="1"/>
        <v>45929</v>
      </c>
      <c r="M57" s="55">
        <f ca="1"/>
        <v>100.71875</v>
      </c>
      <c r="V57" s="77">
        <f ca="1"/>
        <v>45922</v>
      </c>
      <c r="W57" s="55">
        <f ca="1"/>
        <v>81.319999999999993</v>
      </c>
      <c r="Z57" s="77">
        <f ca="1"/>
        <v>45922</v>
      </c>
      <c r="AA57" s="55">
        <f ca="1"/>
        <v>111.49</v>
      </c>
    </row>
    <row r="58" spans="2:33" x14ac:dyDescent="0.3">
      <c r="B58" s="77">
        <f ca="1"/>
        <v>45930</v>
      </c>
      <c r="C58" s="59">
        <f ca="1"/>
        <v>81.19</v>
      </c>
      <c r="D58" s="77">
        <f ca="1"/>
        <v>45930</v>
      </c>
      <c r="E58" s="59">
        <f ca="1"/>
        <v>99.48046875</v>
      </c>
      <c r="F58" s="77">
        <f ca="1"/>
        <v>45930</v>
      </c>
      <c r="G58" s="55">
        <f ca="1"/>
        <v>111.47</v>
      </c>
      <c r="H58" s="77">
        <f ca="1"/>
        <v>45930</v>
      </c>
      <c r="I58" s="55">
        <f ca="1"/>
        <v>99.48046875</v>
      </c>
      <c r="J58" s="77">
        <f ca="1"/>
        <v>45930</v>
      </c>
      <c r="K58" s="59">
        <f ca="1"/>
        <v>100.7890625</v>
      </c>
      <c r="L58" s="77">
        <f ca="1"/>
        <v>45930</v>
      </c>
      <c r="M58" s="55">
        <f ca="1"/>
        <v>100.28125</v>
      </c>
      <c r="V58" s="77">
        <f ca="1"/>
        <v>45923</v>
      </c>
      <c r="W58" s="55">
        <f ca="1"/>
        <v>81.260000000000005</v>
      </c>
      <c r="Z58" s="77">
        <f ca="1"/>
        <v>45923</v>
      </c>
      <c r="AA58" s="55">
        <f ca="1"/>
        <v>111.71</v>
      </c>
    </row>
    <row r="59" spans="2:33" x14ac:dyDescent="0.3">
      <c r="B59" s="77">
        <f ca="1"/>
        <v>45931</v>
      </c>
      <c r="C59" s="59">
        <f ca="1"/>
        <v>80.959999999999994</v>
      </c>
      <c r="D59" s="77">
        <f ca="1"/>
        <v>45931</v>
      </c>
      <c r="E59" s="59">
        <f ca="1"/>
        <v>99.78515625</v>
      </c>
      <c r="F59" s="77">
        <f ca="1"/>
        <v>45931</v>
      </c>
      <c r="G59" s="55">
        <f ca="1"/>
        <v>111.51</v>
      </c>
      <c r="H59" s="77">
        <f ca="1"/>
        <v>45931</v>
      </c>
      <c r="I59" s="55">
        <f ca="1"/>
        <v>99.78515625</v>
      </c>
      <c r="J59" s="77">
        <f ca="1"/>
        <v>45931</v>
      </c>
      <c r="K59" s="59">
        <f ca="1"/>
        <v>101.2109375</v>
      </c>
      <c r="L59" s="77">
        <f ca="1"/>
        <v>45931</v>
      </c>
      <c r="M59" s="55">
        <f ca="1"/>
        <v>100.6328125</v>
      </c>
      <c r="V59" s="77">
        <f ca="1"/>
        <v>45924</v>
      </c>
      <c r="W59" s="55">
        <f ca="1"/>
        <v>81.150000000000006</v>
      </c>
      <c r="Z59" s="77">
        <f ca="1"/>
        <v>45924</v>
      </c>
      <c r="AA59" s="55">
        <f ca="1"/>
        <v>111.26</v>
      </c>
    </row>
    <row r="60" spans="2:33" x14ac:dyDescent="0.3">
      <c r="B60" s="77">
        <f ca="1"/>
        <v>45932</v>
      </c>
      <c r="C60" s="59">
        <f ca="1"/>
        <v>80.930000000000007</v>
      </c>
      <c r="D60" s="77">
        <f ca="1"/>
        <v>45932</v>
      </c>
      <c r="E60" s="59">
        <f ca="1"/>
        <v>99.79296875</v>
      </c>
      <c r="F60" s="77">
        <f ca="1"/>
        <v>45932</v>
      </c>
      <c r="G60" s="55">
        <f ca="1"/>
        <v>111.69</v>
      </c>
      <c r="H60" s="77">
        <f ca="1"/>
        <v>45932</v>
      </c>
      <c r="I60" s="55">
        <f ca="1"/>
        <v>99.79296875</v>
      </c>
      <c r="J60" s="77">
        <f ca="1"/>
        <v>45932</v>
      </c>
      <c r="K60" s="59">
        <f ca="1"/>
        <v>101.3359375</v>
      </c>
      <c r="L60" s="77">
        <f ca="1"/>
        <v>45932</v>
      </c>
      <c r="M60" s="55">
        <f ca="1"/>
        <v>100.96875</v>
      </c>
      <c r="V60" s="77">
        <f ca="1"/>
        <v>45925</v>
      </c>
      <c r="W60" s="55">
        <f ca="1"/>
        <v>80.92</v>
      </c>
      <c r="Z60" s="77">
        <f ca="1"/>
        <v>45925</v>
      </c>
      <c r="AA60" s="55">
        <f ca="1"/>
        <v>111.06</v>
      </c>
    </row>
    <row r="61" spans="2:33" x14ac:dyDescent="0.3">
      <c r="B61" s="77">
        <f ca="1"/>
        <v>45933</v>
      </c>
      <c r="C61" s="55">
        <f ca="1"/>
        <v>80.84</v>
      </c>
      <c r="D61" s="77">
        <f ca="1"/>
        <v>45933</v>
      </c>
      <c r="E61" s="55">
        <f ca="1"/>
        <v>99.58984375</v>
      </c>
      <c r="F61" s="77">
        <f ca="1"/>
        <v>45933</v>
      </c>
      <c r="G61" s="55">
        <f ca="1"/>
        <v>111.55</v>
      </c>
      <c r="H61" s="77">
        <f ca="1"/>
        <v>45933</v>
      </c>
      <c r="I61" s="55">
        <f ca="1"/>
        <v>99.58984375</v>
      </c>
      <c r="J61" s="77">
        <f ca="1"/>
        <v>45933</v>
      </c>
      <c r="K61" s="55">
        <f ca="1"/>
        <v>101.0390625</v>
      </c>
      <c r="L61" s="77">
        <f ca="1"/>
        <v>45933</v>
      </c>
      <c r="M61" s="55">
        <f ca="1"/>
        <v>100.59375</v>
      </c>
      <c r="V61" s="77">
        <f ca="1"/>
        <v>45926</v>
      </c>
      <c r="W61" s="55">
        <f ca="1"/>
        <v>81.08</v>
      </c>
      <c r="Z61" s="77">
        <f ca="1"/>
        <v>45926</v>
      </c>
      <c r="AA61" s="55">
        <f ca="1"/>
        <v>111.21</v>
      </c>
    </row>
    <row r="62" spans="2:33" x14ac:dyDescent="0.3">
      <c r="B62" s="77">
        <f ca="1"/>
        <v>45936</v>
      </c>
      <c r="C62" s="55">
        <f ca="1"/>
        <v>80.86</v>
      </c>
      <c r="D62" s="77">
        <f ca="1"/>
        <v>45936</v>
      </c>
      <c r="E62" s="55">
        <f ca="1"/>
        <v>99.5078125</v>
      </c>
      <c r="F62" s="77">
        <f ca="1"/>
        <v>45936</v>
      </c>
      <c r="G62" s="55">
        <f ca="1"/>
        <v>111.19</v>
      </c>
      <c r="H62" s="77">
        <f ca="1"/>
        <v>45936</v>
      </c>
      <c r="I62" s="55">
        <f ca="1"/>
        <v>99.5078125</v>
      </c>
      <c r="J62" s="77">
        <f ca="1"/>
        <v>45936</v>
      </c>
      <c r="K62" s="55">
        <f ca="1"/>
        <v>100.765625</v>
      </c>
      <c r="L62" s="77">
        <f ca="1"/>
        <v>45936</v>
      </c>
      <c r="M62" s="55">
        <f ca="1"/>
        <v>100.015625</v>
      </c>
      <c r="V62" s="77">
        <f ca="1"/>
        <v>45929</v>
      </c>
      <c r="W62" s="55">
        <f ca="1"/>
        <v>81.22</v>
      </c>
      <c r="Z62" s="77">
        <f ca="1"/>
        <v>45929</v>
      </c>
      <c r="AA62" s="55">
        <f ca="1"/>
        <v>111.58</v>
      </c>
    </row>
    <row r="63" spans="2:33" x14ac:dyDescent="0.3">
      <c r="B63" s="77">
        <f ca="1"/>
        <v>45937</v>
      </c>
      <c r="C63" s="55">
        <f ca="1"/>
        <v>80.77</v>
      </c>
      <c r="D63" s="77">
        <f ca="1"/>
        <v>45937</v>
      </c>
      <c r="E63" s="55">
        <f ca="1"/>
        <v>99.65625</v>
      </c>
      <c r="F63" s="77">
        <f ca="1"/>
        <v>45937</v>
      </c>
      <c r="G63" s="55">
        <f ca="1"/>
        <v>111.4</v>
      </c>
      <c r="H63" s="77">
        <f ca="1"/>
        <v>45937</v>
      </c>
      <c r="I63" s="55">
        <f ca="1"/>
        <v>99.65625</v>
      </c>
      <c r="J63" s="77">
        <f ca="1"/>
        <v>45937</v>
      </c>
      <c r="K63" s="55">
        <f ca="1"/>
        <v>101.0078125</v>
      </c>
      <c r="L63" s="77">
        <f ca="1"/>
        <v>45937</v>
      </c>
      <c r="M63" s="55">
        <f ca="1"/>
        <v>100.40625</v>
      </c>
      <c r="V63" s="77">
        <f ca="1"/>
        <v>45930</v>
      </c>
      <c r="W63" s="55">
        <f ca="1"/>
        <v>81.19</v>
      </c>
      <c r="Z63" s="77">
        <f ca="1"/>
        <v>45930</v>
      </c>
      <c r="AA63" s="55">
        <f ca="1"/>
        <v>111.47</v>
      </c>
    </row>
    <row r="64" spans="2:33" x14ac:dyDescent="0.3">
      <c r="B64" s="77">
        <f ca="1"/>
        <v>45938</v>
      </c>
      <c r="C64" s="55">
        <f ca="1"/>
        <v>80.650000000000006</v>
      </c>
      <c r="D64" s="77">
        <f ca="1"/>
        <v>45938</v>
      </c>
      <c r="E64" s="55">
        <f ca="1"/>
        <v>99.6015625</v>
      </c>
      <c r="F64" s="77">
        <f ca="1"/>
        <v>45938</v>
      </c>
      <c r="G64" s="55">
        <f ca="1"/>
        <v>111.26</v>
      </c>
      <c r="H64" s="77">
        <f ca="1"/>
        <v>45938</v>
      </c>
      <c r="I64" s="55">
        <f ca="1"/>
        <v>99.6015625</v>
      </c>
      <c r="J64" s="77">
        <f ca="1"/>
        <v>45938</v>
      </c>
      <c r="K64" s="55">
        <f ca="1"/>
        <v>101.046875</v>
      </c>
      <c r="L64" s="77">
        <f ca="1"/>
        <v>45938</v>
      </c>
      <c r="M64" s="55">
        <f ca="1"/>
        <v>100.6484375</v>
      </c>
      <c r="V64" s="77">
        <f ca="1"/>
        <v>45931</v>
      </c>
      <c r="W64" s="55">
        <f ca="1"/>
        <v>80.959999999999994</v>
      </c>
      <c r="Z64" s="77">
        <f ca="1"/>
        <v>45931</v>
      </c>
      <c r="AA64" s="55">
        <f ca="1"/>
        <v>111.51</v>
      </c>
    </row>
    <row r="65" spans="2:27" x14ac:dyDescent="0.3">
      <c r="B65" s="77">
        <f ca="1"/>
        <v>45939</v>
      </c>
      <c r="C65" s="55">
        <f ca="1"/>
        <v>80.42</v>
      </c>
      <c r="D65" s="77">
        <f ca="1"/>
        <v>45939</v>
      </c>
      <c r="E65" s="55">
        <f ca="1"/>
        <v>99.50390625</v>
      </c>
      <c r="F65" s="77">
        <f ca="1"/>
        <v>45939</v>
      </c>
      <c r="G65" s="55">
        <f ca="1"/>
        <v>111.04</v>
      </c>
      <c r="H65" s="77">
        <f ca="1"/>
        <v>45939</v>
      </c>
      <c r="I65" s="55">
        <f ca="1"/>
        <v>99.50390625</v>
      </c>
      <c r="J65" s="77">
        <f ca="1"/>
        <v>45939</v>
      </c>
      <c r="K65" s="55">
        <f ca="1"/>
        <v>100.8828125</v>
      </c>
      <c r="L65" s="77">
        <f ca="1"/>
        <v>45939</v>
      </c>
      <c r="M65" s="55">
        <f ca="1"/>
        <v>100.4375</v>
      </c>
      <c r="V65" s="77">
        <f ca="1"/>
        <v>45932</v>
      </c>
      <c r="W65" s="55">
        <f ca="1"/>
        <v>80.930000000000007</v>
      </c>
      <c r="Z65" s="77">
        <f ca="1"/>
        <v>45932</v>
      </c>
      <c r="AA65" s="55">
        <f ca="1"/>
        <v>111.69</v>
      </c>
    </row>
    <row r="66" spans="2:27" x14ac:dyDescent="0.3">
      <c r="B66" s="77">
        <f ca="1"/>
        <v>45940</v>
      </c>
      <c r="C66" s="55">
        <f ca="1"/>
        <v>79.95</v>
      </c>
      <c r="D66" s="77">
        <f ca="1"/>
        <v>45940</v>
      </c>
      <c r="E66" s="55">
        <f ca="1"/>
        <v>99.98828125</v>
      </c>
      <c r="F66" s="77">
        <f ca="1"/>
        <v>45940</v>
      </c>
      <c r="G66" s="55">
        <f ca="1"/>
        <v>111.35</v>
      </c>
      <c r="H66" s="77">
        <f ca="1"/>
        <v>45940</v>
      </c>
      <c r="I66" s="55">
        <f ca="1"/>
        <v>99.98828125</v>
      </c>
      <c r="J66" s="77">
        <f ca="1"/>
        <v>45940</v>
      </c>
      <c r="K66" s="55">
        <f ca="1"/>
        <v>101.734375</v>
      </c>
      <c r="L66" s="77">
        <f ca="1"/>
        <v>45940</v>
      </c>
      <c r="M66" s="55">
        <f ca="1"/>
        <v>102.0859375</v>
      </c>
      <c r="V66" s="77">
        <f ca="1"/>
        <v>45933</v>
      </c>
      <c r="W66" s="55">
        <f ca="1"/>
        <v>80.84</v>
      </c>
      <c r="Z66" s="77">
        <f ca="1"/>
        <v>45933</v>
      </c>
      <c r="AA66" s="55">
        <f ca="1"/>
        <v>111.55</v>
      </c>
    </row>
    <row r="67" spans="2:27" x14ac:dyDescent="0.3">
      <c r="B67" s="77">
        <f ca="1"/>
        <v>45943</v>
      </c>
      <c r="C67" s="55">
        <f ca="1"/>
        <v>80.27</v>
      </c>
      <c r="D67" s="77">
        <f ca="1"/>
        <v>45943</v>
      </c>
      <c r="E67" s="55">
        <f ca="1"/>
        <v>99.98828125</v>
      </c>
      <c r="F67" s="77">
        <f ca="1"/>
        <v>45943</v>
      </c>
      <c r="G67" s="55">
        <f ca="1"/>
        <v>111.515</v>
      </c>
      <c r="H67" s="77">
        <f ca="1"/>
        <v>45943</v>
      </c>
      <c r="I67" s="55">
        <f ca="1"/>
        <v>99.98828125</v>
      </c>
      <c r="J67" s="77">
        <f ca="1"/>
        <v>45943</v>
      </c>
      <c r="K67" s="55">
        <f ca="1"/>
        <v>101.734375</v>
      </c>
      <c r="L67" s="77">
        <f ca="1"/>
        <v>45943</v>
      </c>
      <c r="M67" s="55">
        <f ca="1"/>
        <v>102.0859375</v>
      </c>
      <c r="V67" s="77">
        <f ca="1"/>
        <v>45936</v>
      </c>
      <c r="W67" s="55">
        <f ca="1"/>
        <v>80.86</v>
      </c>
      <c r="Z67" s="77">
        <f ca="1"/>
        <v>45936</v>
      </c>
      <c r="AA67" s="55">
        <f ca="1"/>
        <v>111.19</v>
      </c>
    </row>
    <row r="68" spans="2:27" x14ac:dyDescent="0.3">
      <c r="B68" s="77"/>
      <c r="D68" s="77"/>
      <c r="F68" s="77"/>
      <c r="H68" s="77"/>
      <c r="J68" s="77"/>
      <c r="L68" s="77"/>
      <c r="V68" s="77">
        <f ca="1"/>
        <v>45937</v>
      </c>
      <c r="W68" s="55">
        <f ca="1"/>
        <v>80.77</v>
      </c>
      <c r="Z68" s="77">
        <f ca="1"/>
        <v>45937</v>
      </c>
      <c r="AA68" s="55">
        <f ca="1"/>
        <v>111.4</v>
      </c>
    </row>
    <row r="69" spans="2:27" x14ac:dyDescent="0.3">
      <c r="H69" s="77"/>
      <c r="J69" s="77"/>
      <c r="L69" s="77"/>
      <c r="V69" s="77">
        <f ca="1"/>
        <v>45938</v>
      </c>
      <c r="W69" s="55">
        <f ca="1"/>
        <v>80.650000000000006</v>
      </c>
      <c r="Z69" s="77">
        <f ca="1"/>
        <v>45938</v>
      </c>
      <c r="AA69" s="55">
        <f ca="1"/>
        <v>111.26</v>
      </c>
    </row>
    <row r="70" spans="2:27" x14ac:dyDescent="0.3">
      <c r="H70" s="77"/>
      <c r="J70" s="77"/>
      <c r="V70" s="77">
        <f ca="1"/>
        <v>45939</v>
      </c>
      <c r="W70" s="55">
        <f ca="1"/>
        <v>80.42</v>
      </c>
      <c r="Z70" s="77">
        <f ca="1"/>
        <v>45939</v>
      </c>
      <c r="AA70" s="55">
        <f ca="1"/>
        <v>111.04</v>
      </c>
    </row>
    <row r="71" spans="2:27" x14ac:dyDescent="0.3">
      <c r="H71" s="77"/>
      <c r="J71" s="77"/>
      <c r="V71" s="77">
        <f ca="1"/>
        <v>45940</v>
      </c>
      <c r="W71" s="55">
        <f ca="1"/>
        <v>79.95</v>
      </c>
      <c r="Z71" s="77">
        <f ca="1"/>
        <v>45940</v>
      </c>
      <c r="AA71" s="55">
        <f ca="1"/>
        <v>111.35</v>
      </c>
    </row>
    <row r="72" spans="2:27" x14ac:dyDescent="0.3">
      <c r="H72" s="77"/>
      <c r="J72" s="77"/>
      <c r="V72" s="77">
        <f ca="1"/>
        <v>45943</v>
      </c>
      <c r="W72" s="55">
        <f ca="1"/>
        <v>80.27</v>
      </c>
      <c r="Z72" s="77">
        <f ca="1"/>
        <v>45943</v>
      </c>
      <c r="AA72" s="55">
        <f ca="1"/>
        <v>111.515</v>
      </c>
    </row>
    <row r="73" spans="2:27" x14ac:dyDescent="0.3">
      <c r="H73" s="77"/>
      <c r="J73" s="77"/>
    </row>
    <row r="74" spans="2:27" x14ac:dyDescent="0.3">
      <c r="H74" s="77"/>
      <c r="J74" s="77"/>
    </row>
    <row r="75" spans="2:27" x14ac:dyDescent="0.3">
      <c r="H75" s="77"/>
      <c r="J75" s="77"/>
    </row>
    <row r="76" spans="2:27" x14ac:dyDescent="0.3">
      <c r="H76" s="77"/>
      <c r="J76" s="77"/>
    </row>
    <row r="77" spans="2:27" x14ac:dyDescent="0.3">
      <c r="H77" s="77"/>
    </row>
    <row r="78" spans="2:27" x14ac:dyDescent="0.3">
      <c r="H78" s="77"/>
    </row>
    <row r="79" spans="2:27" x14ac:dyDescent="0.3">
      <c r="H79" s="77"/>
    </row>
    <row r="80" spans="2:27" x14ac:dyDescent="0.3">
      <c r="H80" s="77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K72"/>
  <sheetViews>
    <sheetView zoomScale="70" zoomScaleNormal="70" workbookViewId="0"/>
  </sheetViews>
  <sheetFormatPr defaultRowHeight="14.4" x14ac:dyDescent="0.3"/>
  <cols>
    <col min="1" max="1" width="14.5546875" style="55" bestFit="1" customWidth="1"/>
    <col min="2" max="3" width="13.33203125" style="55" bestFit="1" customWidth="1"/>
    <col min="4" max="4" width="12.21875" style="55" bestFit="1" customWidth="1"/>
    <col min="5" max="7" width="13.33203125" style="55" bestFit="1" customWidth="1"/>
    <col min="8" max="8" width="11.5546875" style="55" bestFit="1" customWidth="1"/>
    <col min="9" max="9" width="13.33203125" style="55" bestFit="1" customWidth="1"/>
    <col min="10" max="11" width="11.5546875" style="55" bestFit="1" customWidth="1"/>
    <col min="12" max="14" width="13.33203125" style="55" bestFit="1" customWidth="1"/>
    <col min="15" max="15" width="11.5546875" style="55" bestFit="1" customWidth="1"/>
    <col min="16" max="16" width="13.33203125" style="55" bestFit="1" customWidth="1"/>
    <col min="17" max="17" width="11.5546875" style="55" bestFit="1" customWidth="1"/>
    <col min="18" max="18" width="10.44140625" style="55" bestFit="1" customWidth="1"/>
    <col min="19" max="19" width="11.5546875" style="55" bestFit="1" customWidth="1"/>
    <col min="20" max="20" width="12.21875" style="55" bestFit="1" customWidth="1"/>
    <col min="22" max="22" width="13" style="55" bestFit="1" customWidth="1"/>
    <col min="23" max="23" width="10.109375" style="55" bestFit="1" customWidth="1"/>
    <col min="24" max="24" width="7.77734375" style="55" bestFit="1" customWidth="1"/>
    <col min="25" max="25" width="8.88671875" style="55"/>
    <col min="26" max="26" width="10.5546875" style="77" hidden="1" customWidth="1"/>
    <col min="27" max="27" width="7" style="55" hidden="1" customWidth="1"/>
    <col min="28" max="28" width="10.5546875" style="77" hidden="1" customWidth="1"/>
    <col min="29" max="29" width="0" style="55" hidden="1" customWidth="1"/>
    <col min="30" max="30" width="10.5546875" style="77" hidden="1" customWidth="1"/>
    <col min="31" max="31" width="0" style="55" hidden="1" customWidth="1"/>
    <col min="32" max="32" width="10.5546875" style="77" hidden="1" customWidth="1"/>
    <col min="33" max="33" width="0" style="55" hidden="1" customWidth="1"/>
    <col min="34" max="34" width="10.5546875" style="77" hidden="1" customWidth="1"/>
    <col min="35" max="35" width="0" style="55" hidden="1" customWidth="1"/>
    <col min="36" max="36" width="10.5546875" style="77" hidden="1" customWidth="1"/>
    <col min="37" max="37" width="0" style="55" hidden="1" customWidth="1"/>
    <col min="38" max="16384" width="8.88671875" style="55"/>
  </cols>
  <sheetData>
    <row r="1" spans="1:37" ht="15" thickBot="1" x14ac:dyDescent="0.35">
      <c r="A1" s="1"/>
      <c r="B1" s="1"/>
      <c r="C1" s="1"/>
      <c r="D1" s="1"/>
      <c r="E1" s="1"/>
      <c r="F1" s="1"/>
      <c r="G1" s="1"/>
      <c r="I1" s="54"/>
      <c r="J1" s="1"/>
      <c r="K1" s="54"/>
      <c r="L1" s="1"/>
      <c r="M1" s="54"/>
      <c r="N1" s="1"/>
      <c r="O1" s="54"/>
      <c r="P1" s="1"/>
      <c r="Q1" s="54"/>
      <c r="R1" s="1"/>
      <c r="S1" s="54"/>
      <c r="T1" s="1"/>
      <c r="Z1" s="54">
        <f ca="1">TODAY()-100</f>
        <v>45843</v>
      </c>
      <c r="AA1" s="1"/>
      <c r="AB1" s="54"/>
      <c r="AC1" s="1"/>
      <c r="AD1" s="54"/>
      <c r="AE1" s="1"/>
      <c r="AF1" s="54"/>
      <c r="AG1" s="1"/>
      <c r="AH1" s="54"/>
      <c r="AI1" s="1"/>
      <c r="AJ1" s="54"/>
    </row>
    <row r="2" spans="1:37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1</v>
      </c>
      <c r="F2" s="73" t="s">
        <v>1</v>
      </c>
      <c r="G2" s="74" t="s">
        <v>0</v>
      </c>
      <c r="I2" s="96" t="s">
        <v>81</v>
      </c>
      <c r="J2" s="88" t="s">
        <v>68</v>
      </c>
      <c r="K2" s="89" t="s">
        <v>75</v>
      </c>
      <c r="L2" s="1"/>
      <c r="M2" s="54"/>
      <c r="N2" s="1"/>
      <c r="O2" s="54"/>
      <c r="P2" s="1"/>
      <c r="Q2" s="54"/>
      <c r="R2" s="1"/>
      <c r="S2" s="54"/>
      <c r="T2" s="1"/>
      <c r="Z2" s="104" t="s">
        <v>0</v>
      </c>
      <c r="AA2" s="1"/>
      <c r="AB2" s="105" t="s">
        <v>1</v>
      </c>
      <c r="AC2" s="2"/>
      <c r="AD2" s="106" t="s">
        <v>1</v>
      </c>
      <c r="AE2" s="1"/>
      <c r="AF2" s="107" t="s">
        <v>0</v>
      </c>
      <c r="AH2" s="108" t="s">
        <v>0</v>
      </c>
      <c r="AJ2" s="103" t="s">
        <v>0</v>
      </c>
    </row>
    <row r="3" spans="1:37" ht="15" thickBot="1" x14ac:dyDescent="0.35">
      <c r="A3" s="15" t="s">
        <v>33</v>
      </c>
      <c r="B3" s="65" t="s">
        <v>68</v>
      </c>
      <c r="C3" s="75" t="s">
        <v>67</v>
      </c>
      <c r="D3" s="75" t="s">
        <v>69</v>
      </c>
      <c r="E3" s="75" t="s">
        <v>70</v>
      </c>
      <c r="F3" s="75" t="s">
        <v>75</v>
      </c>
      <c r="G3" s="66" t="s">
        <v>77</v>
      </c>
      <c r="I3" s="90"/>
      <c r="J3" s="91">
        <f>B5/B14</f>
        <v>322202.69478617457</v>
      </c>
      <c r="K3" s="92">
        <f>F5/N14</f>
        <v>596551.92984549305</v>
      </c>
      <c r="L3" s="47"/>
      <c r="M3" s="53"/>
      <c r="N3" s="1"/>
      <c r="O3" s="53"/>
      <c r="Q3" s="53"/>
      <c r="S3" s="53"/>
      <c r="Z3" s="53" cm="1">
        <f t="array" aca="1" ref="Z3:AA72" ca="1">_xll.BDH($B$4, "PX_LAST, ", Z1, "")</f>
        <v>45845</v>
      </c>
      <c r="AA3" s="1">
        <f ca="1"/>
        <v>108.41</v>
      </c>
      <c r="AB3" s="53" cm="1">
        <f t="array" aca="1" ref="AB3:AC16" ca="1">_xll.BDH($C$4, "PX_LAST, ", Z1, "")</f>
        <v>45924</v>
      </c>
      <c r="AC3" s="47">
        <f ca="1"/>
        <v>99.5703125</v>
      </c>
      <c r="AD3" s="53" cm="1">
        <f t="array" aca="1" ref="AD3:AE51" ca="1">_xll.BDH($D$4, "PX_LAST, ", Z1, "")</f>
        <v>45875</v>
      </c>
      <c r="AE3" s="1">
        <f ca="1"/>
        <v>100.0703125</v>
      </c>
      <c r="AF3" s="53" cm="1">
        <f t="array" aca="1" ref="AF3:AG50" ca="1">_xll.BDH($E$4, "PX_LAST, ", Z1, "")</f>
        <v>45876</v>
      </c>
      <c r="AG3" s="55">
        <f ca="1"/>
        <v>98.8359375</v>
      </c>
      <c r="AH3" s="53" cm="1">
        <f t="array" aca="1" ref="AH3:AI72" ca="1">_xll.BDH($F$4, "PX_LAST, ", Z1, "")</f>
        <v>45845</v>
      </c>
      <c r="AI3" s="55">
        <f ca="1"/>
        <v>82.18</v>
      </c>
      <c r="AJ3" s="53" cm="1">
        <f t="array" aca="1" ref="AJ3:AK15" ca="1">_xll.BDH($G$4, "PX_LAST, ", Z1, "")</f>
        <v>45925</v>
      </c>
      <c r="AK3" s="55">
        <f ca="1"/>
        <v>99.5546875</v>
      </c>
    </row>
    <row r="4" spans="1:37" ht="32.25" customHeight="1" thickBot="1" x14ac:dyDescent="0.35">
      <c r="A4" s="15" t="s">
        <v>34</v>
      </c>
      <c r="B4" s="67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7"/>
      <c r="L4" s="1"/>
      <c r="M4" s="54"/>
      <c r="N4" s="1"/>
      <c r="O4" s="77"/>
      <c r="Q4" s="77"/>
      <c r="S4" s="54"/>
      <c r="Z4" s="77">
        <f ca="1"/>
        <v>45846</v>
      </c>
      <c r="AA4" s="59">
        <f ca="1"/>
        <v>108.1</v>
      </c>
      <c r="AB4" s="77">
        <f ca="1"/>
        <v>45925</v>
      </c>
      <c r="AC4" s="59">
        <f ca="1"/>
        <v>99.38671875</v>
      </c>
      <c r="AD4" s="77">
        <f ca="1"/>
        <v>45876</v>
      </c>
      <c r="AE4" s="55">
        <f ca="1"/>
        <v>99.9921875</v>
      </c>
      <c r="AF4" s="77">
        <f ca="1"/>
        <v>45877</v>
      </c>
      <c r="AG4" s="55">
        <f ca="1"/>
        <v>98.421875</v>
      </c>
      <c r="AH4" s="77">
        <f ca="1"/>
        <v>45846</v>
      </c>
      <c r="AI4" s="59">
        <f ca="1"/>
        <v>81.96</v>
      </c>
      <c r="AJ4" s="77">
        <f ca="1"/>
        <v>45926</v>
      </c>
      <c r="AK4" s="55">
        <f ca="1"/>
        <v>99.4921875</v>
      </c>
    </row>
    <row r="5" spans="1:37" x14ac:dyDescent="0.3">
      <c r="A5" s="15" t="s">
        <v>8</v>
      </c>
      <c r="B5" s="68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97" t="s">
        <v>80</v>
      </c>
      <c r="J5" s="75" t="s">
        <v>68</v>
      </c>
      <c r="K5" s="93" t="s">
        <v>75</v>
      </c>
      <c r="L5" s="1"/>
      <c r="M5" s="54"/>
      <c r="N5" s="1"/>
      <c r="O5" s="77"/>
      <c r="Q5" s="77"/>
      <c r="S5" s="54"/>
      <c r="Z5" s="77">
        <f ca="1"/>
        <v>45847</v>
      </c>
      <c r="AA5" s="59">
        <f ca="1"/>
        <v>108.72</v>
      </c>
      <c r="AB5" s="77">
        <f ca="1"/>
        <v>45926</v>
      </c>
      <c r="AC5" s="59">
        <f ca="1"/>
        <v>99.36328125</v>
      </c>
      <c r="AD5" s="77">
        <f ca="1"/>
        <v>45877</v>
      </c>
      <c r="AE5" s="55">
        <f ca="1"/>
        <v>99.7265625</v>
      </c>
      <c r="AF5" s="77">
        <f ca="1"/>
        <v>45880</v>
      </c>
      <c r="AG5" s="55">
        <f ca="1"/>
        <v>98.375</v>
      </c>
      <c r="AH5" s="77">
        <f ca="1"/>
        <v>45847</v>
      </c>
      <c r="AI5" s="59">
        <f ca="1"/>
        <v>82.31</v>
      </c>
      <c r="AJ5" s="77">
        <f ca="1"/>
        <v>45929</v>
      </c>
      <c r="AK5" s="55">
        <f ca="1"/>
        <v>99.7265625</v>
      </c>
    </row>
    <row r="6" spans="1:37" ht="15" thickBot="1" x14ac:dyDescent="0.35">
      <c r="A6" s="15" t="s">
        <v>10</v>
      </c>
      <c r="B6" s="70">
        <v>0</v>
      </c>
      <c r="C6" s="10">
        <f>(3+5/8)*0.01</f>
        <v>3.6249999999999998E-2</v>
      </c>
      <c r="D6" s="76">
        <v>4.2500000000000003E-2</v>
      </c>
      <c r="E6" s="76">
        <v>4.7500000000000001E-2</v>
      </c>
      <c r="F6" s="76">
        <v>0</v>
      </c>
      <c r="G6" s="10">
        <f>(3+5/8)*0.01</f>
        <v>3.6249999999999998E-2</v>
      </c>
      <c r="I6" s="81"/>
      <c r="J6" s="21">
        <v>0.41</v>
      </c>
      <c r="K6" s="94">
        <v>0.32600000000000001</v>
      </c>
      <c r="L6" s="1"/>
      <c r="M6" s="54"/>
      <c r="N6" s="1"/>
      <c r="O6" s="77"/>
      <c r="Q6" s="77"/>
      <c r="S6" s="54"/>
      <c r="Z6" s="77">
        <f ca="1"/>
        <v>45848</v>
      </c>
      <c r="AA6" s="59">
        <f ca="1"/>
        <v>108.74</v>
      </c>
      <c r="AB6" s="77">
        <f ca="1"/>
        <v>45929</v>
      </c>
      <c r="AC6" s="59">
        <f ca="1"/>
        <v>99.50390625</v>
      </c>
      <c r="AD6" s="77">
        <f ca="1"/>
        <v>45880</v>
      </c>
      <c r="AE6" s="55">
        <f ca="1"/>
        <v>99.703125</v>
      </c>
      <c r="AF6" s="77">
        <f ca="1"/>
        <v>45881</v>
      </c>
      <c r="AG6" s="55">
        <f ca="1"/>
        <v>97.96875</v>
      </c>
      <c r="AH6" s="77">
        <f ca="1"/>
        <v>45848</v>
      </c>
      <c r="AI6" s="59">
        <f ca="1"/>
        <v>82.31</v>
      </c>
      <c r="AJ6" s="77">
        <f ca="1"/>
        <v>45930</v>
      </c>
      <c r="AK6" s="55">
        <f ca="1"/>
        <v>99.6640625</v>
      </c>
    </row>
    <row r="7" spans="1:37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77"/>
      <c r="L7" s="1"/>
      <c r="M7" s="54"/>
      <c r="N7" s="1"/>
      <c r="O7" s="54"/>
      <c r="P7" s="1"/>
      <c r="Q7" s="54"/>
      <c r="R7" s="1"/>
      <c r="S7" s="54"/>
      <c r="T7" s="1"/>
      <c r="Z7" s="77">
        <f ca="1"/>
        <v>45849</v>
      </c>
      <c r="AA7" s="59">
        <f ca="1"/>
        <v>108.08</v>
      </c>
      <c r="AB7" s="77">
        <f ca="1"/>
        <v>45930</v>
      </c>
      <c r="AC7" s="59">
        <f ca="1"/>
        <v>99.47265625</v>
      </c>
      <c r="AD7" s="77">
        <f ca="1"/>
        <v>45881</v>
      </c>
      <c r="AE7" s="55">
        <f ca="1"/>
        <v>99.671875</v>
      </c>
      <c r="AF7" s="77">
        <f ca="1"/>
        <v>45882</v>
      </c>
      <c r="AG7" s="55">
        <f ca="1"/>
        <v>98.796875</v>
      </c>
      <c r="AH7" s="77">
        <f ca="1"/>
        <v>45849</v>
      </c>
      <c r="AI7" s="59">
        <f ca="1"/>
        <v>82.02</v>
      </c>
      <c r="AJ7" s="77">
        <f ca="1"/>
        <v>45931</v>
      </c>
      <c r="AK7" s="55">
        <f ca="1"/>
        <v>100.0390625</v>
      </c>
    </row>
    <row r="8" spans="1:37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8" t="s">
        <v>82</v>
      </c>
      <c r="J8" s="95">
        <f>J3*J6-K3*K6</f>
        <v>-62372.824267299176</v>
      </c>
      <c r="L8" s="1"/>
      <c r="M8" s="54"/>
      <c r="N8" s="1"/>
      <c r="O8" s="54"/>
      <c r="P8" s="1"/>
      <c r="Q8" s="54"/>
      <c r="R8" s="1"/>
      <c r="S8" s="54"/>
      <c r="T8" s="1"/>
      <c r="Z8" s="77">
        <f ca="1"/>
        <v>45852</v>
      </c>
      <c r="AA8" s="59">
        <f ca="1"/>
        <v>108.05</v>
      </c>
      <c r="AB8" s="77">
        <f ca="1"/>
        <v>45931</v>
      </c>
      <c r="AC8" s="59">
        <f ca="1"/>
        <v>99.78515625</v>
      </c>
      <c r="AD8" s="77">
        <f ca="1"/>
        <v>45882</v>
      </c>
      <c r="AE8" s="55">
        <f ca="1"/>
        <v>100.125</v>
      </c>
      <c r="AF8" s="77">
        <f ca="1"/>
        <v>45883</v>
      </c>
      <c r="AG8" s="55">
        <f ca="1"/>
        <v>98.0625</v>
      </c>
      <c r="AH8" s="77">
        <f ca="1"/>
        <v>45852</v>
      </c>
      <c r="AI8" s="59">
        <f ca="1"/>
        <v>82</v>
      </c>
      <c r="AJ8" s="77">
        <f ca="1"/>
        <v>45932</v>
      </c>
      <c r="AK8" s="55">
        <f ca="1"/>
        <v>100.0859375</v>
      </c>
    </row>
    <row r="9" spans="1:37" x14ac:dyDescent="0.3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77"/>
      <c r="L9" s="1"/>
      <c r="M9" s="54"/>
      <c r="N9" s="1"/>
      <c r="O9" s="54"/>
      <c r="P9" s="1"/>
      <c r="Q9" s="54"/>
      <c r="R9" s="1"/>
      <c r="S9" s="54"/>
      <c r="T9" s="1"/>
      <c r="Z9" s="77">
        <f ca="1"/>
        <v>45853</v>
      </c>
      <c r="AA9" s="59">
        <f ca="1"/>
        <v>107.66</v>
      </c>
      <c r="AB9" s="77">
        <f ca="1"/>
        <v>45932</v>
      </c>
      <c r="AC9" s="59">
        <f ca="1"/>
        <v>99.79296875</v>
      </c>
      <c r="AD9" s="77">
        <f ca="1"/>
        <v>45883</v>
      </c>
      <c r="AE9" s="55">
        <f ca="1"/>
        <v>99.7109375</v>
      </c>
      <c r="AF9" s="77">
        <f ca="1"/>
        <v>45884</v>
      </c>
      <c r="AG9" s="55">
        <f ca="1"/>
        <v>97.3515625</v>
      </c>
      <c r="AH9" s="77">
        <f ca="1"/>
        <v>45853</v>
      </c>
      <c r="AI9" s="59">
        <f ca="1"/>
        <v>81.75</v>
      </c>
      <c r="AJ9" s="77">
        <f ca="1"/>
        <v>45933</v>
      </c>
      <c r="AK9" s="55">
        <f ca="1"/>
        <v>99.8203125</v>
      </c>
    </row>
    <row r="10" spans="1:37" ht="15" thickBot="1" x14ac:dyDescent="0.35">
      <c r="A10" s="16" t="s">
        <v>29</v>
      </c>
      <c r="B10" s="11" cm="1">
        <f t="array" ref="B10">_xll.BDP(B4,"px_last")</f>
        <v>111.515</v>
      </c>
      <c r="C10" s="21" cm="1">
        <f t="array" ref="C10">_xll.BDP(C4,"px_last")</f>
        <v>100</v>
      </c>
      <c r="D10" s="21" cm="1">
        <f t="array" ref="D10">_xll.BDP(D4,"px_last")</f>
        <v>101.75</v>
      </c>
      <c r="E10" s="21" cm="1">
        <f t="array" ref="E10">_xll.BDP(E4,"px_last")</f>
        <v>102.109375</v>
      </c>
      <c r="F10" s="21" cm="1">
        <f t="array" ref="F10">_xll.BDP(F4,"px_last")</f>
        <v>84.08</v>
      </c>
      <c r="G10" s="22" cm="1">
        <f t="array" ref="G10">_xll.BDP(G4,"px_last")</f>
        <v>100.40625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Z10" s="77">
        <f ca="1"/>
        <v>45854</v>
      </c>
      <c r="AA10" s="59">
        <f ca="1"/>
        <v>107.83</v>
      </c>
      <c r="AB10" s="77">
        <f ca="1"/>
        <v>45933</v>
      </c>
      <c r="AC10" s="59">
        <f ca="1"/>
        <v>99.58984375</v>
      </c>
      <c r="AD10" s="77">
        <f ca="1"/>
        <v>45884</v>
      </c>
      <c r="AE10" s="55">
        <f ca="1"/>
        <v>99.4453125</v>
      </c>
      <c r="AF10" s="77">
        <f ca="1"/>
        <v>45887</v>
      </c>
      <c r="AG10" s="55">
        <f ca="1"/>
        <v>97.125</v>
      </c>
      <c r="AH10" s="77">
        <f ca="1"/>
        <v>45854</v>
      </c>
      <c r="AI10" s="59">
        <f ca="1"/>
        <v>81.97</v>
      </c>
      <c r="AJ10" s="77">
        <f ca="1"/>
        <v>45936</v>
      </c>
      <c r="AK10" s="55">
        <f ca="1"/>
        <v>99.6484375</v>
      </c>
    </row>
    <row r="11" spans="1:37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/>
      <c r="Z11" s="77">
        <f ca="1"/>
        <v>45855</v>
      </c>
      <c r="AA11" s="59">
        <f ca="1"/>
        <v>108.09</v>
      </c>
      <c r="AB11" s="77">
        <f ca="1"/>
        <v>45936</v>
      </c>
      <c r="AC11" s="59">
        <f ca="1"/>
        <v>99.50390625</v>
      </c>
      <c r="AD11" s="77">
        <f ca="1"/>
        <v>45887</v>
      </c>
      <c r="AE11" s="55">
        <f ca="1"/>
        <v>99.3203125</v>
      </c>
      <c r="AF11" s="77">
        <f ca="1"/>
        <v>45888</v>
      </c>
      <c r="AG11" s="55">
        <f ca="1"/>
        <v>97.515625</v>
      </c>
      <c r="AH11" s="77">
        <f ca="1"/>
        <v>45855</v>
      </c>
      <c r="AI11" s="59">
        <f ca="1"/>
        <v>82.06</v>
      </c>
      <c r="AJ11" s="77">
        <f ca="1"/>
        <v>45937</v>
      </c>
      <c r="AK11" s="55">
        <f ca="1"/>
        <v>99.8671875</v>
      </c>
    </row>
    <row r="12" spans="1:37" ht="15" thickBot="1" x14ac:dyDescent="0.35">
      <c r="A12" s="40" t="s">
        <v>23</v>
      </c>
      <c r="B12" s="116" t="s">
        <v>0</v>
      </c>
      <c r="C12" s="117"/>
      <c r="D12" s="117"/>
      <c r="E12" s="122" t="s">
        <v>1</v>
      </c>
      <c r="F12" s="123"/>
      <c r="G12" s="124"/>
      <c r="H12" s="119" t="s">
        <v>1</v>
      </c>
      <c r="I12" s="130"/>
      <c r="J12" s="121"/>
      <c r="K12" s="131" t="s">
        <v>1</v>
      </c>
      <c r="L12" s="132"/>
      <c r="M12" s="133"/>
      <c r="N12" s="119" t="s">
        <v>1</v>
      </c>
      <c r="O12" s="130"/>
      <c r="P12" s="121"/>
      <c r="Q12" s="128" t="s">
        <v>0</v>
      </c>
      <c r="R12" s="126"/>
      <c r="S12" s="129"/>
      <c r="T12" s="40" t="s">
        <v>16</v>
      </c>
      <c r="V12" s="77"/>
      <c r="Z12" s="77">
        <f ca="1"/>
        <v>45856</v>
      </c>
      <c r="AA12" s="55">
        <f ca="1"/>
        <v>108.29</v>
      </c>
      <c r="AB12" s="77">
        <f ca="1"/>
        <v>45937</v>
      </c>
      <c r="AC12" s="55">
        <f ca="1"/>
        <v>99.65234375</v>
      </c>
      <c r="AD12" s="77">
        <f ca="1"/>
        <v>45888</v>
      </c>
      <c r="AE12" s="55">
        <f ca="1"/>
        <v>99.5390625</v>
      </c>
      <c r="AF12" s="77">
        <f ca="1"/>
        <v>45889</v>
      </c>
      <c r="AG12" s="55">
        <f ca="1"/>
        <v>97.71875</v>
      </c>
      <c r="AH12" s="77">
        <f ca="1"/>
        <v>45856</v>
      </c>
      <c r="AI12" s="55">
        <f ca="1"/>
        <v>82.25</v>
      </c>
      <c r="AJ12" s="77">
        <f ca="1"/>
        <v>45938</v>
      </c>
      <c r="AK12" s="55">
        <f ca="1"/>
        <v>99.84375</v>
      </c>
    </row>
    <row r="13" spans="1:37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Z13" s="77">
        <f ca="1"/>
        <v>45859</v>
      </c>
      <c r="AA13" s="55">
        <f ca="1"/>
        <v>108.71</v>
      </c>
      <c r="AB13" s="77">
        <f ca="1"/>
        <v>45938</v>
      </c>
      <c r="AC13" s="55">
        <f ca="1"/>
        <v>99.58984375</v>
      </c>
      <c r="AD13" s="77">
        <f ca="1"/>
        <v>45889</v>
      </c>
      <c r="AE13" s="55">
        <f ca="1"/>
        <v>99.6640625</v>
      </c>
      <c r="AF13" s="77">
        <f ca="1"/>
        <v>45890</v>
      </c>
      <c r="AG13" s="55">
        <f ca="1"/>
        <v>97.375</v>
      </c>
      <c r="AH13" s="77">
        <f ca="1"/>
        <v>45859</v>
      </c>
      <c r="AI13" s="55">
        <f ca="1"/>
        <v>82.49</v>
      </c>
      <c r="AJ13" s="77">
        <f ca="1"/>
        <v>45939</v>
      </c>
      <c r="AK13" s="55">
        <f ca="1"/>
        <v>99.71875</v>
      </c>
    </row>
    <row r="14" spans="1:37" x14ac:dyDescent="0.3">
      <c r="A14" s="37">
        <v>45925</v>
      </c>
      <c r="B14" s="46">
        <v>110.955</v>
      </c>
      <c r="C14" s="47"/>
      <c r="D14" s="47"/>
      <c r="E14" s="109">
        <f>99+12/32+3/8*1/32</f>
        <v>99.38671875</v>
      </c>
      <c r="F14" s="110"/>
      <c r="G14" s="111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4">
        <v>0</v>
      </c>
      <c r="Z14" s="77">
        <f ca="1"/>
        <v>45860</v>
      </c>
      <c r="AA14" s="55">
        <f ca="1"/>
        <v>108.97</v>
      </c>
      <c r="AB14" s="77">
        <f ca="1"/>
        <v>45939</v>
      </c>
      <c r="AC14" s="55">
        <f ca="1"/>
        <v>99.49609375</v>
      </c>
      <c r="AD14" s="77">
        <f ca="1"/>
        <v>45890</v>
      </c>
      <c r="AE14" s="55">
        <f ca="1"/>
        <v>99.3671875</v>
      </c>
      <c r="AF14" s="77">
        <f ca="1"/>
        <v>45891</v>
      </c>
      <c r="AG14" s="55">
        <f ca="1"/>
        <v>98.015625</v>
      </c>
      <c r="AH14" s="77">
        <f ca="1"/>
        <v>45860</v>
      </c>
      <c r="AI14" s="55">
        <f ca="1"/>
        <v>82.64</v>
      </c>
      <c r="AJ14" s="77">
        <f ca="1"/>
        <v>45940</v>
      </c>
      <c r="AK14" s="55">
        <f ca="1"/>
        <v>100.390625</v>
      </c>
    </row>
    <row r="15" spans="1:37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84">
        <f>C15+D15-F15-G15-I15-J15-L15-M15-O15-P15+R15+S15</f>
        <v>-55382.275611917656</v>
      </c>
      <c r="Z15" s="77">
        <f ca="1"/>
        <v>45861</v>
      </c>
      <c r="AA15" s="55">
        <f ca="1"/>
        <v>108.8</v>
      </c>
      <c r="AB15" s="77">
        <f ca="1"/>
        <v>45940</v>
      </c>
      <c r="AC15" s="55">
        <f ca="1"/>
        <v>99.99609375</v>
      </c>
      <c r="AD15" s="77">
        <f ca="1"/>
        <v>45891</v>
      </c>
      <c r="AE15" s="55">
        <f ca="1"/>
        <v>99.9609375</v>
      </c>
      <c r="AF15" s="77">
        <f ca="1"/>
        <v>45894</v>
      </c>
      <c r="AG15" s="55">
        <f ca="1"/>
        <v>97.8046875</v>
      </c>
      <c r="AH15" s="77">
        <f ca="1"/>
        <v>45861</v>
      </c>
      <c r="AI15" s="55">
        <f ca="1"/>
        <v>82.53</v>
      </c>
      <c r="AJ15" s="77">
        <f ca="1"/>
        <v>45943</v>
      </c>
      <c r="AK15" s="55">
        <f ca="1"/>
        <v>100.390625</v>
      </c>
    </row>
    <row r="16" spans="1:37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84">
        <f t="shared" ref="T16:T17" si="12">C16+D16-F16-G16-I16-J16-L16-M16-O16-P16+R16+S16</f>
        <v>-43004.817213670685</v>
      </c>
      <c r="Z16" s="77">
        <f ca="1"/>
        <v>45862</v>
      </c>
      <c r="AA16" s="55">
        <f ca="1"/>
        <v>108.64</v>
      </c>
      <c r="AB16" s="77">
        <f ca="1"/>
        <v>45943</v>
      </c>
      <c r="AC16" s="55">
        <f ca="1"/>
        <v>99.99609375</v>
      </c>
      <c r="AD16" s="77">
        <f ca="1"/>
        <v>45894</v>
      </c>
      <c r="AE16" s="55">
        <f ca="1"/>
        <v>99.7890625</v>
      </c>
      <c r="AF16" s="77">
        <f ca="1"/>
        <v>45895</v>
      </c>
      <c r="AG16" s="55">
        <f ca="1"/>
        <v>97.34375</v>
      </c>
      <c r="AH16" s="77">
        <f ca="1"/>
        <v>45862</v>
      </c>
      <c r="AI16" s="55">
        <f ca="1"/>
        <v>82.43</v>
      </c>
    </row>
    <row r="17" spans="1:35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84">
        <f t="shared" si="12"/>
        <v>-51000.88574030342</v>
      </c>
      <c r="Z17" s="77">
        <f ca="1"/>
        <v>45863</v>
      </c>
      <c r="AA17" s="55">
        <f ca="1"/>
        <v>108.99</v>
      </c>
      <c r="AD17" s="77">
        <f ca="1"/>
        <v>45895</v>
      </c>
      <c r="AE17" s="55">
        <f ca="1"/>
        <v>99.8984375</v>
      </c>
      <c r="AF17" s="77">
        <f ca="1"/>
        <v>45896</v>
      </c>
      <c r="AG17" s="55">
        <f ca="1"/>
        <v>97.3203125</v>
      </c>
      <c r="AH17" s="77">
        <f ca="1"/>
        <v>45863</v>
      </c>
      <c r="AI17" s="55">
        <f ca="1"/>
        <v>82.63</v>
      </c>
    </row>
    <row r="18" spans="1:35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84">
        <f t="shared" ref="T18:T25" si="13">C18+D18-F18-G18-I18-J18-L18-M18-O18-P18+R18+S18+$J$8</f>
        <v>-6247.6096224775101</v>
      </c>
      <c r="Z18" s="77">
        <f ca="1"/>
        <v>45866</v>
      </c>
      <c r="AA18" s="55">
        <f ca="1"/>
        <v>108.77</v>
      </c>
      <c r="AD18" s="77">
        <f ca="1"/>
        <v>45896</v>
      </c>
      <c r="AE18" s="55">
        <f ca="1"/>
        <v>100.1171875</v>
      </c>
      <c r="AF18" s="77">
        <f ca="1"/>
        <v>45897</v>
      </c>
      <c r="AG18" s="55">
        <f ca="1"/>
        <v>98.015625</v>
      </c>
      <c r="AH18" s="77">
        <f ca="1"/>
        <v>45866</v>
      </c>
      <c r="AI18" s="55">
        <f ca="1"/>
        <v>82.5</v>
      </c>
    </row>
    <row r="19" spans="1:35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84">
        <f t="shared" si="13"/>
        <v>-23146.914097216068</v>
      </c>
      <c r="Z19" s="77">
        <f ca="1"/>
        <v>45867</v>
      </c>
      <c r="AA19" s="55">
        <f ca="1"/>
        <v>109.49</v>
      </c>
      <c r="AD19" s="77">
        <f ca="1"/>
        <v>45897</v>
      </c>
      <c r="AE19" s="55">
        <f ca="1"/>
        <v>100.359375</v>
      </c>
      <c r="AF19" s="77">
        <f ca="1"/>
        <v>45898</v>
      </c>
      <c r="AG19" s="55">
        <f ca="1"/>
        <v>97.21875</v>
      </c>
      <c r="AH19" s="77">
        <f ca="1"/>
        <v>45867</v>
      </c>
      <c r="AI19" s="55">
        <f ca="1"/>
        <v>82.81</v>
      </c>
    </row>
    <row r="20" spans="1:35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84">
        <f t="shared" si="13"/>
        <v>-46778.870482892766</v>
      </c>
      <c r="Z20" s="77">
        <f ca="1"/>
        <v>45868</v>
      </c>
      <c r="AA20" s="55">
        <f ca="1"/>
        <v>109.08</v>
      </c>
      <c r="AD20" s="77">
        <f ca="1"/>
        <v>45898</v>
      </c>
      <c r="AE20" s="55">
        <f ca="1"/>
        <v>100.15625</v>
      </c>
      <c r="AF20" s="77">
        <f ca="1"/>
        <v>45901</v>
      </c>
      <c r="AG20" s="55">
        <f ca="1"/>
        <v>97.21875</v>
      </c>
      <c r="AH20" s="77">
        <f ca="1"/>
        <v>45868</v>
      </c>
      <c r="AI20" s="55">
        <f ca="1"/>
        <v>82.67</v>
      </c>
    </row>
    <row r="21" spans="1:35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84">
        <f t="shared" si="13"/>
        <v>-50093.547582631712</v>
      </c>
      <c r="Z21" s="77">
        <f ca="1"/>
        <v>45869</v>
      </c>
      <c r="AA21" s="55">
        <f ca="1"/>
        <v>109.11</v>
      </c>
      <c r="AD21" s="77">
        <f ca="1"/>
        <v>45901</v>
      </c>
      <c r="AE21" s="55">
        <f ca="1"/>
        <v>100.15625</v>
      </c>
      <c r="AF21" s="77">
        <f ca="1"/>
        <v>45902</v>
      </c>
      <c r="AG21" s="55">
        <f ca="1"/>
        <v>96.703125</v>
      </c>
      <c r="AH21" s="77">
        <f ca="1"/>
        <v>45869</v>
      </c>
      <c r="AI21" s="55">
        <f ca="1"/>
        <v>82.68</v>
      </c>
    </row>
    <row r="22" spans="1:35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84">
        <f t="shared" si="13"/>
        <v>-20117.184810696766</v>
      </c>
      <c r="Z22" s="77">
        <f ca="1"/>
        <v>45870</v>
      </c>
      <c r="AA22" s="55">
        <f ca="1"/>
        <v>109.63</v>
      </c>
      <c r="AD22" s="77">
        <f ca="1"/>
        <v>45902</v>
      </c>
      <c r="AE22" s="55">
        <f ca="1"/>
        <v>99.8984375</v>
      </c>
      <c r="AF22" s="77">
        <f ca="1"/>
        <v>45903</v>
      </c>
      <c r="AG22" s="55">
        <f ca="1"/>
        <v>97.6875</v>
      </c>
      <c r="AH22" s="77">
        <f ca="1"/>
        <v>45870</v>
      </c>
      <c r="AI22" s="55">
        <f ca="1"/>
        <v>83.04</v>
      </c>
    </row>
    <row r="23" spans="1:35" x14ac:dyDescent="0.3">
      <c r="A23" s="37">
        <v>45938</v>
      </c>
      <c r="B23" s="46">
        <v>111.26</v>
      </c>
      <c r="C23" s="47">
        <f t="shared" si="0"/>
        <v>98271.821909788341</v>
      </c>
      <c r="D23" s="47">
        <f t="shared" si="1"/>
        <v>-54608.124999999993</v>
      </c>
      <c r="E23" s="46">
        <v>99.58984375</v>
      </c>
      <c r="F23" s="47">
        <f t="shared" si="2"/>
        <v>34023.4375</v>
      </c>
      <c r="G23" s="48">
        <f t="shared" si="3"/>
        <v>-3502.497881401905</v>
      </c>
      <c r="H23" s="46">
        <v>101.046875</v>
      </c>
      <c r="I23" s="47">
        <f t="shared" si="4"/>
        <v>34570.3125</v>
      </c>
      <c r="J23" s="48">
        <f t="shared" si="5"/>
        <v>-12.959798177082121</v>
      </c>
      <c r="K23" s="46">
        <v>100.6484375</v>
      </c>
      <c r="L23" s="47">
        <f t="shared" si="6"/>
        <v>94335.937499999985</v>
      </c>
      <c r="M23" s="48">
        <f t="shared" si="7"/>
        <v>2011.7635416666672</v>
      </c>
      <c r="N23" s="46">
        <v>83.9</v>
      </c>
      <c r="O23" s="47">
        <f t="shared" si="8"/>
        <v>50706.91403686878</v>
      </c>
      <c r="P23" s="48">
        <f t="shared" si="9"/>
        <v>-76374.999999999985</v>
      </c>
      <c r="Q23" s="46">
        <v>99.84375</v>
      </c>
      <c r="R23" s="47">
        <f t="shared" si="10"/>
        <v>130839.84375</v>
      </c>
      <c r="S23" s="48">
        <f t="shared" si="11"/>
        <v>-10766.481439887139</v>
      </c>
      <c r="T23" s="84">
        <f t="shared" si="13"/>
        <v>-34393.672446354423</v>
      </c>
      <c r="Z23" s="77">
        <f ca="1"/>
        <v>45873</v>
      </c>
      <c r="AA23" s="55">
        <f ca="1"/>
        <v>109.82</v>
      </c>
      <c r="AD23" s="77">
        <f ca="1"/>
        <v>45903</v>
      </c>
      <c r="AE23" s="55">
        <f ca="1"/>
        <v>100.2578125</v>
      </c>
      <c r="AF23" s="77">
        <f ca="1"/>
        <v>45904</v>
      </c>
      <c r="AG23" s="55">
        <f ca="1"/>
        <v>98.3671875</v>
      </c>
      <c r="AH23" s="77">
        <f ca="1"/>
        <v>45873</v>
      </c>
      <c r="AI23" s="55">
        <f ca="1"/>
        <v>83.17</v>
      </c>
    </row>
    <row r="24" spans="1:35" x14ac:dyDescent="0.3">
      <c r="A24" s="37">
        <v>45939</v>
      </c>
      <c r="B24" s="46">
        <v>111.04</v>
      </c>
      <c r="C24" s="47">
        <f t="shared" ref="C24" si="14">(B24/$B$14-1)*$B$5</f>
        <v>27387.229056826778</v>
      </c>
      <c r="D24" s="47">
        <f t="shared" ref="D24" si="15">-1*(A24-$A$14)/360*$B$7*$B$5</f>
        <v>-58808.75</v>
      </c>
      <c r="E24" s="46">
        <v>99.49609375</v>
      </c>
      <c r="F24" s="47">
        <f t="shared" ref="F24" si="16">(E24-$E$14)/100*$C$5</f>
        <v>18320.3125</v>
      </c>
      <c r="G24" s="48">
        <f t="shared" ref="G24" si="17">(A24-$A$14)/360*$C$6*$C$5-(A24-$A$14)/360*$C$7*$C$5*$E$14/100</f>
        <v>-3771.9207953559016</v>
      </c>
      <c r="H24" s="46">
        <v>100.8828125</v>
      </c>
      <c r="I24" s="47">
        <f>(H24-$H$14)/100*$D$5</f>
        <v>22265.625</v>
      </c>
      <c r="J24" s="48">
        <f>(A24-$A$14)/360*$D$6*$D$5-(A24-$A$14)/360*$D$7*$D$5*$H$14/100</f>
        <v>-13.95670572916606</v>
      </c>
      <c r="K24" s="46">
        <v>100.4375</v>
      </c>
      <c r="L24" s="47">
        <f>(K24-$K$14)/100*$E$5</f>
        <v>72187.5</v>
      </c>
      <c r="M24" s="48">
        <f t="shared" ref="M24" si="18">(A24-$A$14)/360*$E$6*$E$5-(A24-$A$14)/360*$E$7*$E$5*$K$14/100</f>
        <v>2166.5145833333372</v>
      </c>
      <c r="N24" s="46">
        <v>83.77</v>
      </c>
      <c r="O24" s="47">
        <f t="shared" ref="O24" si="19">(N24/$N$14-1)*$F$5</f>
        <v>-26844.836843048502</v>
      </c>
      <c r="P24" s="48">
        <f t="shared" ref="P24" si="20">-1*(A24-$A$14)/360*$F$7*$F$5</f>
        <v>-82250</v>
      </c>
      <c r="Q24" s="46">
        <v>99.71875</v>
      </c>
      <c r="R24" s="47">
        <f t="shared" ref="R24" si="21">(Q24-$Q$14)/100*$G$5</f>
        <v>67402.34375</v>
      </c>
      <c r="S24" s="48">
        <f t="shared" ref="S24" si="22">(A24-$A$14)/360*$G$6*$G$5-(A24-$A$14)/360*$G$7*$G$5*$Q$14/100</f>
        <v>-11594.672319878475</v>
      </c>
      <c r="T24" s="84">
        <f t="shared" si="13"/>
        <v>-40045.911519550646</v>
      </c>
      <c r="Z24" s="77">
        <f ca="1"/>
        <v>45874</v>
      </c>
      <c r="AA24" s="55">
        <f ca="1"/>
        <v>109.9</v>
      </c>
      <c r="AD24" s="77">
        <f ca="1"/>
        <v>45904</v>
      </c>
      <c r="AE24" s="55">
        <f ca="1"/>
        <v>100.7109375</v>
      </c>
      <c r="AF24" s="77">
        <f ca="1"/>
        <v>45905</v>
      </c>
      <c r="AG24" s="55">
        <f ca="1"/>
        <v>99.8359375</v>
      </c>
      <c r="AH24" s="77">
        <f ca="1"/>
        <v>45874</v>
      </c>
      <c r="AI24" s="55">
        <f ca="1"/>
        <v>83.13</v>
      </c>
    </row>
    <row r="25" spans="1:35" x14ac:dyDescent="0.3">
      <c r="A25" s="37">
        <v>45940</v>
      </c>
      <c r="B25" s="46">
        <f ca="1">VLOOKUP($A25, Z$3:AA$500, 2)</f>
        <v>111.35</v>
      </c>
      <c r="C25" s="47">
        <f t="shared" ref="C25" ca="1" si="23">(B25/$B$14-1)*$B$5</f>
        <v>127270.06444053957</v>
      </c>
      <c r="D25" s="47">
        <f t="shared" ref="D25" si="24">-1*(A25-$A$14)/360*$B$7*$B$5</f>
        <v>-63009.374999999993</v>
      </c>
      <c r="E25" s="46">
        <f ca="1">VLOOKUP($A25, AB$3:AC$500, 2)</f>
        <v>99.99609375</v>
      </c>
      <c r="F25" s="47">
        <f t="shared" ref="F25" ca="1" si="25">(E25-$E$14)/100*$C$5</f>
        <v>102070.3125</v>
      </c>
      <c r="G25" s="48">
        <f t="shared" ref="G25" si="26">(A25-$A$14)/360*$C$6*$C$5-(A25-$A$14)/360*$C$7*$C$5*$E$14/100</f>
        <v>-4041.3437093098946</v>
      </c>
      <c r="H25" s="46">
        <f ca="1">VLOOKUP($A25, AD$3:AE$500, 2)</f>
        <v>101.734375</v>
      </c>
      <c r="I25" s="47">
        <f ca="1">(H25-$H$14)/100*$D$5</f>
        <v>86132.8125</v>
      </c>
      <c r="J25" s="48">
        <f>(A25-$A$14)/360*$D$6*$D$5-(A25-$A$14)/360*$D$7*$D$5*$H$14/100</f>
        <v>-14.953613281246362</v>
      </c>
      <c r="K25" s="46">
        <f ca="1">VLOOKUP($A25, AF$3:AG$500, 2)</f>
        <v>102.0859375</v>
      </c>
      <c r="L25" s="47">
        <f ca="1">(K25-$K$14)/100*$E$5</f>
        <v>245273.43750000003</v>
      </c>
      <c r="M25" s="48">
        <f t="shared" ref="M25" si="27">(A25-$A$14)/360*$E$6*$E$5-(A25-$A$14)/360*$E$7*$E$5*$K$14/100</f>
        <v>2321.265625</v>
      </c>
      <c r="N25" s="46">
        <f ca="1">VLOOKUP($A25, AH$3:AI$500, 2)</f>
        <v>83.94</v>
      </c>
      <c r="O25" s="47">
        <f t="shared" ref="O25" ca="1" si="28">(N25/$N$14-1)*$F$5</f>
        <v>74568.991230683503</v>
      </c>
      <c r="P25" s="48">
        <f t="shared" ref="P25" si="29">-1*(A25-$A$14)/360*$F$7*$F$5</f>
        <v>-88124.999999999985</v>
      </c>
      <c r="Q25" s="46">
        <f ca="1">VLOOKUP($A25, AJ$3:AK$500, 2)</f>
        <v>100.390625</v>
      </c>
      <c r="R25" s="47">
        <f t="shared" ref="R25" ca="1" si="30">(Q25-$Q$14)/100*$G$5</f>
        <v>408378.90625</v>
      </c>
      <c r="S25" s="48">
        <f t="shared" ref="S25" si="31">(A25-$A$14)/360*$G$6*$G$5-(A25-$A$14)/360*$G$7*$G$5*$Q$14/100</f>
        <v>-12422.863199869797</v>
      </c>
      <c r="T25" s="84">
        <f t="shared" ca="1" si="13"/>
        <v>-20341.613809721792</v>
      </c>
      <c r="Z25" s="77">
        <f ca="1"/>
        <v>45875</v>
      </c>
      <c r="AA25" s="55">
        <f ca="1"/>
        <v>109.87</v>
      </c>
      <c r="AD25" s="77">
        <f ca="1"/>
        <v>45905</v>
      </c>
      <c r="AE25" s="55">
        <f ca="1"/>
        <v>101.40625</v>
      </c>
      <c r="AF25" s="77">
        <f ca="1"/>
        <v>45908</v>
      </c>
      <c r="AG25" s="55">
        <f ca="1"/>
        <v>100.90625</v>
      </c>
      <c r="AH25" s="77">
        <f ca="1"/>
        <v>45875</v>
      </c>
      <c r="AI25" s="55">
        <f ca="1"/>
        <v>83.16</v>
      </c>
    </row>
    <row r="26" spans="1:35" x14ac:dyDescent="0.3">
      <c r="A26" s="37">
        <v>45943</v>
      </c>
      <c r="B26" s="46">
        <f ca="1">VLOOKUP($A26, Z$3:AA$500, 2)</f>
        <v>111.515</v>
      </c>
      <c r="C26" s="47">
        <f t="shared" ref="C26" ca="1" si="32">(B26/$B$14-1)*$B$5</f>
        <v>180433.50908026073</v>
      </c>
      <c r="D26" s="47">
        <f t="shared" ref="D26" si="33">-1*(A26-$A$14)/360*$B$7*$B$5</f>
        <v>-75611.25</v>
      </c>
      <c r="E26" s="46">
        <f ca="1">VLOOKUP($A26, AB$3:AC$500, 2)</f>
        <v>99.99609375</v>
      </c>
      <c r="F26" s="47">
        <f t="shared" ref="F26" ca="1" si="34">(E26-$E$14)/100*$C$5</f>
        <v>102070.3125</v>
      </c>
      <c r="G26" s="48">
        <f t="shared" ref="G26" si="35">(A26-$A$14)/360*$C$6*$C$5-(A26-$A$14)/360*$C$7*$C$5*$E$14/100</f>
        <v>-4849.6124511718772</v>
      </c>
      <c r="H26" s="46">
        <f ca="1">VLOOKUP($A26, AD$3:AE$500, 2)</f>
        <v>101.734375</v>
      </c>
      <c r="I26" s="47">
        <f ca="1">(H26-$H$14)/100*$D$5</f>
        <v>86132.8125</v>
      </c>
      <c r="J26" s="48">
        <f>(A26-$A$14)/360*$D$6*$D$5-(A26-$A$14)/360*$D$7*$D$5*$H$14/100</f>
        <v>-17.9443359375</v>
      </c>
      <c r="K26" s="46">
        <f ca="1">VLOOKUP($A26, AF$3:AG$500, 2)</f>
        <v>102.0859375</v>
      </c>
      <c r="L26" s="47">
        <f ca="1">(K26-$K$14)/100*$E$5</f>
        <v>245273.43750000003</v>
      </c>
      <c r="M26" s="48">
        <f t="shared" ref="M26" si="36">(A26-$A$14)/360*$E$6*$E$5-(A26-$A$14)/360*$E$7*$E$5*$K$14/100</f>
        <v>2785.5187500000029</v>
      </c>
      <c r="N26" s="46">
        <f ca="1">VLOOKUP($A26, AH$3:AI$500, 2)</f>
        <v>84.08</v>
      </c>
      <c r="O26" s="47">
        <f t="shared" ref="O26" ca="1" si="37">(N26/$N$14-1)*$F$5</f>
        <v>158086.26140905169</v>
      </c>
      <c r="P26" s="48">
        <f t="shared" ref="P26" si="38">-1*(A26-$A$14)/360*$F$7*$F$5</f>
        <v>-105750</v>
      </c>
      <c r="Q26" s="46">
        <f ca="1">VLOOKUP($A26, AJ$3:AK$500, 2)</f>
        <v>100.390625</v>
      </c>
      <c r="R26" s="47">
        <f t="shared" ref="R26" ca="1" si="39">(Q26-$Q$14)/100*$G$5</f>
        <v>408378.90625</v>
      </c>
      <c r="S26" s="48">
        <f t="shared" ref="S26" si="40">(A26-$A$14)/360*$G$6*$G$5-(A26-$A$14)/360*$G$7*$G$5*$Q$14/100</f>
        <v>-14907.435839843747</v>
      </c>
      <c r="T26" s="84">
        <f t="shared" ref="T26" ca="1" si="41">C26+D26-F26-G26-I26-J26-L26-M26-O26-P26+R26+S26+$J$8</f>
        <v>-47809.880648824459</v>
      </c>
      <c r="Z26" s="77">
        <f ca="1"/>
        <v>45876</v>
      </c>
      <c r="AA26" s="55">
        <f ca="1"/>
        <v>109.76</v>
      </c>
      <c r="AD26" s="77">
        <f ca="1"/>
        <v>45908</v>
      </c>
      <c r="AE26" s="55">
        <f ca="1"/>
        <v>101.6953125</v>
      </c>
      <c r="AF26" s="77">
        <f ca="1"/>
        <v>45909</v>
      </c>
      <c r="AG26" s="55">
        <f ca="1"/>
        <v>100.28125</v>
      </c>
      <c r="AH26" s="77">
        <f ca="1"/>
        <v>45876</v>
      </c>
      <c r="AI26" s="55">
        <f ca="1"/>
        <v>83.09</v>
      </c>
    </row>
    <row r="27" spans="1:35" x14ac:dyDescent="0.3">
      <c r="A27" s="37">
        <v>45944</v>
      </c>
      <c r="B27" s="57"/>
      <c r="C27" s="47"/>
      <c r="D27" s="47"/>
      <c r="E27" s="46"/>
      <c r="F27" s="47"/>
      <c r="G27" s="48"/>
      <c r="H27" s="46"/>
      <c r="I27" s="47"/>
      <c r="J27" s="48"/>
      <c r="K27" s="46"/>
      <c r="L27" s="47"/>
      <c r="M27" s="48"/>
      <c r="N27" s="46"/>
      <c r="O27" s="47"/>
      <c r="P27" s="48"/>
      <c r="Q27" s="46"/>
      <c r="R27" s="47"/>
      <c r="S27" s="48"/>
      <c r="T27" s="84"/>
      <c r="Z27" s="77">
        <f ca="1"/>
        <v>45877</v>
      </c>
      <c r="AA27" s="55">
        <f ca="1"/>
        <v>109.41</v>
      </c>
      <c r="AD27" s="77">
        <f ca="1"/>
        <v>45909</v>
      </c>
      <c r="AE27" s="55">
        <f ca="1"/>
        <v>101.3046875</v>
      </c>
      <c r="AF27" s="77">
        <f ca="1"/>
        <v>45910</v>
      </c>
      <c r="AG27" s="55">
        <f ca="1"/>
        <v>100.84375</v>
      </c>
      <c r="AH27" s="77">
        <f ca="1"/>
        <v>45877</v>
      </c>
      <c r="AI27" s="55">
        <f ca="1"/>
        <v>82.88</v>
      </c>
    </row>
    <row r="28" spans="1:35" x14ac:dyDescent="0.3">
      <c r="A28" s="37">
        <v>45945</v>
      </c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84"/>
      <c r="Z28" s="77">
        <f ca="1"/>
        <v>45880</v>
      </c>
      <c r="AA28" s="55">
        <f ca="1"/>
        <v>109.58</v>
      </c>
      <c r="AD28" s="77">
        <f ca="1"/>
        <v>45910</v>
      </c>
      <c r="AE28" s="55">
        <f ca="1"/>
        <v>101.640625</v>
      </c>
      <c r="AF28" s="77">
        <f ca="1"/>
        <v>45911</v>
      </c>
      <c r="AG28" s="55">
        <f ca="1"/>
        <v>101.53125</v>
      </c>
      <c r="AH28" s="77">
        <f ca="1"/>
        <v>45880</v>
      </c>
      <c r="AI28" s="55">
        <f ca="1"/>
        <v>82.94</v>
      </c>
    </row>
    <row r="29" spans="1:35" x14ac:dyDescent="0.3">
      <c r="A29" s="37">
        <v>45946</v>
      </c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4"/>
      <c r="Z29" s="77">
        <f ca="1"/>
        <v>45881</v>
      </c>
      <c r="AA29" s="55">
        <f ca="1"/>
        <v>109.68</v>
      </c>
      <c r="AD29" s="77">
        <f ca="1"/>
        <v>45911</v>
      </c>
      <c r="AE29" s="55">
        <f ca="1"/>
        <v>101.84375</v>
      </c>
      <c r="AF29" s="77">
        <f ca="1"/>
        <v>45912</v>
      </c>
      <c r="AG29" s="55">
        <f ca="1"/>
        <v>101.078125</v>
      </c>
      <c r="AH29" s="77">
        <f ca="1"/>
        <v>45881</v>
      </c>
      <c r="AI29" s="55">
        <f ca="1"/>
        <v>83.02</v>
      </c>
    </row>
    <row r="30" spans="1:35" x14ac:dyDescent="0.3">
      <c r="A30" s="37">
        <v>45947</v>
      </c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4"/>
      <c r="Z30" s="77">
        <f ca="1"/>
        <v>45882</v>
      </c>
      <c r="AA30" s="55">
        <f ca="1"/>
        <v>110.26</v>
      </c>
      <c r="AD30" s="77">
        <f ca="1"/>
        <v>45912</v>
      </c>
      <c r="AE30" s="55">
        <f ca="1"/>
        <v>101.4765625</v>
      </c>
      <c r="AF30" s="77">
        <f ca="1"/>
        <v>45915</v>
      </c>
      <c r="AG30" s="55">
        <f ca="1"/>
        <v>101.4296875</v>
      </c>
      <c r="AH30" s="77">
        <f ca="1"/>
        <v>45882</v>
      </c>
      <c r="AI30" s="55">
        <f ca="1"/>
        <v>83.33</v>
      </c>
    </row>
    <row r="31" spans="1:35" x14ac:dyDescent="0.3">
      <c r="A31" s="37">
        <v>45948</v>
      </c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4"/>
      <c r="Z31" s="77">
        <f ca="1"/>
        <v>45883</v>
      </c>
      <c r="AA31" s="55">
        <f ca="1"/>
        <v>109.88</v>
      </c>
      <c r="AD31" s="77">
        <f ca="1"/>
        <v>45915</v>
      </c>
      <c r="AE31" s="55">
        <f ca="1"/>
        <v>101.703125</v>
      </c>
      <c r="AF31" s="77">
        <f ca="1"/>
        <v>45916</v>
      </c>
      <c r="AG31" s="55">
        <f ca="1"/>
        <v>101.6171875</v>
      </c>
      <c r="AH31" s="77">
        <f ca="1"/>
        <v>45883</v>
      </c>
      <c r="AI31" s="55">
        <f ca="1"/>
        <v>83.12</v>
      </c>
    </row>
    <row r="32" spans="1:35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4"/>
      <c r="Z32" s="77">
        <f ca="1"/>
        <v>45884</v>
      </c>
      <c r="AA32" s="55">
        <f ca="1"/>
        <v>109.74</v>
      </c>
      <c r="AD32" s="77">
        <f ca="1"/>
        <v>45916</v>
      </c>
      <c r="AE32" s="55">
        <f ca="1"/>
        <v>101.7890625</v>
      </c>
      <c r="AF32" s="77">
        <f ca="1"/>
        <v>45917</v>
      </c>
      <c r="AG32" s="55">
        <f ca="1"/>
        <v>100.9296875</v>
      </c>
      <c r="AH32" s="77">
        <f ca="1"/>
        <v>45884</v>
      </c>
      <c r="AI32" s="55">
        <f ca="1"/>
        <v>83.06</v>
      </c>
    </row>
    <row r="33" spans="1:35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  <c r="Z33" s="77">
        <f ca="1"/>
        <v>45887</v>
      </c>
      <c r="AA33" s="55">
        <f ca="1"/>
        <v>109.54</v>
      </c>
      <c r="AD33" s="77">
        <f ca="1"/>
        <v>45917</v>
      </c>
      <c r="AE33" s="55">
        <f ca="1"/>
        <v>101.296875</v>
      </c>
      <c r="AF33" s="77">
        <f ca="1"/>
        <v>45918</v>
      </c>
      <c r="AG33" s="55">
        <f ca="1"/>
        <v>100.390625</v>
      </c>
      <c r="AH33" s="77">
        <f ca="1"/>
        <v>45887</v>
      </c>
      <c r="AI33" s="55">
        <f ca="1"/>
        <v>82.96</v>
      </c>
    </row>
    <row r="34" spans="1:35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  <c r="Z34" s="77">
        <f ca="1"/>
        <v>45888</v>
      </c>
      <c r="AA34" s="55">
        <f ca="1"/>
        <v>109.71</v>
      </c>
      <c r="AD34" s="77">
        <f ca="1"/>
        <v>45918</v>
      </c>
      <c r="AE34" s="55">
        <f ca="1"/>
        <v>101.15625</v>
      </c>
      <c r="AF34" s="77">
        <f ca="1"/>
        <v>45919</v>
      </c>
      <c r="AG34" s="55">
        <f ca="1"/>
        <v>100.078125</v>
      </c>
      <c r="AH34" s="77">
        <f ca="1"/>
        <v>45888</v>
      </c>
      <c r="AI34" s="55">
        <f ca="1"/>
        <v>83.08</v>
      </c>
    </row>
    <row r="35" spans="1:35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  <c r="Z35" s="77">
        <f ca="1"/>
        <v>45889</v>
      </c>
      <c r="AA35" s="55">
        <f ca="1"/>
        <v>109.76</v>
      </c>
      <c r="AD35" s="77">
        <f ca="1"/>
        <v>45919</v>
      </c>
      <c r="AE35" s="55">
        <f ca="1"/>
        <v>100.9765625</v>
      </c>
      <c r="AF35" s="77">
        <f ca="1"/>
        <v>45922</v>
      </c>
      <c r="AG35" s="55">
        <f ca="1"/>
        <v>99.78125</v>
      </c>
      <c r="AH35" s="77">
        <f ca="1"/>
        <v>45889</v>
      </c>
      <c r="AI35" s="55">
        <f ca="1"/>
        <v>83.11</v>
      </c>
    </row>
    <row r="36" spans="1:35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Z36" s="77">
        <f ca="1"/>
        <v>45890</v>
      </c>
      <c r="AA36" s="55">
        <f ca="1"/>
        <v>109.34</v>
      </c>
      <c r="AD36" s="77">
        <f ca="1"/>
        <v>45922</v>
      </c>
      <c r="AE36" s="55">
        <f ca="1"/>
        <v>100.8203125</v>
      </c>
      <c r="AF36" s="77">
        <f ca="1"/>
        <v>45923</v>
      </c>
      <c r="AG36" s="55">
        <f ca="1"/>
        <v>100.4765625</v>
      </c>
      <c r="AH36" s="77">
        <f ca="1"/>
        <v>45890</v>
      </c>
      <c r="AI36" s="55">
        <f ca="1"/>
        <v>82.86</v>
      </c>
    </row>
    <row r="37" spans="1:35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Z37" s="77">
        <f ca="1"/>
        <v>45891</v>
      </c>
      <c r="AA37" s="55">
        <f ca="1"/>
        <v>110.2</v>
      </c>
      <c r="AD37" s="77">
        <f ca="1"/>
        <v>45923</v>
      </c>
      <c r="AE37" s="55">
        <f ca="1"/>
        <v>101.1484375</v>
      </c>
      <c r="AF37" s="77">
        <f ca="1"/>
        <v>45924</v>
      </c>
      <c r="AG37" s="55">
        <f ca="1"/>
        <v>99.9765625</v>
      </c>
      <c r="AH37" s="77">
        <f ca="1"/>
        <v>45891</v>
      </c>
      <c r="AI37" s="55">
        <f ca="1"/>
        <v>83.38</v>
      </c>
    </row>
    <row r="38" spans="1:35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Z38" s="77">
        <f ca="1"/>
        <v>45894</v>
      </c>
      <c r="AA38" s="55">
        <f ca="1"/>
        <v>109.91</v>
      </c>
      <c r="AD38" s="77">
        <f ca="1"/>
        <v>45924</v>
      </c>
      <c r="AE38" s="55">
        <f ca="1"/>
        <v>100.8203125</v>
      </c>
      <c r="AF38" s="77">
        <f ca="1"/>
        <v>45925</v>
      </c>
      <c r="AG38" s="55">
        <f ca="1"/>
        <v>100.0234375</v>
      </c>
      <c r="AH38" s="77">
        <f ca="1"/>
        <v>45894</v>
      </c>
      <c r="AI38" s="55">
        <f ca="1"/>
        <v>83.23</v>
      </c>
    </row>
    <row r="39" spans="1:35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Z39" s="77">
        <f ca="1"/>
        <v>45895</v>
      </c>
      <c r="AA39" s="55">
        <f ca="1"/>
        <v>109.99</v>
      </c>
      <c r="AD39" s="77">
        <f ca="1"/>
        <v>45925</v>
      </c>
      <c r="AE39" s="55">
        <f ca="1"/>
        <v>100.6328125</v>
      </c>
      <c r="AF39" s="77">
        <f ca="1"/>
        <v>45926</v>
      </c>
      <c r="AG39" s="55">
        <f ca="1"/>
        <v>100</v>
      </c>
      <c r="AH39" s="77">
        <f ca="1"/>
        <v>45895</v>
      </c>
      <c r="AI39" s="55">
        <f ca="1"/>
        <v>83.36</v>
      </c>
    </row>
    <row r="40" spans="1:35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Z40" s="77">
        <f ca="1"/>
        <v>45896</v>
      </c>
      <c r="AA40" s="55">
        <f ca="1"/>
        <v>110.03</v>
      </c>
      <c r="AD40" s="77">
        <f ca="1"/>
        <v>45926</v>
      </c>
      <c r="AE40" s="55">
        <f ca="1"/>
        <v>100.5859375</v>
      </c>
      <c r="AF40" s="77">
        <f ca="1"/>
        <v>45929</v>
      </c>
      <c r="AG40" s="55">
        <f ca="1"/>
        <v>100.71875</v>
      </c>
      <c r="AH40" s="77">
        <f ca="1"/>
        <v>45896</v>
      </c>
      <c r="AI40" s="55">
        <f ca="1"/>
        <v>83.46</v>
      </c>
    </row>
    <row r="41" spans="1:35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  <c r="Z41" s="77">
        <f ca="1"/>
        <v>45897</v>
      </c>
      <c r="AA41" s="55">
        <f ca="1"/>
        <v>110.2</v>
      </c>
      <c r="AD41" s="77">
        <f ca="1"/>
        <v>45929</v>
      </c>
      <c r="AE41" s="55">
        <f ca="1"/>
        <v>100.8828125</v>
      </c>
      <c r="AF41" s="77">
        <f ca="1"/>
        <v>45930</v>
      </c>
      <c r="AG41" s="55">
        <f ca="1"/>
        <v>100.28125</v>
      </c>
      <c r="AH41" s="77">
        <f ca="1"/>
        <v>45897</v>
      </c>
      <c r="AI41" s="55">
        <f ca="1"/>
        <v>83.53</v>
      </c>
    </row>
    <row r="42" spans="1:35" x14ac:dyDescent="0.3">
      <c r="B42" s="59"/>
      <c r="C42" s="59"/>
      <c r="D42" s="59"/>
      <c r="E42" s="59"/>
      <c r="F42" s="59"/>
      <c r="H42" s="58"/>
      <c r="I42" s="58"/>
      <c r="K42" s="59"/>
      <c r="L42" s="59"/>
      <c r="N42" s="58"/>
      <c r="O42" s="58"/>
      <c r="R42" s="58"/>
      <c r="S42" s="58"/>
      <c r="T42" s="58"/>
      <c r="Z42" s="77">
        <f ca="1"/>
        <v>45898</v>
      </c>
      <c r="AA42" s="55">
        <f ca="1"/>
        <v>109.8</v>
      </c>
      <c r="AD42" s="77">
        <f ca="1"/>
        <v>45930</v>
      </c>
      <c r="AE42" s="55">
        <f ca="1"/>
        <v>100.7890625</v>
      </c>
      <c r="AF42" s="77">
        <f ca="1"/>
        <v>45931</v>
      </c>
      <c r="AG42" s="55">
        <f ca="1"/>
        <v>100.6328125</v>
      </c>
      <c r="AH42" s="77">
        <f ca="1"/>
        <v>45898</v>
      </c>
      <c r="AI42" s="55">
        <f ca="1"/>
        <v>83.42</v>
      </c>
    </row>
    <row r="43" spans="1:35" x14ac:dyDescent="0.3">
      <c r="R43" s="58"/>
      <c r="S43" s="58"/>
      <c r="T43" s="58"/>
      <c r="Z43" s="77">
        <f ca="1"/>
        <v>45902</v>
      </c>
      <c r="AA43" s="55">
        <f ca="1"/>
        <v>109.05</v>
      </c>
      <c r="AD43" s="77">
        <f ca="1"/>
        <v>45931</v>
      </c>
      <c r="AE43" s="55">
        <f ca="1"/>
        <v>101.2109375</v>
      </c>
      <c r="AF43" s="77">
        <f ca="1"/>
        <v>45932</v>
      </c>
      <c r="AG43" s="55">
        <f ca="1"/>
        <v>100.96875</v>
      </c>
      <c r="AH43" s="77">
        <f ca="1"/>
        <v>45902</v>
      </c>
      <c r="AI43" s="55">
        <f ca="1"/>
        <v>82.9</v>
      </c>
    </row>
    <row r="44" spans="1:35" x14ac:dyDescent="0.3">
      <c r="R44" s="58"/>
      <c r="S44" s="58"/>
      <c r="T44" s="58"/>
      <c r="Z44" s="77">
        <f ca="1"/>
        <v>45903</v>
      </c>
      <c r="AA44" s="55">
        <f ca="1"/>
        <v>109.7</v>
      </c>
      <c r="AD44" s="77">
        <f ca="1"/>
        <v>45932</v>
      </c>
      <c r="AE44" s="55">
        <f ca="1"/>
        <v>101.3359375</v>
      </c>
      <c r="AF44" s="77">
        <f ca="1"/>
        <v>45933</v>
      </c>
      <c r="AG44" s="55">
        <f ca="1"/>
        <v>100.59375</v>
      </c>
      <c r="AH44" s="77">
        <f ca="1"/>
        <v>45903</v>
      </c>
      <c r="AI44" s="55">
        <f ca="1"/>
        <v>83.2</v>
      </c>
    </row>
    <row r="45" spans="1:35" x14ac:dyDescent="0.3">
      <c r="R45" s="58"/>
      <c r="S45" s="58"/>
      <c r="T45" s="58"/>
      <c r="Z45" s="77">
        <f ca="1"/>
        <v>45904</v>
      </c>
      <c r="AA45" s="55">
        <f ca="1"/>
        <v>110.45</v>
      </c>
      <c r="AD45" s="77">
        <f ca="1"/>
        <v>45933</v>
      </c>
      <c r="AE45" s="55">
        <f ca="1"/>
        <v>101.0390625</v>
      </c>
      <c r="AF45" s="77">
        <f ca="1"/>
        <v>45936</v>
      </c>
      <c r="AG45" s="55">
        <f ca="1"/>
        <v>100.015625</v>
      </c>
      <c r="AH45" s="77">
        <f ca="1"/>
        <v>45904</v>
      </c>
      <c r="AI45" s="55">
        <f ca="1"/>
        <v>83.66</v>
      </c>
    </row>
    <row r="46" spans="1:35" x14ac:dyDescent="0.3">
      <c r="Z46" s="77">
        <f ca="1"/>
        <v>45905</v>
      </c>
      <c r="AA46" s="55">
        <f ca="1"/>
        <v>111.17</v>
      </c>
      <c r="AD46" s="77">
        <f ca="1"/>
        <v>45936</v>
      </c>
      <c r="AE46" s="55">
        <f ca="1"/>
        <v>100.765625</v>
      </c>
      <c r="AF46" s="77">
        <f ca="1"/>
        <v>45937</v>
      </c>
      <c r="AG46" s="55">
        <f ca="1"/>
        <v>100.40625</v>
      </c>
      <c r="AH46" s="77">
        <f ca="1"/>
        <v>45905</v>
      </c>
      <c r="AI46" s="55">
        <f ca="1"/>
        <v>83.99</v>
      </c>
    </row>
    <row r="47" spans="1:35" x14ac:dyDescent="0.3">
      <c r="Z47" s="77">
        <f ca="1"/>
        <v>45908</v>
      </c>
      <c r="AA47" s="55">
        <f ca="1"/>
        <v>111.56</v>
      </c>
      <c r="AD47" s="77">
        <f ca="1"/>
        <v>45937</v>
      </c>
      <c r="AE47" s="55">
        <f ca="1"/>
        <v>101.0078125</v>
      </c>
      <c r="AF47" s="77">
        <f ca="1"/>
        <v>45938</v>
      </c>
      <c r="AG47" s="55">
        <f ca="1"/>
        <v>100.6484375</v>
      </c>
      <c r="AH47" s="77">
        <f ca="1"/>
        <v>45908</v>
      </c>
      <c r="AI47" s="55">
        <f ca="1"/>
        <v>84.15</v>
      </c>
    </row>
    <row r="48" spans="1:35" x14ac:dyDescent="0.3">
      <c r="Z48" s="77">
        <f ca="1"/>
        <v>45909</v>
      </c>
      <c r="AA48" s="55">
        <f ca="1"/>
        <v>111.36</v>
      </c>
      <c r="AD48" s="77">
        <f ca="1"/>
        <v>45938</v>
      </c>
      <c r="AE48" s="55">
        <f ca="1"/>
        <v>101.046875</v>
      </c>
      <c r="AF48" s="77">
        <f ca="1"/>
        <v>45939</v>
      </c>
      <c r="AG48" s="55">
        <f ca="1"/>
        <v>100.4375</v>
      </c>
      <c r="AH48" s="77">
        <f ca="1"/>
        <v>45909</v>
      </c>
      <c r="AI48" s="55">
        <f ca="1"/>
        <v>84.05</v>
      </c>
    </row>
    <row r="49" spans="26:35" x14ac:dyDescent="0.3">
      <c r="Z49" s="77">
        <f ca="1"/>
        <v>45910</v>
      </c>
      <c r="AA49" s="55">
        <f ca="1"/>
        <v>111.69</v>
      </c>
      <c r="AD49" s="77">
        <f ca="1"/>
        <v>45939</v>
      </c>
      <c r="AE49" s="55">
        <f ca="1"/>
        <v>100.8828125</v>
      </c>
      <c r="AF49" s="77">
        <f ca="1"/>
        <v>45940</v>
      </c>
      <c r="AG49" s="55">
        <f ca="1"/>
        <v>102.0859375</v>
      </c>
      <c r="AH49" s="77">
        <f ca="1"/>
        <v>45910</v>
      </c>
      <c r="AI49" s="55">
        <f ca="1"/>
        <v>84.24</v>
      </c>
    </row>
    <row r="50" spans="26:35" x14ac:dyDescent="0.3">
      <c r="Z50" s="77">
        <f ca="1"/>
        <v>45911</v>
      </c>
      <c r="AA50" s="55">
        <f ca="1"/>
        <v>112.21</v>
      </c>
      <c r="AD50" s="77">
        <f ca="1"/>
        <v>45940</v>
      </c>
      <c r="AE50" s="55">
        <f ca="1"/>
        <v>101.734375</v>
      </c>
      <c r="AF50" s="77">
        <f ca="1"/>
        <v>45943</v>
      </c>
      <c r="AG50" s="55">
        <f ca="1"/>
        <v>102.0859375</v>
      </c>
      <c r="AH50" s="77">
        <f ca="1"/>
        <v>45911</v>
      </c>
      <c r="AI50" s="55">
        <f ca="1"/>
        <v>84.49</v>
      </c>
    </row>
    <row r="51" spans="26:35" x14ac:dyDescent="0.3">
      <c r="Z51" s="77">
        <f ca="1"/>
        <v>45912</v>
      </c>
      <c r="AA51" s="55">
        <f ca="1"/>
        <v>112.01</v>
      </c>
      <c r="AD51" s="77">
        <f ca="1"/>
        <v>45943</v>
      </c>
      <c r="AE51" s="55">
        <f ca="1"/>
        <v>101.734375</v>
      </c>
      <c r="AH51" s="77">
        <f ca="1"/>
        <v>45912</v>
      </c>
      <c r="AI51" s="55">
        <f ca="1"/>
        <v>84.34</v>
      </c>
    </row>
    <row r="52" spans="26:35" x14ac:dyDescent="0.3">
      <c r="Z52" s="77">
        <f ca="1"/>
        <v>45915</v>
      </c>
      <c r="AA52" s="55">
        <f ca="1"/>
        <v>112.36</v>
      </c>
      <c r="AH52" s="77">
        <f ca="1"/>
        <v>45915</v>
      </c>
      <c r="AI52" s="55">
        <f ca="1"/>
        <v>84.54</v>
      </c>
    </row>
    <row r="53" spans="26:35" x14ac:dyDescent="0.3">
      <c r="Z53" s="77">
        <f ca="1"/>
        <v>45916</v>
      </c>
      <c r="AA53" s="55">
        <f ca="1"/>
        <v>112.26</v>
      </c>
      <c r="AH53" s="77">
        <f ca="1"/>
        <v>45916</v>
      </c>
      <c r="AI53" s="55">
        <f ca="1"/>
        <v>84.53</v>
      </c>
    </row>
    <row r="54" spans="26:35" x14ac:dyDescent="0.3">
      <c r="Z54" s="77">
        <f ca="1"/>
        <v>45917</v>
      </c>
      <c r="AA54" s="55">
        <f ca="1"/>
        <v>112.06</v>
      </c>
      <c r="AH54" s="77">
        <f ca="1"/>
        <v>45917</v>
      </c>
      <c r="AI54" s="55">
        <f ca="1"/>
        <v>84.37</v>
      </c>
    </row>
    <row r="55" spans="26:35" x14ac:dyDescent="0.3">
      <c r="Z55" s="77">
        <f ca="1"/>
        <v>45918</v>
      </c>
      <c r="AA55" s="55">
        <f ca="1"/>
        <v>111.83</v>
      </c>
      <c r="AH55" s="77">
        <f ca="1"/>
        <v>45918</v>
      </c>
      <c r="AI55" s="55">
        <f ca="1"/>
        <v>84.3</v>
      </c>
    </row>
    <row r="56" spans="26:35" x14ac:dyDescent="0.3">
      <c r="Z56" s="77">
        <f ca="1"/>
        <v>45919</v>
      </c>
      <c r="AA56" s="55">
        <f ca="1"/>
        <v>111.74</v>
      </c>
      <c r="AH56" s="77">
        <f ca="1"/>
        <v>45919</v>
      </c>
      <c r="AI56" s="55">
        <f ca="1"/>
        <v>84.29</v>
      </c>
    </row>
    <row r="57" spans="26:35" x14ac:dyDescent="0.3">
      <c r="Z57" s="77">
        <f ca="1"/>
        <v>45922</v>
      </c>
      <c r="AA57" s="55">
        <f ca="1"/>
        <v>111.49</v>
      </c>
      <c r="AH57" s="77">
        <f ca="1"/>
        <v>45922</v>
      </c>
      <c r="AI57" s="55">
        <f ca="1"/>
        <v>84.15</v>
      </c>
    </row>
    <row r="58" spans="26:35" x14ac:dyDescent="0.3">
      <c r="Z58" s="77">
        <f ca="1"/>
        <v>45923</v>
      </c>
      <c r="AA58" s="55">
        <f ca="1"/>
        <v>111.71</v>
      </c>
      <c r="AH58" s="77">
        <f ca="1"/>
        <v>45923</v>
      </c>
      <c r="AI58" s="55">
        <f ca="1"/>
        <v>84.29</v>
      </c>
    </row>
    <row r="59" spans="26:35" x14ac:dyDescent="0.3">
      <c r="Z59" s="77">
        <f ca="1"/>
        <v>45924</v>
      </c>
      <c r="AA59" s="55">
        <f ca="1"/>
        <v>111.26</v>
      </c>
      <c r="AH59" s="77">
        <f ca="1"/>
        <v>45924</v>
      </c>
      <c r="AI59" s="55">
        <f ca="1"/>
        <v>84.05</v>
      </c>
    </row>
    <row r="60" spans="26:35" x14ac:dyDescent="0.3">
      <c r="Z60" s="77">
        <f ca="1"/>
        <v>45925</v>
      </c>
      <c r="AA60" s="55">
        <f ca="1"/>
        <v>111.06</v>
      </c>
      <c r="AH60" s="77">
        <f ca="1"/>
        <v>45925</v>
      </c>
      <c r="AI60" s="55">
        <f ca="1"/>
        <v>83.86</v>
      </c>
    </row>
    <row r="61" spans="26:35" x14ac:dyDescent="0.3">
      <c r="Z61" s="77">
        <f ca="1"/>
        <v>45926</v>
      </c>
      <c r="AA61" s="55">
        <f ca="1"/>
        <v>111.21</v>
      </c>
      <c r="AH61" s="77">
        <f ca="1"/>
        <v>45926</v>
      </c>
      <c r="AI61" s="55">
        <f ca="1"/>
        <v>83.93</v>
      </c>
    </row>
    <row r="62" spans="26:35" x14ac:dyDescent="0.3">
      <c r="Z62" s="77">
        <f ca="1"/>
        <v>45929</v>
      </c>
      <c r="AA62" s="55">
        <f ca="1"/>
        <v>111.58</v>
      </c>
      <c r="AH62" s="77">
        <f ca="1"/>
        <v>45929</v>
      </c>
      <c r="AI62" s="55">
        <f ca="1"/>
        <v>84.11</v>
      </c>
    </row>
    <row r="63" spans="26:35" x14ac:dyDescent="0.3">
      <c r="Z63" s="77">
        <f ca="1"/>
        <v>45930</v>
      </c>
      <c r="AA63" s="55">
        <f ca="1"/>
        <v>111.47</v>
      </c>
      <c r="AH63" s="77">
        <f ca="1"/>
        <v>45930</v>
      </c>
      <c r="AI63" s="55">
        <f ca="1"/>
        <v>84.11</v>
      </c>
    </row>
    <row r="64" spans="26:35" x14ac:dyDescent="0.3">
      <c r="Z64" s="77">
        <f ca="1"/>
        <v>45931</v>
      </c>
      <c r="AA64" s="55">
        <f ca="1"/>
        <v>111.51</v>
      </c>
      <c r="AH64" s="77">
        <f ca="1"/>
        <v>45931</v>
      </c>
      <c r="AI64" s="55">
        <f ca="1"/>
        <v>84.07</v>
      </c>
    </row>
    <row r="65" spans="26:35" x14ac:dyDescent="0.3">
      <c r="Z65" s="77">
        <f ca="1"/>
        <v>45932</v>
      </c>
      <c r="AA65" s="55">
        <f ca="1"/>
        <v>111.69</v>
      </c>
      <c r="AH65" s="77">
        <f ca="1"/>
        <v>45932</v>
      </c>
      <c r="AI65" s="55">
        <f ca="1"/>
        <v>84.16</v>
      </c>
    </row>
    <row r="66" spans="26:35" x14ac:dyDescent="0.3">
      <c r="Z66" s="77">
        <f ca="1"/>
        <v>45933</v>
      </c>
      <c r="AA66" s="55">
        <f ca="1"/>
        <v>111.55</v>
      </c>
      <c r="AH66" s="77">
        <f ca="1"/>
        <v>45933</v>
      </c>
      <c r="AI66" s="55">
        <f ca="1"/>
        <v>84.06</v>
      </c>
    </row>
    <row r="67" spans="26:35" x14ac:dyDescent="0.3">
      <c r="Z67" s="77">
        <f ca="1"/>
        <v>45936</v>
      </c>
      <c r="AA67" s="55">
        <f ca="1"/>
        <v>111.19</v>
      </c>
      <c r="AH67" s="77">
        <f ca="1"/>
        <v>45936</v>
      </c>
      <c r="AI67" s="55">
        <f ca="1"/>
        <v>83.89</v>
      </c>
    </row>
    <row r="68" spans="26:35" x14ac:dyDescent="0.3">
      <c r="Z68" s="77">
        <f ca="1"/>
        <v>45937</v>
      </c>
      <c r="AA68" s="55">
        <f ca="1"/>
        <v>111.4</v>
      </c>
      <c r="AH68" s="77">
        <f ca="1"/>
        <v>45937</v>
      </c>
      <c r="AI68" s="55">
        <f ca="1"/>
        <v>84</v>
      </c>
    </row>
    <row r="69" spans="26:35" x14ac:dyDescent="0.3">
      <c r="Z69" s="77">
        <f ca="1"/>
        <v>45938</v>
      </c>
      <c r="AA69" s="55">
        <f ca="1"/>
        <v>111.26</v>
      </c>
      <c r="AH69" s="77">
        <f ca="1"/>
        <v>45938</v>
      </c>
      <c r="AI69" s="55">
        <f ca="1"/>
        <v>83.9</v>
      </c>
    </row>
    <row r="70" spans="26:35" x14ac:dyDescent="0.3">
      <c r="Z70" s="77">
        <f ca="1"/>
        <v>45939</v>
      </c>
      <c r="AA70" s="55">
        <f ca="1"/>
        <v>111.04</v>
      </c>
      <c r="AH70" s="77">
        <f ca="1"/>
        <v>45939</v>
      </c>
      <c r="AI70" s="55">
        <f ca="1"/>
        <v>83.77</v>
      </c>
    </row>
    <row r="71" spans="26:35" x14ac:dyDescent="0.3">
      <c r="Z71" s="77">
        <f ca="1"/>
        <v>45940</v>
      </c>
      <c r="AA71" s="55">
        <f ca="1"/>
        <v>111.35</v>
      </c>
      <c r="AH71" s="77">
        <f ca="1"/>
        <v>45940</v>
      </c>
      <c r="AI71" s="55">
        <f ca="1"/>
        <v>83.94</v>
      </c>
    </row>
    <row r="72" spans="26:35" x14ac:dyDescent="0.3">
      <c r="Z72" s="77">
        <f ca="1"/>
        <v>45943</v>
      </c>
      <c r="AA72" s="55">
        <f ca="1"/>
        <v>111.515</v>
      </c>
      <c r="AH72" s="77">
        <f ca="1"/>
        <v>45943</v>
      </c>
      <c r="AI72" s="55">
        <f ca="1"/>
        <v>84.08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104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15" hidden="1" customWidth="1"/>
    <col min="10" max="10" width="10.6640625" style="3" hidden="1" customWidth="1"/>
    <col min="11" max="11" width="10.5546875" style="53" hidden="1" customWidth="1"/>
    <col min="12" max="12" width="10.5546875" style="3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3">
        <f ca="1">TODAY()-150</f>
        <v>45793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4" t="s">
        <v>0</v>
      </c>
      <c r="K2" s="106" t="s">
        <v>1</v>
      </c>
    </row>
    <row r="3" spans="1:14" x14ac:dyDescent="0.3">
      <c r="A3" s="14" t="s">
        <v>33</v>
      </c>
      <c r="B3" s="15" t="s">
        <v>84</v>
      </c>
      <c r="C3" s="5" t="s">
        <v>85</v>
      </c>
      <c r="D3" s="31"/>
      <c r="I3" s="53" cm="1">
        <f t="array" aca="1" ref="I3:J104" ca="1">_xll.BDH($B$4, "PX_LAST, ", $I$1, "")</f>
        <v>45793</v>
      </c>
      <c r="J3" s="3">
        <f ca="1"/>
        <v>54.707999999999998</v>
      </c>
      <c r="K3" s="53" cm="1">
        <f t="array" aca="1" ref="K3:L38" ca="1">_xll.BDH($C$4, "PX_LAST, ", $I$1, "", "20/06/2030","")</f>
        <v>45793</v>
      </c>
      <c r="L3" s="3">
        <f ca="1"/>
        <v>726.32</v>
      </c>
    </row>
    <row r="4" spans="1:14" ht="30" customHeight="1" x14ac:dyDescent="0.3">
      <c r="A4" s="15" t="s">
        <v>34</v>
      </c>
      <c r="B4" s="17" t="s">
        <v>86</v>
      </c>
      <c r="C4" s="6" t="s">
        <v>87</v>
      </c>
      <c r="D4" s="31"/>
      <c r="I4" s="53">
        <f ca="1"/>
        <v>45796</v>
      </c>
      <c r="J4" s="3">
        <f ca="1"/>
        <v>54.98</v>
      </c>
      <c r="K4" s="53">
        <f ca="1"/>
        <v>45811</v>
      </c>
      <c r="L4" s="3">
        <f ca="1"/>
        <v>685.81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3">
        <f ca="1"/>
        <v>45797</v>
      </c>
      <c r="J5" s="3">
        <f ca="1"/>
        <v>55.292000000000002</v>
      </c>
      <c r="K5" s="53">
        <f ca="1"/>
        <v>45814</v>
      </c>
      <c r="L5" s="3">
        <f ca="1"/>
        <v>655.72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3">
        <f ca="1"/>
        <v>45798</v>
      </c>
      <c r="J6" s="3">
        <f ca="1"/>
        <v>58.441000000000003</v>
      </c>
      <c r="K6" s="53">
        <f ca="1"/>
        <v>45821</v>
      </c>
      <c r="L6" s="3">
        <f ca="1"/>
        <v>655.7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4">
        <f ca="1"/>
        <v>45799</v>
      </c>
      <c r="J7" s="3">
        <f ca="1"/>
        <v>57.939</v>
      </c>
      <c r="K7" s="53">
        <f ca="1"/>
        <v>45833</v>
      </c>
      <c r="L7" s="3">
        <f ca="1"/>
        <v>579.63</v>
      </c>
      <c r="N7" s="53"/>
    </row>
    <row r="8" spans="1:14" x14ac:dyDescent="0.3">
      <c r="A8" s="15" t="s">
        <v>14</v>
      </c>
      <c r="B8" s="15">
        <v>4.8</v>
      </c>
      <c r="C8" s="5"/>
      <c r="D8" s="31"/>
      <c r="E8" s="54"/>
      <c r="G8" s="53"/>
      <c r="I8" s="53">
        <f ca="1"/>
        <v>45800</v>
      </c>
      <c r="J8" s="3">
        <f ca="1"/>
        <v>59.526000000000003</v>
      </c>
      <c r="K8" s="53">
        <f ca="1"/>
        <v>45834</v>
      </c>
      <c r="L8" s="3">
        <f ca="1"/>
        <v>547.1</v>
      </c>
    </row>
    <row r="9" spans="1:14" x14ac:dyDescent="0.3">
      <c r="A9" s="15" t="s">
        <v>15</v>
      </c>
      <c r="B9" s="15" t="s">
        <v>24</v>
      </c>
      <c r="C9" s="5"/>
      <c r="D9" s="31"/>
      <c r="E9" s="54"/>
      <c r="G9" s="53"/>
      <c r="I9" s="53">
        <f ca="1"/>
        <v>45804</v>
      </c>
      <c r="J9" s="3">
        <f ca="1"/>
        <v>55.707999999999998</v>
      </c>
      <c r="K9" s="53">
        <f ca="1"/>
        <v>45835</v>
      </c>
      <c r="L9" s="3">
        <f ca="1"/>
        <v>526.04</v>
      </c>
    </row>
    <row r="10" spans="1:14" ht="15" thickBot="1" x14ac:dyDescent="0.35">
      <c r="A10" s="16" t="s">
        <v>29</v>
      </c>
      <c r="B10" s="20" cm="1">
        <f t="array" ref="B10">_xll.BDP(B4,"PX_LAST")</f>
        <v>56.70158</v>
      </c>
      <c r="C10" s="13" cm="1">
        <f t="array" ref="C10">_xll.BDP(C4,"PX_LAST")</f>
        <v>205.27</v>
      </c>
      <c r="D10" s="31"/>
      <c r="E10" s="1"/>
      <c r="G10" s="53"/>
      <c r="I10" s="53">
        <f ca="1"/>
        <v>45805</v>
      </c>
      <c r="J10" s="3">
        <f ca="1"/>
        <v>56.082000000000001</v>
      </c>
      <c r="K10" s="53">
        <f ca="1"/>
        <v>45855</v>
      </c>
      <c r="L10" s="3">
        <f ca="1"/>
        <v>438.35</v>
      </c>
    </row>
    <row r="11" spans="1:14" ht="15" thickBot="1" x14ac:dyDescent="0.35">
      <c r="A11" s="1"/>
      <c r="B11" s="1"/>
      <c r="C11" s="1"/>
      <c r="D11" s="31"/>
      <c r="E11" s="1"/>
      <c r="I11" s="53">
        <f ca="1"/>
        <v>45806</v>
      </c>
      <c r="J11" s="3">
        <f ca="1"/>
        <v>56.131</v>
      </c>
      <c r="K11" s="53">
        <f ca="1"/>
        <v>45870</v>
      </c>
      <c r="L11" s="3">
        <f ca="1"/>
        <v>491.43</v>
      </c>
    </row>
    <row r="12" spans="1:14" ht="15" thickBot="1" x14ac:dyDescent="0.35">
      <c r="A12" s="40" t="s">
        <v>23</v>
      </c>
      <c r="B12" s="116" t="s">
        <v>0</v>
      </c>
      <c r="C12" s="117"/>
      <c r="D12" s="118"/>
      <c r="E12" s="119" t="s">
        <v>1</v>
      </c>
      <c r="F12" s="121"/>
      <c r="G12" s="40" t="s">
        <v>16</v>
      </c>
      <c r="I12" s="115">
        <f ca="1"/>
        <v>45807</v>
      </c>
      <c r="J12" s="1">
        <f ca="1"/>
        <v>56.16</v>
      </c>
      <c r="K12" s="53">
        <f ca="1"/>
        <v>45891</v>
      </c>
      <c r="L12" s="3">
        <f ca="1"/>
        <v>302.45999999999998</v>
      </c>
    </row>
    <row r="13" spans="1:14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101"/>
      <c r="I13" s="115">
        <f ca="1"/>
        <v>45810</v>
      </c>
      <c r="J13" s="1">
        <f ca="1"/>
        <v>55.341000000000001</v>
      </c>
      <c r="K13" s="53">
        <f ca="1"/>
        <v>45894</v>
      </c>
      <c r="L13" s="3">
        <f ca="1"/>
        <v>303.64999999999998</v>
      </c>
    </row>
    <row r="14" spans="1:14" x14ac:dyDescent="0.3">
      <c r="A14" s="37">
        <v>45939</v>
      </c>
      <c r="B14" s="4">
        <v>52.6</v>
      </c>
      <c r="C14" s="31"/>
      <c r="D14" s="5"/>
      <c r="E14" s="4">
        <v>155.55000000000001</v>
      </c>
      <c r="F14" s="1"/>
      <c r="G14" s="84">
        <v>0</v>
      </c>
      <c r="I14" s="115">
        <f ca="1"/>
        <v>45811</v>
      </c>
      <c r="J14" s="1">
        <f ca="1"/>
        <v>54.959000000000003</v>
      </c>
      <c r="K14" s="53">
        <f ca="1"/>
        <v>45898</v>
      </c>
      <c r="L14" s="3">
        <f ca="1"/>
        <v>305.2</v>
      </c>
    </row>
    <row r="15" spans="1:14" x14ac:dyDescent="0.3">
      <c r="A15" s="37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4">
        <f ca="1">C15+D15+F15</f>
        <v>-8455.7777777776355</v>
      </c>
      <c r="I15" s="115">
        <f ca="1"/>
        <v>45812</v>
      </c>
      <c r="J15" s="1">
        <f ca="1"/>
        <v>55.16</v>
      </c>
      <c r="K15" s="53">
        <f ca="1"/>
        <v>45908</v>
      </c>
      <c r="L15" s="53">
        <f ca="1"/>
        <v>271.3</v>
      </c>
    </row>
    <row r="16" spans="1:14" x14ac:dyDescent="0.3">
      <c r="A16" s="37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205.27</v>
      </c>
      <c r="F16" s="31">
        <f ca="1">(E16-$E$14)*$C$5*100</f>
        <v>104411.99999999999</v>
      </c>
      <c r="G16" s="84">
        <f ca="1">C16+D16+F16</f>
        <v>-127819.11111111096</v>
      </c>
      <c r="I16" s="115">
        <f ca="1"/>
        <v>45813</v>
      </c>
      <c r="J16" s="1">
        <f ca="1"/>
        <v>55.661000000000001</v>
      </c>
      <c r="K16" s="53">
        <f ca="1"/>
        <v>45909</v>
      </c>
      <c r="L16" s="53">
        <f ca="1"/>
        <v>268.22000000000003</v>
      </c>
    </row>
    <row r="17" spans="1:12" x14ac:dyDescent="0.3">
      <c r="A17" s="37">
        <v>45944</v>
      </c>
      <c r="B17" s="4"/>
      <c r="C17" s="31"/>
      <c r="D17" s="32"/>
      <c r="E17" s="4"/>
      <c r="F17" s="31"/>
      <c r="G17" s="84"/>
      <c r="I17" s="115">
        <f ca="1"/>
        <v>45814</v>
      </c>
      <c r="J17" s="1">
        <f ca="1"/>
        <v>54.006</v>
      </c>
      <c r="K17" s="53">
        <f ca="1"/>
        <v>45911</v>
      </c>
      <c r="L17" s="53">
        <f ca="1"/>
        <v>234.12</v>
      </c>
    </row>
    <row r="18" spans="1:12" x14ac:dyDescent="0.3">
      <c r="A18" s="37">
        <v>45945</v>
      </c>
      <c r="B18" s="4"/>
      <c r="C18" s="31"/>
      <c r="D18" s="32"/>
      <c r="E18" s="4"/>
      <c r="F18" s="31"/>
      <c r="G18" s="84"/>
      <c r="I18" s="115">
        <f ca="1"/>
        <v>45817</v>
      </c>
      <c r="J18" s="1">
        <f ca="1"/>
        <v>53.912999999999997</v>
      </c>
      <c r="K18" s="53">
        <f ca="1"/>
        <v>45912</v>
      </c>
      <c r="L18" s="53">
        <f ca="1"/>
        <v>224.91</v>
      </c>
    </row>
    <row r="19" spans="1:12" x14ac:dyDescent="0.3">
      <c r="A19" s="37"/>
      <c r="B19" s="4"/>
      <c r="C19" s="31"/>
      <c r="D19" s="32"/>
      <c r="E19" s="4"/>
      <c r="F19" s="31"/>
      <c r="G19" s="84"/>
      <c r="I19" s="115">
        <f ca="1"/>
        <v>45818</v>
      </c>
      <c r="J19" s="1">
        <f ca="1"/>
        <v>53.087000000000003</v>
      </c>
      <c r="K19" s="53">
        <f ca="1"/>
        <v>45915</v>
      </c>
      <c r="L19" s="53">
        <f ca="1"/>
        <v>211.6</v>
      </c>
    </row>
    <row r="20" spans="1:12" x14ac:dyDescent="0.3">
      <c r="A20" s="37"/>
      <c r="B20" s="4"/>
      <c r="C20" s="31"/>
      <c r="D20" s="32"/>
      <c r="E20" s="4"/>
      <c r="F20" s="31"/>
      <c r="G20" s="84"/>
      <c r="I20" s="115">
        <f ca="1"/>
        <v>45819</v>
      </c>
      <c r="J20" s="1">
        <f ca="1"/>
        <v>53.267000000000003</v>
      </c>
      <c r="K20" s="53">
        <f ca="1"/>
        <v>45916</v>
      </c>
      <c r="L20" s="53">
        <f ca="1"/>
        <v>223.2</v>
      </c>
    </row>
    <row r="21" spans="1:12" x14ac:dyDescent="0.3">
      <c r="A21" s="37"/>
      <c r="B21" s="4"/>
      <c r="C21" s="31"/>
      <c r="D21" s="32"/>
      <c r="E21" s="4"/>
      <c r="F21" s="31"/>
      <c r="G21" s="84"/>
      <c r="I21" s="115">
        <f ca="1"/>
        <v>45820</v>
      </c>
      <c r="J21" s="1">
        <f ca="1"/>
        <v>53.845999999999997</v>
      </c>
      <c r="K21" s="53">
        <f ca="1"/>
        <v>45917</v>
      </c>
      <c r="L21" s="53">
        <f ca="1"/>
        <v>226.6</v>
      </c>
    </row>
    <row r="22" spans="1:12" x14ac:dyDescent="0.3">
      <c r="A22" s="112"/>
      <c r="B22" s="4"/>
      <c r="C22" s="31"/>
      <c r="D22" s="32"/>
      <c r="E22" s="4"/>
      <c r="F22" s="31"/>
      <c r="G22" s="84"/>
      <c r="I22" s="115">
        <f ca="1"/>
        <v>45821</v>
      </c>
      <c r="J22" s="1">
        <f ca="1"/>
        <v>55.892000000000003</v>
      </c>
      <c r="K22" s="53">
        <f ca="1"/>
        <v>45919</v>
      </c>
      <c r="L22" s="3">
        <f ca="1"/>
        <v>197.25</v>
      </c>
    </row>
    <row r="23" spans="1:12" ht="14.4" hidden="1" customHeight="1" x14ac:dyDescent="0.3">
      <c r="A23" s="112"/>
      <c r="B23" s="4"/>
      <c r="C23" s="31"/>
      <c r="D23" s="32"/>
      <c r="E23" s="4"/>
      <c r="F23" s="31"/>
      <c r="G23" s="84"/>
      <c r="I23" s="115">
        <f ca="1"/>
        <v>45824</v>
      </c>
      <c r="J23" s="1">
        <f ca="1"/>
        <v>54.283999999999999</v>
      </c>
      <c r="K23" s="53">
        <f ca="1"/>
        <v>45922</v>
      </c>
      <c r="L23" s="3">
        <f ca="1"/>
        <v>185.03</v>
      </c>
    </row>
    <row r="24" spans="1:12" ht="14.4" hidden="1" customHeight="1" x14ac:dyDescent="0.3">
      <c r="A24" s="112"/>
      <c r="B24" s="4"/>
      <c r="C24" s="31"/>
      <c r="D24" s="32"/>
      <c r="E24" s="4"/>
      <c r="F24" s="31"/>
      <c r="G24" s="84"/>
      <c r="I24" s="115">
        <f ca="1"/>
        <v>45825</v>
      </c>
      <c r="J24" s="1">
        <f ca="1"/>
        <v>56.819000000000003</v>
      </c>
      <c r="K24" s="53">
        <f ca="1"/>
        <v>45923</v>
      </c>
      <c r="L24" s="3">
        <f ca="1"/>
        <v>199.8</v>
      </c>
    </row>
    <row r="25" spans="1:12" ht="14.4" hidden="1" customHeight="1" x14ac:dyDescent="0.3">
      <c r="A25" s="112"/>
      <c r="B25" s="4"/>
      <c r="C25" s="31"/>
      <c r="D25" s="32"/>
      <c r="E25" s="4"/>
      <c r="F25" s="31"/>
      <c r="G25" s="84"/>
      <c r="I25" s="115">
        <f ca="1"/>
        <v>45826</v>
      </c>
      <c r="J25" s="1">
        <f ca="1"/>
        <v>56.100999999999999</v>
      </c>
      <c r="K25" s="53">
        <f ca="1"/>
        <v>45924</v>
      </c>
      <c r="L25" s="3">
        <f ca="1"/>
        <v>213.23</v>
      </c>
    </row>
    <row r="26" spans="1:12" ht="14.4" hidden="1" customHeight="1" x14ac:dyDescent="0.3">
      <c r="A26" s="112"/>
      <c r="B26" s="4"/>
      <c r="C26" s="31"/>
      <c r="D26" s="32"/>
      <c r="E26" s="4"/>
      <c r="F26" s="31"/>
      <c r="G26" s="84"/>
      <c r="I26" s="115">
        <f ca="1"/>
        <v>45828</v>
      </c>
      <c r="J26" s="1">
        <f ca="1"/>
        <v>56.012999999999998</v>
      </c>
      <c r="K26" s="53">
        <f ca="1"/>
        <v>45925</v>
      </c>
      <c r="L26" s="3">
        <f ca="1"/>
        <v>222.8</v>
      </c>
    </row>
    <row r="27" spans="1:12" ht="14.4" hidden="1" customHeight="1" x14ac:dyDescent="0.3">
      <c r="A27" s="114"/>
      <c r="B27" s="33"/>
      <c r="C27" s="31"/>
      <c r="D27" s="32"/>
      <c r="E27" s="4"/>
      <c r="F27" s="31"/>
      <c r="G27" s="84"/>
      <c r="I27" s="115">
        <f ca="1"/>
        <v>45831</v>
      </c>
      <c r="J27" s="1">
        <f ca="1"/>
        <v>54.692</v>
      </c>
      <c r="K27" s="53">
        <f ca="1"/>
        <v>45926</v>
      </c>
      <c r="L27" s="3">
        <f ca="1"/>
        <v>213.4</v>
      </c>
    </row>
    <row r="28" spans="1:12" ht="14.4" hidden="1" customHeight="1" x14ac:dyDescent="0.3">
      <c r="A28" s="112"/>
      <c r="B28" s="4"/>
      <c r="C28" s="31"/>
      <c r="D28" s="32"/>
      <c r="E28" s="4"/>
      <c r="F28" s="31"/>
      <c r="G28" s="84"/>
      <c r="I28" s="115">
        <f ca="1"/>
        <v>45832</v>
      </c>
      <c r="J28" s="1">
        <f ca="1"/>
        <v>52.798999999999999</v>
      </c>
      <c r="K28" s="53">
        <f ca="1"/>
        <v>45929</v>
      </c>
      <c r="L28" s="3">
        <f ca="1"/>
        <v>181.95</v>
      </c>
    </row>
    <row r="29" spans="1:12" ht="14.4" hidden="1" customHeight="1" x14ac:dyDescent="0.3">
      <c r="A29" s="112"/>
      <c r="B29" s="4"/>
      <c r="C29" s="31"/>
      <c r="D29" s="32"/>
      <c r="E29" s="4"/>
      <c r="F29" s="31"/>
      <c r="G29" s="84"/>
      <c r="I29" s="115">
        <f ca="1"/>
        <v>45833</v>
      </c>
      <c r="J29" s="1">
        <f ca="1"/>
        <v>53.402000000000001</v>
      </c>
      <c r="K29" s="53">
        <f ca="1"/>
        <v>45930</v>
      </c>
      <c r="L29" s="3">
        <f ca="1"/>
        <v>189.6</v>
      </c>
    </row>
    <row r="30" spans="1:12" ht="14.4" hidden="1" customHeight="1" x14ac:dyDescent="0.3">
      <c r="A30" s="112"/>
      <c r="B30" s="4"/>
      <c r="C30" s="31"/>
      <c r="D30" s="32"/>
      <c r="E30" s="4"/>
      <c r="F30" s="31"/>
      <c r="G30" s="84"/>
      <c r="I30" s="115">
        <f ca="1"/>
        <v>45834</v>
      </c>
      <c r="J30" s="1">
        <f ca="1"/>
        <v>52.491999999999997</v>
      </c>
      <c r="K30" s="53">
        <f ca="1"/>
        <v>45931</v>
      </c>
      <c r="L30" s="3">
        <f ca="1"/>
        <v>164.7</v>
      </c>
    </row>
    <row r="31" spans="1:12" ht="14.4" hidden="1" customHeight="1" x14ac:dyDescent="0.3">
      <c r="A31" s="112"/>
      <c r="B31" s="4"/>
      <c r="C31" s="31"/>
      <c r="D31" s="32"/>
      <c r="E31" s="4"/>
      <c r="F31" s="31"/>
      <c r="G31" s="84"/>
      <c r="I31" s="115">
        <f ca="1"/>
        <v>45835</v>
      </c>
      <c r="J31" s="1">
        <f ca="1"/>
        <v>51.991</v>
      </c>
      <c r="K31" s="53">
        <f ca="1"/>
        <v>45932</v>
      </c>
      <c r="L31" s="3">
        <f ca="1"/>
        <v>166.3</v>
      </c>
    </row>
    <row r="32" spans="1:12" ht="14.4" hidden="1" customHeight="1" x14ac:dyDescent="0.3">
      <c r="A32" s="112"/>
      <c r="B32" s="4"/>
      <c r="C32" s="31"/>
      <c r="D32" s="32"/>
      <c r="E32" s="4"/>
      <c r="F32" s="1"/>
      <c r="G32" s="84"/>
      <c r="I32" s="115">
        <f ca="1"/>
        <v>45838</v>
      </c>
      <c r="J32" s="1">
        <f ca="1"/>
        <v>51.058</v>
      </c>
      <c r="K32" s="53">
        <f ca="1"/>
        <v>45933</v>
      </c>
      <c r="L32" s="3">
        <f ca="1"/>
        <v>166.01</v>
      </c>
    </row>
    <row r="33" spans="1:12" ht="14.4" hidden="1" customHeight="1" x14ac:dyDescent="0.3">
      <c r="A33" s="112"/>
      <c r="B33" s="4"/>
      <c r="C33" s="31"/>
      <c r="D33" s="32"/>
      <c r="E33" s="4"/>
      <c r="F33" s="1"/>
      <c r="G33" s="84"/>
      <c r="I33" s="115">
        <f ca="1"/>
        <v>45839</v>
      </c>
      <c r="J33" s="1">
        <f ca="1"/>
        <v>50.558999999999997</v>
      </c>
      <c r="K33" s="53">
        <f ca="1"/>
        <v>45936</v>
      </c>
      <c r="L33" s="3">
        <f ca="1"/>
        <v>154.01</v>
      </c>
    </row>
    <row r="34" spans="1:12" ht="14.4" hidden="1" customHeight="1" x14ac:dyDescent="0.3">
      <c r="A34" s="112"/>
      <c r="B34" s="4"/>
      <c r="C34" s="31"/>
      <c r="D34" s="32"/>
      <c r="E34" s="4"/>
      <c r="F34" s="1"/>
      <c r="G34" s="84"/>
      <c r="I34" s="115">
        <f ca="1"/>
        <v>45840</v>
      </c>
      <c r="J34" s="1">
        <f ca="1"/>
        <v>50.177999999999997</v>
      </c>
      <c r="K34" s="53">
        <f ca="1"/>
        <v>45937</v>
      </c>
      <c r="L34" s="3">
        <f ca="1"/>
        <v>166.5</v>
      </c>
    </row>
    <row r="35" spans="1:12" ht="14.4" hidden="1" customHeight="1" x14ac:dyDescent="0.3">
      <c r="A35" s="112"/>
      <c r="B35" s="4"/>
      <c r="C35" s="31"/>
      <c r="D35" s="32"/>
      <c r="E35" s="4"/>
      <c r="F35" s="1"/>
      <c r="G35" s="84"/>
      <c r="I35" s="115">
        <f ca="1"/>
        <v>45841</v>
      </c>
      <c r="J35" s="1">
        <f ca="1"/>
        <v>49.305</v>
      </c>
      <c r="K35" s="53">
        <f ca="1"/>
        <v>45938</v>
      </c>
      <c r="L35" s="3">
        <f ca="1"/>
        <v>148.79</v>
      </c>
    </row>
    <row r="36" spans="1:12" ht="14.4" hidden="1" customHeight="1" x14ac:dyDescent="0.3">
      <c r="A36" s="112"/>
      <c r="B36" s="4"/>
      <c r="C36" s="31"/>
      <c r="D36" s="32"/>
      <c r="E36" s="4"/>
      <c r="F36" s="1"/>
      <c r="G36" s="84"/>
      <c r="I36" s="115">
        <f ca="1"/>
        <v>45845</v>
      </c>
      <c r="J36" s="1">
        <f ca="1"/>
        <v>50.89</v>
      </c>
      <c r="K36" s="53">
        <f ca="1"/>
        <v>45939</v>
      </c>
      <c r="L36" s="3">
        <f ca="1"/>
        <v>161.04</v>
      </c>
    </row>
    <row r="37" spans="1:12" x14ac:dyDescent="0.3">
      <c r="A37" s="112"/>
      <c r="B37" s="4"/>
      <c r="C37" s="31"/>
      <c r="D37" s="32"/>
      <c r="E37" s="4"/>
      <c r="F37" s="1"/>
      <c r="G37" s="84"/>
      <c r="I37" s="115">
        <f ca="1"/>
        <v>45846</v>
      </c>
      <c r="J37" s="1">
        <f ca="1"/>
        <v>51.234000000000002</v>
      </c>
      <c r="K37" s="53">
        <f ca="1"/>
        <v>45940</v>
      </c>
      <c r="L37" s="3">
        <f ca="1"/>
        <v>267.07</v>
      </c>
    </row>
    <row r="38" spans="1:12" x14ac:dyDescent="0.3">
      <c r="A38" s="112"/>
      <c r="B38" s="4"/>
      <c r="C38" s="31"/>
      <c r="D38" s="32"/>
      <c r="E38" s="4"/>
      <c r="F38" s="1"/>
      <c r="G38" s="84"/>
      <c r="I38" s="115">
        <f ca="1"/>
        <v>45847</v>
      </c>
      <c r="J38" s="1">
        <f ca="1"/>
        <v>50.05</v>
      </c>
      <c r="K38" s="53">
        <f ca="1"/>
        <v>45943</v>
      </c>
      <c r="L38" s="3">
        <f ca="1"/>
        <v>205.27</v>
      </c>
    </row>
    <row r="39" spans="1:12" x14ac:dyDescent="0.3">
      <c r="A39" s="112"/>
      <c r="B39" s="4"/>
      <c r="C39" s="31"/>
      <c r="D39" s="32"/>
      <c r="E39" s="4"/>
      <c r="F39" s="1"/>
      <c r="G39" s="83"/>
      <c r="I39" s="115">
        <f ca="1"/>
        <v>45848</v>
      </c>
      <c r="J39" s="1">
        <f ca="1"/>
        <v>49.847000000000001</v>
      </c>
    </row>
    <row r="40" spans="1:12" x14ac:dyDescent="0.3">
      <c r="A40" s="112"/>
      <c r="B40" s="4"/>
      <c r="C40" s="31"/>
      <c r="D40" s="32"/>
      <c r="E40" s="4"/>
      <c r="F40" s="1"/>
      <c r="G40" s="83"/>
      <c r="I40" s="115">
        <f ca="1"/>
        <v>45849</v>
      </c>
      <c r="J40" s="1">
        <f ca="1"/>
        <v>50.536000000000001</v>
      </c>
    </row>
    <row r="41" spans="1:12" x14ac:dyDescent="0.3">
      <c r="A41" s="112"/>
      <c r="B41" s="4"/>
      <c r="C41" s="31"/>
      <c r="D41" s="32"/>
      <c r="E41" s="4"/>
      <c r="F41" s="1"/>
      <c r="G41" s="83"/>
      <c r="I41" s="115">
        <f ca="1"/>
        <v>45852</v>
      </c>
      <c r="J41" s="1">
        <f ca="1"/>
        <v>50.942999999999998</v>
      </c>
    </row>
    <row r="42" spans="1:12" x14ac:dyDescent="0.3">
      <c r="A42" s="112"/>
      <c r="B42" s="4"/>
      <c r="C42" s="31"/>
      <c r="D42" s="5"/>
      <c r="E42" s="4"/>
      <c r="F42" s="1"/>
      <c r="G42" s="83"/>
      <c r="I42" s="115">
        <f ca="1"/>
        <v>45853</v>
      </c>
      <c r="J42" s="1">
        <f ca="1"/>
        <v>52.14</v>
      </c>
    </row>
    <row r="43" spans="1:12" x14ac:dyDescent="0.3">
      <c r="A43" s="112"/>
      <c r="B43" s="4"/>
      <c r="C43" s="31"/>
      <c r="D43" s="5"/>
      <c r="E43" s="4"/>
      <c r="F43" s="1"/>
      <c r="G43" s="83"/>
      <c r="I43" s="115">
        <f ca="1"/>
        <v>45854</v>
      </c>
      <c r="J43" s="1">
        <f ca="1"/>
        <v>51.95</v>
      </c>
    </row>
    <row r="44" spans="1:12" x14ac:dyDescent="0.3">
      <c r="A44" s="112"/>
      <c r="B44" s="4"/>
      <c r="C44" s="31"/>
      <c r="D44" s="5"/>
      <c r="E44" s="4"/>
      <c r="F44" s="1"/>
      <c r="G44" s="83"/>
      <c r="I44" s="115">
        <f ca="1"/>
        <v>45855</v>
      </c>
      <c r="J44" s="1">
        <f ca="1"/>
        <v>50.658000000000001</v>
      </c>
    </row>
    <row r="45" spans="1:12" x14ac:dyDescent="0.3">
      <c r="A45" s="37"/>
      <c r="B45" s="34"/>
      <c r="C45" s="61"/>
      <c r="D45" s="35"/>
      <c r="E45" s="34"/>
      <c r="G45" s="85"/>
      <c r="I45" s="115">
        <f ca="1"/>
        <v>45856</v>
      </c>
      <c r="J45" s="3">
        <f ca="1"/>
        <v>50.805</v>
      </c>
    </row>
    <row r="46" spans="1:12" ht="15" thickBot="1" x14ac:dyDescent="0.35">
      <c r="A46" s="37"/>
      <c r="B46" s="36"/>
      <c r="C46" s="71"/>
      <c r="D46" s="13"/>
      <c r="E46" s="36"/>
      <c r="F46" s="12"/>
      <c r="G46" s="86"/>
      <c r="I46" s="115">
        <f ca="1"/>
        <v>45859</v>
      </c>
      <c r="J46" s="3">
        <f ca="1"/>
        <v>50.99</v>
      </c>
    </row>
    <row r="47" spans="1:12" x14ac:dyDescent="0.3">
      <c r="I47" s="115">
        <f ca="1"/>
        <v>45860</v>
      </c>
      <c r="J47" s="3">
        <f ca="1"/>
        <v>51.104999999999997</v>
      </c>
    </row>
    <row r="48" spans="1:12" x14ac:dyDescent="0.3">
      <c r="I48" s="115">
        <f ca="1"/>
        <v>45861</v>
      </c>
      <c r="J48" s="3">
        <f ca="1"/>
        <v>50.115000000000002</v>
      </c>
    </row>
    <row r="49" spans="9:10" x14ac:dyDescent="0.3">
      <c r="I49" s="115">
        <f ca="1"/>
        <v>45862</v>
      </c>
      <c r="J49" s="3">
        <f ca="1"/>
        <v>50.139000000000003</v>
      </c>
    </row>
    <row r="50" spans="9:10" x14ac:dyDescent="0.3">
      <c r="I50" s="115">
        <f ca="1"/>
        <v>45863</v>
      </c>
      <c r="J50" s="3">
        <f ca="1"/>
        <v>50.043999999999997</v>
      </c>
    </row>
    <row r="51" spans="9:10" x14ac:dyDescent="0.3">
      <c r="I51" s="115">
        <f ca="1"/>
        <v>45866</v>
      </c>
      <c r="J51" s="3">
        <f ca="1"/>
        <v>50.25</v>
      </c>
    </row>
    <row r="52" spans="9:10" x14ac:dyDescent="0.3">
      <c r="I52" s="115">
        <f ca="1"/>
        <v>45867</v>
      </c>
      <c r="J52" s="3">
        <f ca="1"/>
        <v>50.933999999999997</v>
      </c>
    </row>
    <row r="53" spans="9:10" x14ac:dyDescent="0.3">
      <c r="I53" s="115">
        <f ca="1"/>
        <v>45868</v>
      </c>
      <c r="J53" s="3">
        <f ca="1"/>
        <v>50.837000000000003</v>
      </c>
    </row>
    <row r="54" spans="9:10" x14ac:dyDescent="0.3">
      <c r="I54" s="115">
        <f ca="1"/>
        <v>45869</v>
      </c>
      <c r="J54" s="3">
        <f ca="1"/>
        <v>51.338999999999999</v>
      </c>
    </row>
    <row r="55" spans="9:10" x14ac:dyDescent="0.3">
      <c r="I55" s="115">
        <f ca="1"/>
        <v>45870</v>
      </c>
      <c r="J55" s="3">
        <f ca="1"/>
        <v>53.94</v>
      </c>
    </row>
    <row r="56" spans="9:10" x14ac:dyDescent="0.3">
      <c r="I56" s="115">
        <f ca="1"/>
        <v>45873</v>
      </c>
      <c r="J56" s="3">
        <f ca="1"/>
        <v>51.886000000000003</v>
      </c>
    </row>
    <row r="57" spans="9:10" x14ac:dyDescent="0.3">
      <c r="I57" s="115">
        <f ca="1"/>
        <v>45874</v>
      </c>
      <c r="J57" s="3">
        <f ca="1"/>
        <v>52.518999999999998</v>
      </c>
    </row>
    <row r="58" spans="9:10" x14ac:dyDescent="0.3">
      <c r="I58" s="115">
        <f ca="1"/>
        <v>45875</v>
      </c>
      <c r="J58" s="3">
        <f ca="1"/>
        <v>52.03</v>
      </c>
    </row>
    <row r="59" spans="9:10" x14ac:dyDescent="0.3">
      <c r="I59" s="115">
        <f ca="1"/>
        <v>45876</v>
      </c>
      <c r="J59" s="3">
        <f ca="1"/>
        <v>51.976999999999997</v>
      </c>
    </row>
    <row r="60" spans="9:10" x14ac:dyDescent="0.3">
      <c r="I60" s="115">
        <f ca="1"/>
        <v>45877</v>
      </c>
      <c r="J60" s="3">
        <f ca="1"/>
        <v>51.043999999999997</v>
      </c>
    </row>
    <row r="61" spans="9:10" x14ac:dyDescent="0.3">
      <c r="I61" s="115">
        <f ca="1"/>
        <v>45880</v>
      </c>
      <c r="J61" s="3">
        <f ca="1"/>
        <v>51.491999999999997</v>
      </c>
    </row>
    <row r="62" spans="9:10" x14ac:dyDescent="0.3">
      <c r="I62" s="115">
        <f ca="1"/>
        <v>45881</v>
      </c>
      <c r="J62" s="3">
        <f ca="1"/>
        <v>50.103999999999999</v>
      </c>
    </row>
    <row r="63" spans="9:10" x14ac:dyDescent="0.3">
      <c r="I63" s="115">
        <f ca="1"/>
        <v>45882</v>
      </c>
      <c r="J63" s="3">
        <f ca="1"/>
        <v>49.718000000000004</v>
      </c>
    </row>
    <row r="64" spans="9:10" x14ac:dyDescent="0.3">
      <c r="I64" s="115">
        <f ca="1"/>
        <v>45883</v>
      </c>
      <c r="J64" s="3">
        <f ca="1"/>
        <v>49.960999999999999</v>
      </c>
    </row>
    <row r="65" spans="9:10" x14ac:dyDescent="0.3">
      <c r="I65" s="115">
        <f ca="1"/>
        <v>45884</v>
      </c>
      <c r="J65" s="3">
        <f ca="1"/>
        <v>50.036000000000001</v>
      </c>
    </row>
    <row r="66" spans="9:10" x14ac:dyDescent="0.3">
      <c r="I66" s="115">
        <f ca="1"/>
        <v>45887</v>
      </c>
      <c r="J66" s="3">
        <f ca="1"/>
        <v>50.034999999999997</v>
      </c>
    </row>
    <row r="67" spans="9:10" x14ac:dyDescent="0.3">
      <c r="I67" s="115">
        <f ca="1"/>
        <v>45888</v>
      </c>
      <c r="J67" s="3">
        <f ca="1"/>
        <v>50.387999999999998</v>
      </c>
    </row>
    <row r="68" spans="9:10" x14ac:dyDescent="0.3">
      <c r="I68" s="115">
        <f ca="1"/>
        <v>45889</v>
      </c>
      <c r="J68" s="3">
        <f ca="1"/>
        <v>50.752000000000002</v>
      </c>
    </row>
    <row r="69" spans="9:10" x14ac:dyDescent="0.3">
      <c r="I69" s="115">
        <f ca="1"/>
        <v>45890</v>
      </c>
      <c r="J69" s="3">
        <f ca="1"/>
        <v>51.588000000000001</v>
      </c>
    </row>
    <row r="70" spans="9:10" x14ac:dyDescent="0.3">
      <c r="I70" s="115">
        <f ca="1"/>
        <v>45891</v>
      </c>
      <c r="J70" s="3">
        <f ca="1"/>
        <v>49.064999999999998</v>
      </c>
    </row>
    <row r="71" spans="9:10" x14ac:dyDescent="0.3">
      <c r="I71" s="115">
        <f ca="1"/>
        <v>45894</v>
      </c>
      <c r="J71" s="3">
        <f ca="1"/>
        <v>49.643999999999998</v>
      </c>
    </row>
    <row r="72" spans="9:10" x14ac:dyDescent="0.3">
      <c r="I72" s="115">
        <f ca="1"/>
        <v>45895</v>
      </c>
      <c r="J72" s="3">
        <f ca="1"/>
        <v>49.65</v>
      </c>
    </row>
    <row r="73" spans="9:10" x14ac:dyDescent="0.3">
      <c r="I73" s="115">
        <f ca="1"/>
        <v>45896</v>
      </c>
      <c r="J73" s="3">
        <f ca="1"/>
        <v>50.3</v>
      </c>
    </row>
    <row r="74" spans="9:10" x14ac:dyDescent="0.3">
      <c r="I74" s="115">
        <f ca="1"/>
        <v>45897</v>
      </c>
      <c r="J74" s="3">
        <f ca="1"/>
        <v>50.12</v>
      </c>
    </row>
    <row r="75" spans="9:10" x14ac:dyDescent="0.3">
      <c r="I75" s="115">
        <f ca="1"/>
        <v>45898</v>
      </c>
      <c r="J75" s="3">
        <f ca="1"/>
        <v>50.957999999999998</v>
      </c>
    </row>
    <row r="76" spans="9:10" x14ac:dyDescent="0.3">
      <c r="I76" s="115">
        <f ca="1"/>
        <v>45902</v>
      </c>
      <c r="J76" s="3">
        <f ca="1"/>
        <v>51.023000000000003</v>
      </c>
    </row>
    <row r="77" spans="9:10" x14ac:dyDescent="0.3">
      <c r="I77" s="115">
        <f ca="1"/>
        <v>45903</v>
      </c>
      <c r="J77" s="3">
        <f ca="1"/>
        <v>50.9</v>
      </c>
    </row>
    <row r="78" spans="9:10" x14ac:dyDescent="0.3">
      <c r="I78" s="115">
        <f ca="1"/>
        <v>45904</v>
      </c>
      <c r="J78" s="3">
        <f ca="1"/>
        <v>49.542000000000002</v>
      </c>
    </row>
    <row r="79" spans="9:10" x14ac:dyDescent="0.3">
      <c r="I79" s="115">
        <f ca="1"/>
        <v>45905</v>
      </c>
      <c r="J79" s="3">
        <f ca="1"/>
        <v>49.9</v>
      </c>
    </row>
    <row r="80" spans="9:10" x14ac:dyDescent="0.3">
      <c r="I80" s="115">
        <f ca="1"/>
        <v>45908</v>
      </c>
      <c r="J80" s="3">
        <f ca="1"/>
        <v>49.997</v>
      </c>
    </row>
    <row r="81" spans="9:10" x14ac:dyDescent="0.3">
      <c r="I81" s="115">
        <f ca="1"/>
        <v>45909</v>
      </c>
      <c r="J81" s="3">
        <f ca="1"/>
        <v>49.539000000000001</v>
      </c>
    </row>
    <row r="82" spans="9:10" x14ac:dyDescent="0.3">
      <c r="I82" s="115">
        <f ca="1"/>
        <v>45910</v>
      </c>
      <c r="J82" s="3">
        <f ca="1"/>
        <v>48.988</v>
      </c>
    </row>
    <row r="83" spans="9:10" x14ac:dyDescent="0.3">
      <c r="I83" s="115">
        <f ca="1"/>
        <v>45911</v>
      </c>
      <c r="J83" s="3">
        <f ca="1"/>
        <v>47.709000000000003</v>
      </c>
    </row>
    <row r="84" spans="9:10" x14ac:dyDescent="0.3">
      <c r="I84" s="115">
        <f ca="1"/>
        <v>45912</v>
      </c>
      <c r="J84" s="3">
        <f ca="1"/>
        <v>47.848999999999997</v>
      </c>
    </row>
    <row r="85" spans="9:10" x14ac:dyDescent="0.3">
      <c r="I85" s="115">
        <f ca="1"/>
        <v>45915</v>
      </c>
      <c r="J85" s="3">
        <f ca="1"/>
        <v>46.994</v>
      </c>
    </row>
    <row r="86" spans="9:10" x14ac:dyDescent="0.3">
      <c r="I86" s="115">
        <f ca="1"/>
        <v>45916</v>
      </c>
      <c r="J86" s="3">
        <f ca="1"/>
        <v>47.453000000000003</v>
      </c>
    </row>
    <row r="87" spans="9:10" x14ac:dyDescent="0.3">
      <c r="I87" s="115">
        <f ca="1"/>
        <v>45917</v>
      </c>
      <c r="J87" s="3">
        <f ca="1"/>
        <v>47.76</v>
      </c>
    </row>
    <row r="88" spans="9:10" x14ac:dyDescent="0.3">
      <c r="I88" s="115">
        <f ca="1"/>
        <v>45918</v>
      </c>
      <c r="J88" s="3">
        <f ca="1"/>
        <v>46.95</v>
      </c>
    </row>
    <row r="89" spans="9:10" x14ac:dyDescent="0.3">
      <c r="I89" s="115">
        <f ca="1"/>
        <v>45919</v>
      </c>
      <c r="J89" s="3">
        <f ca="1"/>
        <v>47.262</v>
      </c>
    </row>
    <row r="90" spans="9:10" x14ac:dyDescent="0.3">
      <c r="I90" s="115">
        <f ca="1"/>
        <v>45922</v>
      </c>
      <c r="J90" s="3">
        <f ca="1"/>
        <v>51.720999999999997</v>
      </c>
    </row>
    <row r="91" spans="9:10" x14ac:dyDescent="0.3">
      <c r="I91" s="115">
        <f ca="1"/>
        <v>45923</v>
      </c>
      <c r="J91" s="3">
        <f ca="1"/>
        <v>52.152000000000001</v>
      </c>
    </row>
    <row r="92" spans="9:10" x14ac:dyDescent="0.3">
      <c r="I92" s="115">
        <f ca="1"/>
        <v>45924</v>
      </c>
      <c r="J92" s="3">
        <f ca="1"/>
        <v>52.631</v>
      </c>
    </row>
    <row r="93" spans="9:10" x14ac:dyDescent="0.3">
      <c r="I93" s="115">
        <f ca="1"/>
        <v>45925</v>
      </c>
      <c r="J93" s="3">
        <f ca="1"/>
        <v>53.494999999999997</v>
      </c>
    </row>
    <row r="94" spans="9:10" x14ac:dyDescent="0.3">
      <c r="I94" s="115">
        <f ca="1"/>
        <v>45926</v>
      </c>
      <c r="J94" s="3">
        <f ca="1"/>
        <v>52.826000000000001</v>
      </c>
    </row>
    <row r="95" spans="9:10" x14ac:dyDescent="0.3">
      <c r="I95" s="115">
        <f ca="1"/>
        <v>45929</v>
      </c>
      <c r="J95" s="3">
        <f ca="1"/>
        <v>52.215000000000003</v>
      </c>
    </row>
    <row r="96" spans="9:10" x14ac:dyDescent="0.3">
      <c r="I96" s="115">
        <f ca="1"/>
        <v>45930</v>
      </c>
      <c r="J96" s="3">
        <f ca="1"/>
        <v>52.07</v>
      </c>
    </row>
    <row r="97" spans="9:10" x14ac:dyDescent="0.3">
      <c r="I97" s="115">
        <f ca="1"/>
        <v>45931</v>
      </c>
      <c r="J97" s="3">
        <f ca="1"/>
        <v>52.097999999999999</v>
      </c>
    </row>
    <row r="98" spans="9:10" x14ac:dyDescent="0.3">
      <c r="I98" s="115">
        <f ca="1"/>
        <v>45932</v>
      </c>
      <c r="J98" s="3">
        <f ca="1"/>
        <v>51.646000000000001</v>
      </c>
    </row>
    <row r="99" spans="9:10" x14ac:dyDescent="0.3">
      <c r="I99" s="115">
        <f ca="1"/>
        <v>45933</v>
      </c>
      <c r="J99" s="3">
        <f ca="1"/>
        <v>51.488999999999997</v>
      </c>
    </row>
    <row r="100" spans="9:10" x14ac:dyDescent="0.3">
      <c r="I100" s="115">
        <f ca="1"/>
        <v>45936</v>
      </c>
      <c r="J100" s="3">
        <f ca="1"/>
        <v>50.904000000000003</v>
      </c>
    </row>
    <row r="101" spans="9:10" x14ac:dyDescent="0.3">
      <c r="I101" s="115">
        <f ca="1"/>
        <v>45937</v>
      </c>
      <c r="J101" s="3">
        <f ca="1"/>
        <v>51.424999999999997</v>
      </c>
    </row>
    <row r="102" spans="9:10" x14ac:dyDescent="0.3">
      <c r="I102" s="115">
        <f ca="1"/>
        <v>45938</v>
      </c>
      <c r="J102" s="3">
        <f ca="1"/>
        <v>51.866</v>
      </c>
    </row>
    <row r="103" spans="9:10" x14ac:dyDescent="0.3">
      <c r="I103" s="115">
        <f ca="1"/>
        <v>45939</v>
      </c>
      <c r="J103" s="3">
        <f ca="1"/>
        <v>52.597000000000001</v>
      </c>
    </row>
    <row r="104" spans="9:10" x14ac:dyDescent="0.3">
      <c r="I104" s="115">
        <f ca="1"/>
        <v>45940</v>
      </c>
      <c r="J104" s="3">
        <f ca="1"/>
        <v>56.701999999999998</v>
      </c>
    </row>
  </sheetData>
  <mergeCells count="2">
    <mergeCell ref="B12:D12"/>
    <mergeCell ref="E12:F12"/>
  </mergeCells>
  <conditionalFormatting sqref="G13:G38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tabSelected="1"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7" bestFit="1" customWidth="1"/>
    <col min="13" max="13" width="10.6640625" style="3" hidden="1" customWidth="1"/>
    <col min="14" max="14" width="0" style="3" hidden="1" customWidth="1"/>
    <col min="15" max="17" width="10.5546875" style="3" hidden="1" customWidth="1"/>
    <col min="18" max="19" width="0" style="3" hidden="1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3">
        <f ca="1">TODAY()-150</f>
        <v>45793</v>
      </c>
    </row>
    <row r="2" spans="1:18" ht="15" thickBot="1" x14ac:dyDescent="0.35">
      <c r="A2" s="14"/>
      <c r="B2" s="27" t="s">
        <v>0</v>
      </c>
      <c r="C2" s="28" t="s">
        <v>1</v>
      </c>
      <c r="D2" s="134" t="s">
        <v>0</v>
      </c>
      <c r="E2" s="1"/>
      <c r="H2" s="1"/>
      <c r="L2" s="3"/>
      <c r="M2" s="137" cm="1">
        <f t="array" aca="1" ref="M2:N107" ca="1">_xll.BDH(B4, "px_last",M1,"")</f>
        <v>45793</v>
      </c>
      <c r="N2" s="3">
        <f ca="1"/>
        <v>59.29</v>
      </c>
      <c r="O2" s="137" cm="1">
        <f t="array" aca="1" ref="O2:P103" ca="1">_xll.BDH(C4, "px_last",M1,"")</f>
        <v>45793</v>
      </c>
      <c r="P2" s="3">
        <f ca="1"/>
        <v>99.962000000000003</v>
      </c>
      <c r="Q2" s="137" cm="1">
        <f t="array" aca="1" ref="Q2:R50" ca="1">_xll.BDH(D4, "px_last",M1,"")</f>
        <v>45875</v>
      </c>
      <c r="R2" s="3">
        <f ca="1"/>
        <v>100.0703125</v>
      </c>
    </row>
    <row r="3" spans="1:18" x14ac:dyDescent="0.3">
      <c r="A3" s="14" t="s">
        <v>33</v>
      </c>
      <c r="B3" s="15" t="s">
        <v>88</v>
      </c>
      <c r="C3" s="5" t="s">
        <v>90</v>
      </c>
      <c r="D3" s="14" t="s">
        <v>69</v>
      </c>
      <c r="L3" s="3"/>
      <c r="M3" s="137">
        <f ca="1"/>
        <v>45796</v>
      </c>
      <c r="N3" s="3">
        <f ca="1"/>
        <v>59.747999999999998</v>
      </c>
      <c r="O3" s="137">
        <f ca="1"/>
        <v>45796</v>
      </c>
      <c r="P3" s="3">
        <f ca="1"/>
        <v>100.203</v>
      </c>
      <c r="Q3" s="137">
        <f ca="1"/>
        <v>45876</v>
      </c>
      <c r="R3" s="3">
        <f ca="1"/>
        <v>99.9921875</v>
      </c>
    </row>
    <row r="4" spans="1:18" ht="30" customHeight="1" x14ac:dyDescent="0.3">
      <c r="A4" s="15" t="s">
        <v>34</v>
      </c>
      <c r="B4" s="17" t="s">
        <v>89</v>
      </c>
      <c r="C4" s="6" t="s">
        <v>91</v>
      </c>
      <c r="D4" s="17" t="s">
        <v>73</v>
      </c>
      <c r="F4" s="3" cm="1">
        <f t="array" ref="F4">_xll.BDP(B4,"PX_LAST")</f>
        <v>71.621510000000001</v>
      </c>
      <c r="L4" s="3"/>
      <c r="M4" s="137">
        <f ca="1"/>
        <v>45797</v>
      </c>
      <c r="N4" s="3">
        <f ca="1"/>
        <v>59.835000000000001</v>
      </c>
      <c r="O4" s="137">
        <f ca="1"/>
        <v>45797</v>
      </c>
      <c r="P4" s="3">
        <f ca="1"/>
        <v>100.066</v>
      </c>
      <c r="Q4" s="137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137">
        <f ca="1"/>
        <v>45798</v>
      </c>
      <c r="N5" s="3">
        <f ca="1"/>
        <v>60.844000000000001</v>
      </c>
      <c r="O5" s="137">
        <f ca="1"/>
        <v>45798</v>
      </c>
      <c r="P5" s="3">
        <f ca="1"/>
        <v>99.025999999999996</v>
      </c>
      <c r="Q5" s="137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38">
        <v>4.2500000000000003E-2</v>
      </c>
      <c r="L6" s="3"/>
      <c r="M6" s="137">
        <f ca="1"/>
        <v>45799</v>
      </c>
      <c r="N6" s="3">
        <f ca="1"/>
        <v>64.116</v>
      </c>
      <c r="O6" s="137">
        <f ca="1"/>
        <v>45799</v>
      </c>
      <c r="P6" s="3">
        <f ca="1"/>
        <v>99.465000000000003</v>
      </c>
      <c r="Q6" s="137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38">
        <v>4.1000000000000002E-2</v>
      </c>
      <c r="E7" s="1"/>
      <c r="H7" s="1"/>
      <c r="L7" s="3"/>
      <c r="M7" s="137">
        <f ca="1"/>
        <v>45800</v>
      </c>
      <c r="N7" s="3">
        <f ca="1"/>
        <v>65.477999999999994</v>
      </c>
      <c r="O7" s="137">
        <f ca="1"/>
        <v>45800</v>
      </c>
      <c r="P7" s="3">
        <f ca="1"/>
        <v>99.475999999999999</v>
      </c>
      <c r="Q7" s="137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137">
        <f ca="1"/>
        <v>45803</v>
      </c>
      <c r="N8" s="3">
        <f ca="1"/>
        <v>65.347999999999999</v>
      </c>
      <c r="O8" s="137">
        <f ca="1"/>
        <v>45804</v>
      </c>
      <c r="P8" s="3">
        <f ca="1"/>
        <v>100.30800000000001</v>
      </c>
      <c r="Q8" s="137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137">
        <f ca="1"/>
        <v>45804</v>
      </c>
      <c r="N9" s="3">
        <f ca="1"/>
        <v>60.889000000000003</v>
      </c>
      <c r="O9" s="137">
        <f ca="1"/>
        <v>45805</v>
      </c>
      <c r="P9" s="3">
        <f ca="1"/>
        <v>100.041</v>
      </c>
      <c r="Q9" s="137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137">
        <f ca="1"/>
        <v>45805</v>
      </c>
      <c r="N10" s="3">
        <f ca="1"/>
        <v>60.351999999999997</v>
      </c>
      <c r="O10" s="137">
        <f ca="1"/>
        <v>45806</v>
      </c>
      <c r="P10" s="3">
        <f ca="1"/>
        <v>100.55800000000001</v>
      </c>
      <c r="Q10" s="137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137">
        <f ca="1"/>
        <v>45806</v>
      </c>
      <c r="N11" s="3">
        <f ca="1"/>
        <v>60.35</v>
      </c>
      <c r="O11" s="137">
        <f ca="1"/>
        <v>45807</v>
      </c>
      <c r="P11" s="3">
        <f ca="1"/>
        <v>100.679</v>
      </c>
      <c r="Q11" s="137">
        <f ca="1"/>
        <v>45888</v>
      </c>
      <c r="R11" s="3">
        <f ca="1"/>
        <v>99.5390625</v>
      </c>
    </row>
    <row r="12" spans="1:18" ht="15" thickBot="1" x14ac:dyDescent="0.35">
      <c r="A12" s="40" t="s">
        <v>23</v>
      </c>
      <c r="B12" s="116" t="s">
        <v>0</v>
      </c>
      <c r="C12" s="117"/>
      <c r="D12" s="118"/>
      <c r="E12" s="119" t="s">
        <v>1</v>
      </c>
      <c r="F12" s="120"/>
      <c r="G12" s="121"/>
      <c r="H12" s="135" t="s">
        <v>0</v>
      </c>
      <c r="I12" s="132"/>
      <c r="J12" s="136"/>
      <c r="K12" s="40" t="s">
        <v>16</v>
      </c>
      <c r="M12" s="137">
        <f ca="1"/>
        <v>45807</v>
      </c>
      <c r="N12" s="3">
        <f ca="1"/>
        <v>60.487000000000002</v>
      </c>
      <c r="O12" s="137">
        <f ca="1"/>
        <v>45810</v>
      </c>
      <c r="P12" s="3">
        <f ca="1"/>
        <v>100.422</v>
      </c>
      <c r="Q12" s="137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137">
        <f ca="1"/>
        <v>45810</v>
      </c>
      <c r="N13" s="3">
        <f ca="1"/>
        <v>60.633000000000003</v>
      </c>
      <c r="O13" s="137">
        <f ca="1"/>
        <v>45811</v>
      </c>
      <c r="P13" s="3">
        <f ca="1"/>
        <v>100.51300000000001</v>
      </c>
      <c r="Q13" s="137">
        <f ca="1"/>
        <v>45890</v>
      </c>
      <c r="R13" s="3">
        <f ca="1"/>
        <v>99.3671875</v>
      </c>
    </row>
    <row r="14" spans="1:18" x14ac:dyDescent="0.3">
      <c r="A14" s="112">
        <v>45938</v>
      </c>
      <c r="B14" s="4">
        <v>54.5</v>
      </c>
      <c r="C14" s="31"/>
      <c r="D14" s="5"/>
      <c r="E14" s="4">
        <v>98.875</v>
      </c>
      <c r="F14" s="1"/>
      <c r="G14" s="5"/>
      <c r="H14" s="4">
        <v>100.96875</v>
      </c>
      <c r="I14" s="1"/>
      <c r="J14" s="5"/>
      <c r="K14" s="83">
        <v>0</v>
      </c>
      <c r="M14" s="137">
        <f ca="1"/>
        <v>45811</v>
      </c>
      <c r="N14" s="3">
        <f ca="1"/>
        <v>59.41</v>
      </c>
      <c r="O14" s="137">
        <f ca="1"/>
        <v>45812</v>
      </c>
      <c r="P14" s="3">
        <f ca="1"/>
        <v>101.38500000000001</v>
      </c>
      <c r="Q14" s="137">
        <f ca="1"/>
        <v>45891</v>
      </c>
      <c r="R14" s="3">
        <f ca="1"/>
        <v>99.9609375</v>
      </c>
    </row>
    <row r="15" spans="1:18" x14ac:dyDescent="0.3">
      <c r="A15" s="112">
        <v>45939</v>
      </c>
      <c r="B15" s="4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">
        <f ca="1">VLOOKUP(A15,O:P,2)</f>
        <v>104.379</v>
      </c>
      <c r="F15" s="31">
        <f ca="1">(E15-$E$14)/100*$C$5</f>
        <v>550400.00000000047</v>
      </c>
      <c r="G15" s="32">
        <f>$C$6*(A15-$A$14)/360*$C$5-$C$7*(A15-$A$14)/360*$C$5*$E$14/100</f>
        <v>391.70138888888891</v>
      </c>
      <c r="H15" s="4">
        <f ca="1">VLOOKUP(A15,Q:R,2)</f>
        <v>100.8828125</v>
      </c>
      <c r="I15" s="31">
        <f ca="1">(H15-$H$14)/100*$D$5</f>
        <v>-8310.15625</v>
      </c>
      <c r="J15" s="32">
        <f>$D$6*(A15-$A$14)/360*$D$5-$D$7*(A15-$A$14)/360*$D$5*$H$14/100</f>
        <v>29.62276909722209</v>
      </c>
      <c r="K15" s="84">
        <f ca="1">C15+D15-F15-G15+I15+J15</f>
        <v>-580265.2793142366</v>
      </c>
      <c r="M15" s="137">
        <f ca="1"/>
        <v>45812</v>
      </c>
      <c r="N15" s="3">
        <f ca="1"/>
        <v>58.587000000000003</v>
      </c>
      <c r="O15" s="137">
        <f ca="1"/>
        <v>45813</v>
      </c>
      <c r="P15" s="3">
        <f ca="1"/>
        <v>100.863</v>
      </c>
      <c r="Q15" s="137">
        <f ca="1"/>
        <v>45894</v>
      </c>
      <c r="R15" s="3">
        <f ca="1"/>
        <v>99.7890625</v>
      </c>
    </row>
    <row r="16" spans="1:18" x14ac:dyDescent="0.3">
      <c r="A16" s="112">
        <v>45940</v>
      </c>
      <c r="B16" s="4">
        <v>59.47</v>
      </c>
      <c r="C16" s="31">
        <f t="shared" ref="C16:C17" si="0">-1*(B16-$B$14)*$B$8*$B$5*10^-4</f>
        <v>-58447.19999999999</v>
      </c>
      <c r="D16" s="32">
        <f>$B$6*(A16-$A$14)/360*$B$5</f>
        <v>1361.1111111111111</v>
      </c>
      <c r="E16" s="4">
        <f t="shared" ref="E16:E17" ca="1" si="1">VLOOKUP(A16,O:P,2)</f>
        <v>104.739</v>
      </c>
      <c r="F16" s="31">
        <f ca="1">(E16-$E$14)/100*$C$5</f>
        <v>586400.00000000047</v>
      </c>
      <c r="G16" s="32">
        <f>$C$6*(A16-$A$14)/360*$C$5-$C$7*(A16-$A$14)/360*$C$5*$E$14/100</f>
        <v>783.40277777777783</v>
      </c>
      <c r="H16" s="4">
        <f t="shared" ref="H16:H17" ca="1" si="2">VLOOKUP(A16,Q:R,2)</f>
        <v>101.734375</v>
      </c>
      <c r="I16" s="31">
        <f ca="1">(H16-$H$14)/100*$D$5</f>
        <v>74035.9375</v>
      </c>
      <c r="J16" s="32">
        <f>$D$6*(A16-$A$14)/360*$D$5-$D$7*(A16-$A$14)/360*$D$5*$H$14/100</f>
        <v>59.24553819444418</v>
      </c>
      <c r="K16" s="84">
        <f ca="1">C16+D16-F16-G16+I16+J16</f>
        <v>-570174.30862847262</v>
      </c>
      <c r="M16" s="137">
        <f ca="1"/>
        <v>45813</v>
      </c>
      <c r="N16" s="3">
        <f ca="1"/>
        <v>58.533000000000001</v>
      </c>
      <c r="O16" s="137">
        <f ca="1"/>
        <v>45814</v>
      </c>
      <c r="P16" s="3">
        <f ca="1"/>
        <v>100.096</v>
      </c>
      <c r="Q16" s="137">
        <f ca="1"/>
        <v>45895</v>
      </c>
      <c r="R16" s="3">
        <f ca="1"/>
        <v>99.8984375</v>
      </c>
    </row>
    <row r="17" spans="1:18" x14ac:dyDescent="0.3">
      <c r="A17" s="112">
        <v>45943</v>
      </c>
      <c r="B17" s="4"/>
      <c r="C17" s="31"/>
      <c r="D17" s="32"/>
      <c r="E17" s="4"/>
      <c r="F17" s="31"/>
      <c r="G17" s="32"/>
      <c r="H17" s="4"/>
      <c r="I17" s="31"/>
      <c r="J17" s="32"/>
      <c r="K17" s="84"/>
      <c r="M17" s="137">
        <f ca="1"/>
        <v>45814</v>
      </c>
      <c r="N17" s="3">
        <f ca="1"/>
        <v>58.752000000000002</v>
      </c>
      <c r="O17" s="137">
        <f ca="1"/>
        <v>45817</v>
      </c>
      <c r="P17" s="3">
        <f ca="1"/>
        <v>100.477</v>
      </c>
      <c r="Q17" s="137">
        <f ca="1"/>
        <v>45896</v>
      </c>
      <c r="R17" s="3">
        <f ca="1"/>
        <v>100.1171875</v>
      </c>
    </row>
    <row r="18" spans="1:18" x14ac:dyDescent="0.3">
      <c r="A18" s="112">
        <v>45944</v>
      </c>
      <c r="B18" s="4"/>
      <c r="C18" s="31"/>
      <c r="D18" s="32"/>
      <c r="E18" s="4"/>
      <c r="F18" s="31"/>
      <c r="G18" s="32"/>
      <c r="H18" s="4"/>
      <c r="I18" s="31"/>
      <c r="J18" s="32"/>
      <c r="K18" s="84"/>
      <c r="M18" s="137">
        <f ca="1"/>
        <v>45817</v>
      </c>
      <c r="N18" s="3">
        <f ca="1"/>
        <v>58.752000000000002</v>
      </c>
      <c r="O18" s="137">
        <f ca="1"/>
        <v>45818</v>
      </c>
      <c r="P18" s="3">
        <f ca="1"/>
        <v>100.437</v>
      </c>
      <c r="Q18" s="137">
        <f ca="1"/>
        <v>45897</v>
      </c>
      <c r="R18" s="3">
        <f ca="1"/>
        <v>100.359375</v>
      </c>
    </row>
    <row r="19" spans="1:18" x14ac:dyDescent="0.3">
      <c r="A19" s="112">
        <v>45945</v>
      </c>
      <c r="B19" s="4"/>
      <c r="C19" s="31"/>
      <c r="D19" s="32"/>
      <c r="E19" s="4"/>
      <c r="F19" s="31"/>
      <c r="G19" s="32"/>
      <c r="H19" s="4"/>
      <c r="I19" s="31"/>
      <c r="J19" s="32"/>
      <c r="K19" s="84"/>
      <c r="M19" s="137">
        <f ca="1"/>
        <v>45818</v>
      </c>
      <c r="N19" s="3">
        <f ca="1"/>
        <v>57.036999999999999</v>
      </c>
      <c r="O19" s="137">
        <f ca="1"/>
        <v>45819</v>
      </c>
      <c r="P19" s="3">
        <f ca="1"/>
        <v>100.79600000000001</v>
      </c>
      <c r="Q19" s="137">
        <f ca="1"/>
        <v>45898</v>
      </c>
      <c r="R19" s="3">
        <f ca="1"/>
        <v>100.15625</v>
      </c>
    </row>
    <row r="20" spans="1:18" x14ac:dyDescent="0.3">
      <c r="A20" s="112">
        <v>45946</v>
      </c>
      <c r="B20" s="4"/>
      <c r="C20" s="31"/>
      <c r="D20" s="32"/>
      <c r="E20" s="4"/>
      <c r="F20" s="31"/>
      <c r="G20" s="32"/>
      <c r="H20" s="4"/>
      <c r="I20" s="31"/>
      <c r="J20" s="32"/>
      <c r="K20" s="84"/>
      <c r="M20" s="137">
        <f ca="1"/>
        <v>45819</v>
      </c>
      <c r="N20" s="3">
        <f ca="1"/>
        <v>57.186</v>
      </c>
      <c r="O20" s="137">
        <f ca="1"/>
        <v>45820</v>
      </c>
      <c r="P20" s="3">
        <f ca="1"/>
        <v>101.16</v>
      </c>
      <c r="Q20" s="137">
        <f ca="1"/>
        <v>45901</v>
      </c>
      <c r="R20" s="3">
        <f ca="1"/>
        <v>100.15625</v>
      </c>
    </row>
    <row r="21" spans="1:18" x14ac:dyDescent="0.3">
      <c r="A21" s="112"/>
      <c r="B21" s="4"/>
      <c r="C21" s="31"/>
      <c r="D21" s="32"/>
      <c r="E21" s="4"/>
      <c r="F21" s="31"/>
      <c r="G21" s="32"/>
      <c r="H21" s="4"/>
      <c r="I21" s="31"/>
      <c r="J21" s="32"/>
      <c r="K21" s="84"/>
      <c r="M21" s="137">
        <f ca="1"/>
        <v>45820</v>
      </c>
      <c r="N21" s="3">
        <f ca="1"/>
        <v>57.186</v>
      </c>
      <c r="O21" s="137">
        <f ca="1"/>
        <v>45821</v>
      </c>
      <c r="P21" s="3">
        <f ca="1"/>
        <v>100.727</v>
      </c>
      <c r="Q21" s="137">
        <f ca="1"/>
        <v>45902</v>
      </c>
      <c r="R21" s="3">
        <f ca="1"/>
        <v>99.8984375</v>
      </c>
    </row>
    <row r="22" spans="1:18" x14ac:dyDescent="0.3">
      <c r="A22" s="112"/>
      <c r="B22" s="4"/>
      <c r="C22" s="31"/>
      <c r="D22" s="32"/>
      <c r="E22" s="4"/>
      <c r="F22" s="31"/>
      <c r="G22" s="32"/>
      <c r="H22" s="4"/>
      <c r="I22" s="31"/>
      <c r="J22" s="32"/>
      <c r="K22" s="84"/>
      <c r="M22" s="137">
        <f ca="1"/>
        <v>45821</v>
      </c>
      <c r="N22" s="3">
        <f ca="1"/>
        <v>57.186</v>
      </c>
      <c r="O22" s="137">
        <f ca="1"/>
        <v>45824</v>
      </c>
      <c r="P22" s="3">
        <f ca="1"/>
        <v>100.501</v>
      </c>
      <c r="Q22" s="137">
        <f ca="1"/>
        <v>45903</v>
      </c>
      <c r="R22" s="3">
        <f ca="1"/>
        <v>100.2578125</v>
      </c>
    </row>
    <row r="23" spans="1:18" ht="14.4" hidden="1" customHeight="1" x14ac:dyDescent="0.3">
      <c r="A23" s="112"/>
      <c r="B23" s="4"/>
      <c r="C23" s="31"/>
      <c r="D23" s="32"/>
      <c r="E23" s="4"/>
      <c r="F23" s="31"/>
      <c r="G23" s="32"/>
      <c r="H23" s="4"/>
      <c r="I23" s="31"/>
      <c r="J23" s="32"/>
      <c r="K23" s="84"/>
      <c r="M23" s="137">
        <f ca="1"/>
        <v>45824</v>
      </c>
      <c r="N23" s="3">
        <f ca="1"/>
        <v>57.186</v>
      </c>
      <c r="O23" s="137">
        <f ca="1"/>
        <v>45825</v>
      </c>
      <c r="P23" s="3">
        <f ca="1"/>
        <v>100.82599999999999</v>
      </c>
      <c r="Q23" s="137">
        <f ca="1"/>
        <v>45904</v>
      </c>
      <c r="R23" s="3">
        <f ca="1"/>
        <v>100.7109375</v>
      </c>
    </row>
    <row r="24" spans="1:18" ht="14.4" hidden="1" customHeight="1" x14ac:dyDescent="0.3">
      <c r="A24" s="112"/>
      <c r="B24" s="4"/>
      <c r="C24" s="31"/>
      <c r="D24" s="32"/>
      <c r="E24" s="4"/>
      <c r="F24" s="31"/>
      <c r="G24" s="32"/>
      <c r="H24" s="4"/>
      <c r="I24" s="31"/>
      <c r="J24" s="32"/>
      <c r="K24" s="84"/>
      <c r="M24" s="137">
        <f ca="1"/>
        <v>45825</v>
      </c>
      <c r="N24" s="3">
        <f ca="1"/>
        <v>57.186</v>
      </c>
      <c r="O24" s="137">
        <f ca="1"/>
        <v>45826</v>
      </c>
      <c r="P24" s="3">
        <f ca="1"/>
        <v>100.81399999999999</v>
      </c>
      <c r="Q24" s="137">
        <f ca="1"/>
        <v>45905</v>
      </c>
      <c r="R24" s="3">
        <f ca="1"/>
        <v>101.40625</v>
      </c>
    </row>
    <row r="25" spans="1:18" ht="14.4" hidden="1" customHeight="1" x14ac:dyDescent="0.3">
      <c r="A25" s="112"/>
      <c r="B25" s="4"/>
      <c r="C25" s="31"/>
      <c r="D25" s="32"/>
      <c r="E25" s="4"/>
      <c r="F25" s="31"/>
      <c r="G25" s="32"/>
      <c r="H25" s="4"/>
      <c r="I25" s="31"/>
      <c r="J25" s="32"/>
      <c r="K25" s="84"/>
      <c r="M25" s="137">
        <f ca="1"/>
        <v>45826</v>
      </c>
      <c r="N25" s="3">
        <f ca="1"/>
        <v>57.186</v>
      </c>
      <c r="O25" s="137">
        <f ca="1"/>
        <v>45828</v>
      </c>
      <c r="P25" s="3">
        <f ca="1"/>
        <v>100.89</v>
      </c>
      <c r="Q25" s="137">
        <f ca="1"/>
        <v>45908</v>
      </c>
      <c r="R25" s="3">
        <f ca="1"/>
        <v>101.6953125</v>
      </c>
    </row>
    <row r="26" spans="1:18" ht="14.4" hidden="1" customHeight="1" x14ac:dyDescent="0.3">
      <c r="A26" s="112"/>
      <c r="B26" s="4"/>
      <c r="C26" s="31"/>
      <c r="D26" s="32"/>
      <c r="E26" s="4"/>
      <c r="F26" s="31"/>
      <c r="G26" s="32"/>
      <c r="H26" s="4"/>
      <c r="I26" s="31"/>
      <c r="J26" s="32"/>
      <c r="K26" s="84"/>
      <c r="M26" s="137">
        <f ca="1"/>
        <v>45827</v>
      </c>
      <c r="N26" s="3">
        <f ca="1"/>
        <v>57.186</v>
      </c>
      <c r="O26" s="137">
        <f ca="1"/>
        <v>45831</v>
      </c>
      <c r="P26" s="3">
        <f ca="1"/>
        <v>101.033</v>
      </c>
      <c r="Q26" s="137">
        <f ca="1"/>
        <v>45909</v>
      </c>
      <c r="R26" s="3">
        <f ca="1"/>
        <v>101.3046875</v>
      </c>
    </row>
    <row r="27" spans="1:18" ht="14.4" hidden="1" customHeight="1" x14ac:dyDescent="0.3">
      <c r="A27" s="114"/>
      <c r="B27" s="33"/>
      <c r="C27" s="31"/>
      <c r="D27" s="32"/>
      <c r="E27" s="4"/>
      <c r="F27" s="31"/>
      <c r="G27" s="32"/>
      <c r="H27" s="4"/>
      <c r="I27" s="31"/>
      <c r="J27" s="32"/>
      <c r="K27" s="84"/>
      <c r="M27" s="137">
        <f ca="1"/>
        <v>45828</v>
      </c>
      <c r="N27" s="3">
        <f ca="1"/>
        <v>57.186</v>
      </c>
      <c r="O27" s="137">
        <f ca="1"/>
        <v>45832</v>
      </c>
      <c r="P27" s="3">
        <f ca="1"/>
        <v>101.688</v>
      </c>
      <c r="Q27" s="137">
        <f ca="1"/>
        <v>45910</v>
      </c>
      <c r="R27" s="3">
        <f ca="1"/>
        <v>101.640625</v>
      </c>
    </row>
    <row r="28" spans="1:18" ht="14.4" hidden="1" customHeight="1" x14ac:dyDescent="0.3">
      <c r="A28" s="112"/>
      <c r="B28" s="4"/>
      <c r="C28" s="31"/>
      <c r="D28" s="32"/>
      <c r="E28" s="4"/>
      <c r="F28" s="31"/>
      <c r="G28" s="32"/>
      <c r="H28" s="4"/>
      <c r="I28" s="31"/>
      <c r="J28" s="32"/>
      <c r="K28" s="84"/>
      <c r="M28" s="137">
        <f ca="1"/>
        <v>45831</v>
      </c>
      <c r="N28" s="3">
        <f ca="1"/>
        <v>57.186</v>
      </c>
      <c r="O28" s="137">
        <f ca="1"/>
        <v>45833</v>
      </c>
      <c r="P28" s="3">
        <f ca="1"/>
        <v>101.746</v>
      </c>
      <c r="Q28" s="137">
        <f ca="1"/>
        <v>45911</v>
      </c>
      <c r="R28" s="3">
        <f ca="1"/>
        <v>101.84375</v>
      </c>
    </row>
    <row r="29" spans="1:18" ht="14.4" hidden="1" customHeight="1" x14ac:dyDescent="0.3">
      <c r="A29" s="112"/>
      <c r="B29" s="4"/>
      <c r="C29" s="31"/>
      <c r="D29" s="32"/>
      <c r="E29" s="4"/>
      <c r="F29" s="31"/>
      <c r="G29" s="32"/>
      <c r="H29" s="4"/>
      <c r="I29" s="31"/>
      <c r="J29" s="32"/>
      <c r="K29" s="84"/>
      <c r="M29" s="137">
        <f ca="1"/>
        <v>45832</v>
      </c>
      <c r="N29" s="3">
        <f ca="1"/>
        <v>57.186</v>
      </c>
      <c r="O29" s="137">
        <f ca="1"/>
        <v>45834</v>
      </c>
      <c r="P29" s="3">
        <f ca="1"/>
        <v>102.17100000000001</v>
      </c>
      <c r="Q29" s="137">
        <f ca="1"/>
        <v>45912</v>
      </c>
      <c r="R29" s="3">
        <f ca="1"/>
        <v>101.4765625</v>
      </c>
    </row>
    <row r="30" spans="1:18" ht="14.4" hidden="1" customHeight="1" x14ac:dyDescent="0.3">
      <c r="A30" s="112"/>
      <c r="B30" s="4"/>
      <c r="C30" s="31"/>
      <c r="D30" s="32"/>
      <c r="E30" s="4"/>
      <c r="F30" s="31"/>
      <c r="G30" s="32"/>
      <c r="H30" s="4"/>
      <c r="I30" s="31"/>
      <c r="J30" s="32"/>
      <c r="K30" s="84"/>
      <c r="M30" s="137">
        <f ca="1"/>
        <v>45833</v>
      </c>
      <c r="N30" s="3">
        <f ca="1"/>
        <v>57.186</v>
      </c>
      <c r="O30" s="137">
        <f ca="1"/>
        <v>45835</v>
      </c>
      <c r="P30" s="3">
        <f ca="1"/>
        <v>102.10599999999999</v>
      </c>
      <c r="Q30" s="137">
        <f ca="1"/>
        <v>45915</v>
      </c>
      <c r="R30" s="3">
        <f ca="1"/>
        <v>101.703125</v>
      </c>
    </row>
    <row r="31" spans="1:18" ht="14.4" hidden="1" customHeight="1" x14ac:dyDescent="0.3">
      <c r="A31" s="112"/>
      <c r="B31" s="4"/>
      <c r="C31" s="31"/>
      <c r="D31" s="32"/>
      <c r="E31" s="4"/>
      <c r="F31" s="31"/>
      <c r="G31" s="32"/>
      <c r="H31" s="4"/>
      <c r="I31" s="31"/>
      <c r="J31" s="32"/>
      <c r="K31" s="84"/>
      <c r="M31" s="137">
        <f ca="1"/>
        <v>45834</v>
      </c>
      <c r="N31" s="3">
        <f ca="1"/>
        <v>68.790999999999997</v>
      </c>
      <c r="O31" s="137">
        <f ca="1"/>
        <v>45838</v>
      </c>
      <c r="P31" s="3">
        <f ca="1"/>
        <v>102.623</v>
      </c>
      <c r="Q31" s="137">
        <f ca="1"/>
        <v>45916</v>
      </c>
      <c r="R31" s="3">
        <f ca="1"/>
        <v>101.7890625</v>
      </c>
    </row>
    <row r="32" spans="1:18" ht="14.4" hidden="1" customHeight="1" x14ac:dyDescent="0.3">
      <c r="A32" s="112"/>
      <c r="B32" s="4"/>
      <c r="C32" s="31"/>
      <c r="D32" s="32"/>
      <c r="E32" s="4"/>
      <c r="F32" s="1"/>
      <c r="G32" s="32"/>
      <c r="H32" s="4"/>
      <c r="I32" s="1"/>
      <c r="J32" s="32"/>
      <c r="K32" s="84"/>
      <c r="M32" s="137">
        <f ca="1"/>
        <v>45835</v>
      </c>
      <c r="N32" s="3">
        <f ca="1"/>
        <v>68.721999999999994</v>
      </c>
      <c r="O32" s="137">
        <f ca="1"/>
        <v>45839</v>
      </c>
      <c r="P32" s="3">
        <f ca="1"/>
        <v>102.741</v>
      </c>
      <c r="Q32" s="137">
        <f ca="1"/>
        <v>45917</v>
      </c>
      <c r="R32" s="3">
        <f ca="1"/>
        <v>101.296875</v>
      </c>
    </row>
    <row r="33" spans="1:18" ht="14.4" hidden="1" customHeight="1" x14ac:dyDescent="0.3">
      <c r="A33" s="112"/>
      <c r="B33" s="4"/>
      <c r="C33" s="31"/>
      <c r="D33" s="32"/>
      <c r="E33" s="4"/>
      <c r="F33" s="1"/>
      <c r="G33" s="32"/>
      <c r="H33" s="4"/>
      <c r="I33" s="1"/>
      <c r="J33" s="32"/>
      <c r="K33" s="84"/>
      <c r="M33" s="137">
        <f ca="1"/>
        <v>45838</v>
      </c>
      <c r="N33" s="3">
        <f ca="1"/>
        <v>68.069999999999993</v>
      </c>
      <c r="O33" s="137">
        <f ca="1"/>
        <v>45840</v>
      </c>
      <c r="P33" s="3">
        <f ca="1"/>
        <v>102.589</v>
      </c>
      <c r="Q33" s="137">
        <f ca="1"/>
        <v>45918</v>
      </c>
      <c r="R33" s="3">
        <f ca="1"/>
        <v>101.15625</v>
      </c>
    </row>
    <row r="34" spans="1:18" ht="14.4" hidden="1" customHeight="1" x14ac:dyDescent="0.3">
      <c r="A34" s="112"/>
      <c r="B34" s="4"/>
      <c r="C34" s="31"/>
      <c r="D34" s="32"/>
      <c r="E34" s="4"/>
      <c r="F34" s="1"/>
      <c r="G34" s="32"/>
      <c r="H34" s="4"/>
      <c r="I34" s="1"/>
      <c r="J34" s="32"/>
      <c r="K34" s="84"/>
      <c r="M34" s="137">
        <f ca="1"/>
        <v>45839</v>
      </c>
      <c r="N34" s="3">
        <f ca="1"/>
        <v>68.171999999999997</v>
      </c>
      <c r="O34" s="137">
        <f ca="1"/>
        <v>45841</v>
      </c>
      <c r="P34" s="3">
        <f ca="1"/>
        <v>102.17100000000001</v>
      </c>
      <c r="Q34" s="137">
        <f ca="1"/>
        <v>45919</v>
      </c>
      <c r="R34" s="3">
        <f ca="1"/>
        <v>100.9765625</v>
      </c>
    </row>
    <row r="35" spans="1:18" ht="14.4" hidden="1" customHeight="1" x14ac:dyDescent="0.3">
      <c r="A35" s="112"/>
      <c r="B35" s="4"/>
      <c r="C35" s="31"/>
      <c r="D35" s="32"/>
      <c r="E35" s="4"/>
      <c r="F35" s="1"/>
      <c r="G35" s="32"/>
      <c r="H35" s="4"/>
      <c r="I35" s="1"/>
      <c r="J35" s="32"/>
      <c r="K35" s="84"/>
      <c r="M35" s="137">
        <f ca="1"/>
        <v>45840</v>
      </c>
      <c r="N35" s="3">
        <f ca="1"/>
        <v>67.387</v>
      </c>
      <c r="O35" s="137">
        <f ca="1"/>
        <v>45845</v>
      </c>
      <c r="P35" s="3">
        <f ca="1"/>
        <v>101.631</v>
      </c>
      <c r="Q35" s="137">
        <f ca="1"/>
        <v>45922</v>
      </c>
      <c r="R35" s="3">
        <f ca="1"/>
        <v>100.8203125</v>
      </c>
    </row>
    <row r="36" spans="1:18" ht="14.4" hidden="1" customHeight="1" x14ac:dyDescent="0.3">
      <c r="A36" s="112"/>
      <c r="B36" s="4"/>
      <c r="C36" s="31"/>
      <c r="D36" s="32"/>
      <c r="E36" s="4"/>
      <c r="F36" s="1"/>
      <c r="G36" s="32"/>
      <c r="H36" s="4"/>
      <c r="I36" s="1"/>
      <c r="J36" s="32"/>
      <c r="K36" s="84"/>
      <c r="M36" s="137">
        <f ca="1"/>
        <v>45841</v>
      </c>
      <c r="N36" s="3">
        <f ca="1"/>
        <v>67.069999999999993</v>
      </c>
      <c r="O36" s="137">
        <f ca="1"/>
        <v>45846</v>
      </c>
      <c r="P36" s="3">
        <f ca="1"/>
        <v>101.41500000000001</v>
      </c>
      <c r="Q36" s="137">
        <f ca="1"/>
        <v>45923</v>
      </c>
      <c r="R36" s="3">
        <f ca="1"/>
        <v>101.1484375</v>
      </c>
    </row>
    <row r="37" spans="1:18" x14ac:dyDescent="0.3">
      <c r="A37" s="112"/>
      <c r="B37" s="4"/>
      <c r="C37" s="31"/>
      <c r="D37" s="32"/>
      <c r="E37" s="4"/>
      <c r="F37" s="1"/>
      <c r="G37" s="32"/>
      <c r="H37" s="4"/>
      <c r="I37" s="1"/>
      <c r="J37" s="32"/>
      <c r="K37" s="84"/>
      <c r="M37" s="137">
        <f ca="1"/>
        <v>45842</v>
      </c>
      <c r="N37" s="3">
        <f ca="1"/>
        <v>66.430999999999997</v>
      </c>
      <c r="O37" s="137">
        <f ca="1"/>
        <v>45847</v>
      </c>
      <c r="P37" s="3">
        <f ca="1"/>
        <v>101.871</v>
      </c>
      <c r="Q37" s="137">
        <f ca="1"/>
        <v>45924</v>
      </c>
      <c r="R37" s="3">
        <f ca="1"/>
        <v>100.8203125</v>
      </c>
    </row>
    <row r="38" spans="1:18" x14ac:dyDescent="0.3">
      <c r="A38" s="112"/>
      <c r="B38" s="4"/>
      <c r="C38" s="31"/>
      <c r="D38" s="32"/>
      <c r="E38" s="4"/>
      <c r="F38" s="1"/>
      <c r="G38" s="32"/>
      <c r="H38" s="4"/>
      <c r="I38" s="1"/>
      <c r="J38" s="32"/>
      <c r="K38" s="84"/>
      <c r="M38" s="137">
        <f ca="1"/>
        <v>45845</v>
      </c>
      <c r="N38" s="3">
        <f ca="1"/>
        <v>65.94</v>
      </c>
      <c r="O38" s="137">
        <f ca="1"/>
        <v>45848</v>
      </c>
      <c r="P38" s="3">
        <f ca="1"/>
        <v>101.907</v>
      </c>
      <c r="Q38" s="137">
        <f ca="1"/>
        <v>45925</v>
      </c>
      <c r="R38" s="3">
        <f ca="1"/>
        <v>100.6328125</v>
      </c>
    </row>
    <row r="39" spans="1:18" x14ac:dyDescent="0.3">
      <c r="A39" s="112"/>
      <c r="B39" s="4"/>
      <c r="C39" s="31"/>
      <c r="D39" s="32"/>
      <c r="E39" s="4"/>
      <c r="F39" s="1"/>
      <c r="G39" s="32"/>
      <c r="H39" s="4"/>
      <c r="I39" s="1"/>
      <c r="J39" s="32"/>
      <c r="K39" s="84"/>
      <c r="M39" s="137">
        <f ca="1"/>
        <v>45846</v>
      </c>
      <c r="N39" s="3">
        <f ca="1"/>
        <v>66.525000000000006</v>
      </c>
      <c r="O39" s="137">
        <f ca="1"/>
        <v>45849</v>
      </c>
      <c r="P39" s="3">
        <f ca="1"/>
        <v>101.364</v>
      </c>
      <c r="Q39" s="137">
        <f ca="1"/>
        <v>45926</v>
      </c>
      <c r="R39" s="3">
        <f ca="1"/>
        <v>100.5859375</v>
      </c>
    </row>
    <row r="40" spans="1:18" x14ac:dyDescent="0.3">
      <c r="A40" s="53"/>
      <c r="B40" s="4"/>
      <c r="C40" s="31"/>
      <c r="D40" s="32"/>
      <c r="E40" s="4"/>
      <c r="F40" s="1"/>
      <c r="G40" s="32"/>
      <c r="H40" s="4"/>
      <c r="I40" s="1"/>
      <c r="J40" s="32"/>
      <c r="K40" s="84"/>
      <c r="M40" s="137">
        <f ca="1"/>
        <v>45847</v>
      </c>
      <c r="N40" s="3">
        <f ca="1"/>
        <v>66.244</v>
      </c>
      <c r="O40" s="137">
        <f ca="1"/>
        <v>45852</v>
      </c>
      <c r="P40" s="3">
        <f ca="1"/>
        <v>101.203</v>
      </c>
      <c r="Q40" s="137">
        <f ca="1"/>
        <v>45929</v>
      </c>
      <c r="R40" s="3">
        <f ca="1"/>
        <v>100.8828125</v>
      </c>
    </row>
    <row r="41" spans="1:18" x14ac:dyDescent="0.3">
      <c r="A41" s="53"/>
      <c r="B41" s="4"/>
      <c r="C41" s="31"/>
      <c r="D41" s="32"/>
      <c r="E41" s="4"/>
      <c r="F41" s="1"/>
      <c r="G41" s="32"/>
      <c r="H41" s="4"/>
      <c r="I41" s="1"/>
      <c r="J41" s="32"/>
      <c r="K41" s="84"/>
      <c r="M41" s="137">
        <f ca="1"/>
        <v>45848</v>
      </c>
      <c r="N41" s="3">
        <f ca="1"/>
        <v>66.423000000000002</v>
      </c>
      <c r="O41" s="137">
        <f ca="1"/>
        <v>45853</v>
      </c>
      <c r="P41" s="3">
        <f ca="1"/>
        <v>100.934</v>
      </c>
      <c r="Q41" s="137">
        <f ca="1"/>
        <v>45930</v>
      </c>
      <c r="R41" s="3">
        <f ca="1"/>
        <v>100.7890625</v>
      </c>
    </row>
    <row r="42" spans="1:18" x14ac:dyDescent="0.3">
      <c r="A42" s="53"/>
      <c r="B42" s="4"/>
      <c r="C42" s="31"/>
      <c r="D42" s="32"/>
      <c r="E42" s="4"/>
      <c r="F42" s="1"/>
      <c r="G42" s="32"/>
      <c r="H42" s="4"/>
      <c r="I42" s="1"/>
      <c r="J42" s="32"/>
      <c r="K42" s="84"/>
      <c r="M42" s="137">
        <f ca="1"/>
        <v>45849</v>
      </c>
      <c r="N42" s="3">
        <f ca="1"/>
        <v>67.114000000000004</v>
      </c>
      <c r="O42" s="137">
        <f ca="1"/>
        <v>45854</v>
      </c>
      <c r="P42" s="3">
        <f ca="1"/>
        <v>101.27</v>
      </c>
      <c r="Q42" s="137">
        <f ca="1"/>
        <v>45931</v>
      </c>
      <c r="R42" s="3">
        <f ca="1"/>
        <v>101.2109375</v>
      </c>
    </row>
    <row r="43" spans="1:18" x14ac:dyDescent="0.3">
      <c r="A43" s="53"/>
      <c r="B43" s="4"/>
      <c r="C43" s="31"/>
      <c r="D43" s="32"/>
      <c r="E43" s="4"/>
      <c r="F43" s="1"/>
      <c r="G43" s="32"/>
      <c r="H43" s="4"/>
      <c r="I43" s="1"/>
      <c r="J43" s="32"/>
      <c r="K43" s="84"/>
      <c r="M43" s="137">
        <f ca="1"/>
        <v>45852</v>
      </c>
      <c r="N43" s="3">
        <f ca="1"/>
        <v>67.042000000000002</v>
      </c>
      <c r="O43" s="137">
        <f ca="1"/>
        <v>45855</v>
      </c>
      <c r="P43" s="3">
        <f ca="1"/>
        <v>101.5</v>
      </c>
      <c r="Q43" s="137">
        <f ca="1"/>
        <v>45932</v>
      </c>
      <c r="R43" s="3">
        <f ca="1"/>
        <v>101.3359375</v>
      </c>
    </row>
    <row r="44" spans="1:18" x14ac:dyDescent="0.3">
      <c r="A44" s="53"/>
      <c r="B44" s="4"/>
      <c r="C44" s="31"/>
      <c r="D44" s="5"/>
      <c r="E44" s="4"/>
      <c r="F44" s="1"/>
      <c r="G44" s="5"/>
      <c r="H44" s="4"/>
      <c r="I44" s="1"/>
      <c r="J44" s="5"/>
      <c r="K44" s="83"/>
      <c r="M44" s="137">
        <f ca="1"/>
        <v>45853</v>
      </c>
      <c r="N44" s="3">
        <f ca="1"/>
        <v>67.724999999999994</v>
      </c>
      <c r="O44" s="137">
        <f ca="1"/>
        <v>45856</v>
      </c>
      <c r="P44" s="3">
        <f ca="1"/>
        <v>101.68</v>
      </c>
      <c r="Q44" s="137">
        <f ca="1"/>
        <v>45933</v>
      </c>
      <c r="R44" s="3">
        <f ca="1"/>
        <v>101.0390625</v>
      </c>
    </row>
    <row r="45" spans="1:18" x14ac:dyDescent="0.3">
      <c r="A45" s="53"/>
      <c r="B45" s="4"/>
      <c r="C45" s="31"/>
      <c r="D45" s="5"/>
      <c r="E45" s="4"/>
      <c r="F45" s="1"/>
      <c r="G45" s="5"/>
      <c r="H45" s="4"/>
      <c r="I45" s="1"/>
      <c r="J45" s="5"/>
      <c r="K45" s="83"/>
      <c r="M45" s="137">
        <f ca="1"/>
        <v>45854</v>
      </c>
      <c r="N45" s="3">
        <f ca="1"/>
        <v>67.887</v>
      </c>
      <c r="O45" s="137">
        <f ca="1"/>
        <v>45859</v>
      </c>
      <c r="P45" s="3">
        <f ca="1"/>
        <v>101.997</v>
      </c>
      <c r="Q45" s="137">
        <f ca="1"/>
        <v>45936</v>
      </c>
      <c r="R45" s="3">
        <f ca="1"/>
        <v>100.765625</v>
      </c>
    </row>
    <row r="46" spans="1:18" x14ac:dyDescent="0.3">
      <c r="A46" s="53"/>
      <c r="B46" s="4"/>
      <c r="C46" s="31"/>
      <c r="D46" s="5"/>
      <c r="E46" s="4"/>
      <c r="F46" s="1"/>
      <c r="G46" s="5"/>
      <c r="H46" s="4"/>
      <c r="I46" s="1"/>
      <c r="J46" s="5"/>
      <c r="K46" s="83"/>
      <c r="M46" s="137">
        <f ca="1"/>
        <v>45855</v>
      </c>
      <c r="N46" s="3">
        <f ca="1"/>
        <v>67.484999999999999</v>
      </c>
      <c r="O46" s="137">
        <f ca="1"/>
        <v>45860</v>
      </c>
      <c r="P46" s="3">
        <f ca="1"/>
        <v>102.188</v>
      </c>
      <c r="Q46" s="137">
        <f ca="1"/>
        <v>45937</v>
      </c>
      <c r="R46" s="3">
        <f ca="1"/>
        <v>101.0078125</v>
      </c>
    </row>
    <row r="47" spans="1:18" x14ac:dyDescent="0.3">
      <c r="A47" s="53"/>
      <c r="B47" s="4"/>
      <c r="C47" s="31"/>
      <c r="D47" s="5"/>
      <c r="E47" s="4"/>
      <c r="F47" s="1"/>
      <c r="G47" s="5"/>
      <c r="H47" s="4"/>
      <c r="I47" s="1"/>
      <c r="J47" s="5"/>
      <c r="K47" s="83"/>
      <c r="M47" s="137">
        <f ca="1"/>
        <v>45856</v>
      </c>
      <c r="N47" s="3">
        <f ca="1"/>
        <v>66.545000000000002</v>
      </c>
      <c r="O47" s="137">
        <f ca="1"/>
        <v>45861</v>
      </c>
      <c r="P47" s="3">
        <f ca="1"/>
        <v>101.98399999999999</v>
      </c>
      <c r="Q47" s="137">
        <f ca="1"/>
        <v>45938</v>
      </c>
      <c r="R47" s="3">
        <f ca="1"/>
        <v>101.046875</v>
      </c>
    </row>
    <row r="48" spans="1:18" x14ac:dyDescent="0.3">
      <c r="A48" s="53"/>
      <c r="B48" s="34"/>
      <c r="C48" s="61"/>
      <c r="D48" s="35"/>
      <c r="E48" s="34"/>
      <c r="G48" s="35"/>
      <c r="H48" s="34"/>
      <c r="J48" s="35"/>
      <c r="K48" s="85"/>
      <c r="M48" s="137">
        <f ca="1"/>
        <v>45859</v>
      </c>
      <c r="N48" s="3">
        <f ca="1"/>
        <v>66.367000000000004</v>
      </c>
      <c r="O48" s="137">
        <f ca="1"/>
        <v>45862</v>
      </c>
      <c r="P48" s="3">
        <f ca="1"/>
        <v>102.03</v>
      </c>
      <c r="Q48" s="137">
        <f ca="1"/>
        <v>45939</v>
      </c>
      <c r="R48" s="3">
        <f ca="1"/>
        <v>100.8828125</v>
      </c>
    </row>
    <row r="49" spans="1:18" ht="15" thickBot="1" x14ac:dyDescent="0.35">
      <c r="A49" s="53"/>
      <c r="B49" s="36"/>
      <c r="C49" s="71"/>
      <c r="D49" s="13"/>
      <c r="E49" s="36"/>
      <c r="F49" s="12"/>
      <c r="G49" s="13"/>
      <c r="H49" s="36"/>
      <c r="I49" s="12"/>
      <c r="J49" s="13"/>
      <c r="K49" s="86"/>
      <c r="M49" s="137">
        <f ca="1"/>
        <v>45860</v>
      </c>
      <c r="N49" s="3">
        <f ca="1"/>
        <v>66.105000000000004</v>
      </c>
      <c r="O49" s="137">
        <f ca="1"/>
        <v>45863</v>
      </c>
      <c r="P49" s="3">
        <f ca="1"/>
        <v>102.10899999999999</v>
      </c>
      <c r="Q49" s="137">
        <f ca="1"/>
        <v>45940</v>
      </c>
      <c r="R49" s="3">
        <f ca="1"/>
        <v>101.734375</v>
      </c>
    </row>
    <row r="50" spans="1:18" x14ac:dyDescent="0.3">
      <c r="A50" s="53"/>
      <c r="M50" s="137">
        <f ca="1"/>
        <v>45861</v>
      </c>
      <c r="N50" s="3">
        <f ca="1"/>
        <v>65.403000000000006</v>
      </c>
      <c r="O50" s="137">
        <f ca="1"/>
        <v>45866</v>
      </c>
      <c r="P50" s="3">
        <f ca="1"/>
        <v>101.959</v>
      </c>
      <c r="Q50" s="137">
        <f ca="1"/>
        <v>45943</v>
      </c>
      <c r="R50" s="3">
        <f ca="1"/>
        <v>101.734375</v>
      </c>
    </row>
    <row r="51" spans="1:18" x14ac:dyDescent="0.3">
      <c r="A51" s="53"/>
      <c r="M51" s="137">
        <f ca="1"/>
        <v>45862</v>
      </c>
      <c r="N51" s="3">
        <f ca="1"/>
        <v>65.320999999999998</v>
      </c>
      <c r="O51" s="137">
        <f ca="1"/>
        <v>45867</v>
      </c>
      <c r="P51" s="3">
        <f ca="1"/>
        <v>102.581</v>
      </c>
    </row>
    <row r="52" spans="1:18" x14ac:dyDescent="0.3">
      <c r="A52" s="53"/>
      <c r="M52" s="137">
        <f ca="1"/>
        <v>45863</v>
      </c>
      <c r="N52" s="3">
        <f ca="1"/>
        <v>64.915999999999997</v>
      </c>
      <c r="O52" s="137">
        <f ca="1"/>
        <v>45868</v>
      </c>
      <c r="P52" s="3">
        <f ca="1"/>
        <v>102.148</v>
      </c>
    </row>
    <row r="53" spans="1:18" x14ac:dyDescent="0.3">
      <c r="A53" s="53"/>
      <c r="M53" s="137">
        <f ca="1"/>
        <v>45866</v>
      </c>
      <c r="N53" s="3">
        <f ca="1"/>
        <v>64.944999999999993</v>
      </c>
      <c r="O53" s="137">
        <f ca="1"/>
        <v>45869</v>
      </c>
      <c r="P53" s="3">
        <f ca="1"/>
        <v>102.137</v>
      </c>
    </row>
    <row r="54" spans="1:18" x14ac:dyDescent="0.3">
      <c r="A54" s="53"/>
      <c r="M54" s="137">
        <f ca="1"/>
        <v>45867</v>
      </c>
      <c r="N54" s="3">
        <f ca="1"/>
        <v>64.834000000000003</v>
      </c>
      <c r="O54" s="137">
        <f ca="1"/>
        <v>45870</v>
      </c>
      <c r="P54" s="3">
        <f ca="1"/>
        <v>102.979</v>
      </c>
    </row>
    <row r="55" spans="1:18" x14ac:dyDescent="0.3">
      <c r="A55" s="53"/>
      <c r="M55" s="137">
        <f ca="1"/>
        <v>45868</v>
      </c>
      <c r="N55" s="3">
        <f ca="1"/>
        <v>65.064999999999998</v>
      </c>
      <c r="O55" s="137">
        <f ca="1"/>
        <v>45873</v>
      </c>
      <c r="P55" s="3">
        <f ca="1"/>
        <v>103.155</v>
      </c>
    </row>
    <row r="56" spans="1:18" x14ac:dyDescent="0.3">
      <c r="A56" s="53"/>
      <c r="M56" s="137">
        <f ca="1"/>
        <v>45869</v>
      </c>
      <c r="N56" s="3">
        <f ca="1"/>
        <v>65.272000000000006</v>
      </c>
      <c r="O56" s="137">
        <f ca="1"/>
        <v>45874</v>
      </c>
      <c r="P56" s="3">
        <f ca="1"/>
        <v>103.024</v>
      </c>
    </row>
    <row r="57" spans="1:18" x14ac:dyDescent="0.3">
      <c r="A57" s="53"/>
      <c r="M57" s="137">
        <f ca="1"/>
        <v>45870</v>
      </c>
      <c r="N57" s="3">
        <f ca="1"/>
        <v>66.826999999999998</v>
      </c>
      <c r="O57" s="137">
        <f ca="1"/>
        <v>45875</v>
      </c>
      <c r="P57" s="3">
        <f ca="1"/>
        <v>102.974</v>
      </c>
    </row>
    <row r="58" spans="1:18" x14ac:dyDescent="0.3">
      <c r="A58" s="53"/>
      <c r="M58" s="137">
        <f ca="1"/>
        <v>45873</v>
      </c>
      <c r="N58" s="3">
        <f ca="1"/>
        <v>66.061000000000007</v>
      </c>
      <c r="O58" s="137">
        <f ca="1"/>
        <v>45876</v>
      </c>
      <c r="P58" s="3">
        <f ca="1"/>
        <v>102.893</v>
      </c>
    </row>
    <row r="59" spans="1:18" x14ac:dyDescent="0.3">
      <c r="A59" s="53"/>
      <c r="M59" s="137">
        <f ca="1"/>
        <v>45874</v>
      </c>
      <c r="N59" s="3">
        <f ca="1"/>
        <v>65.790999999999997</v>
      </c>
      <c r="O59" s="137">
        <f ca="1"/>
        <v>45877</v>
      </c>
      <c r="P59" s="3">
        <f ca="1"/>
        <v>102.575</v>
      </c>
    </row>
    <row r="60" spans="1:18" x14ac:dyDescent="0.3">
      <c r="A60" s="53"/>
      <c r="M60" s="137">
        <f ca="1"/>
        <v>45875</v>
      </c>
      <c r="N60" s="3">
        <f ca="1"/>
        <v>65.372</v>
      </c>
      <c r="O60" s="137">
        <f ca="1"/>
        <v>45880</v>
      </c>
      <c r="P60" s="3">
        <f ca="1"/>
        <v>102.467</v>
      </c>
    </row>
    <row r="61" spans="1:18" x14ac:dyDescent="0.3">
      <c r="A61" s="53"/>
      <c r="M61" s="137">
        <f ca="1"/>
        <v>45876</v>
      </c>
      <c r="N61" s="3">
        <f ca="1"/>
        <v>65.460999999999999</v>
      </c>
      <c r="O61" s="137">
        <f ca="1"/>
        <v>45881</v>
      </c>
      <c r="P61" s="3">
        <f ca="1"/>
        <v>102.56699999999999</v>
      </c>
    </row>
    <row r="62" spans="1:18" x14ac:dyDescent="0.3">
      <c r="A62" s="53"/>
      <c r="M62" s="137">
        <f ca="1"/>
        <v>45877</v>
      </c>
      <c r="N62" s="3">
        <f ca="1"/>
        <v>65.619</v>
      </c>
      <c r="O62" s="137">
        <f ca="1"/>
        <v>45882</v>
      </c>
      <c r="P62" s="3">
        <f ca="1"/>
        <v>103.23699999999999</v>
      </c>
    </row>
    <row r="63" spans="1:18" x14ac:dyDescent="0.3">
      <c r="A63" s="53"/>
      <c r="M63" s="137">
        <f ca="1"/>
        <v>45880</v>
      </c>
      <c r="N63" s="3">
        <f ca="1"/>
        <v>65.174999999999997</v>
      </c>
      <c r="O63" s="137">
        <f ca="1"/>
        <v>45883</v>
      </c>
      <c r="P63" s="3">
        <f ca="1"/>
        <v>102.833</v>
      </c>
    </row>
    <row r="64" spans="1:18" x14ac:dyDescent="0.3">
      <c r="A64" s="53"/>
      <c r="M64" s="137">
        <f ca="1"/>
        <v>45881</v>
      </c>
      <c r="N64" s="3">
        <f ca="1"/>
        <v>64.944000000000003</v>
      </c>
      <c r="O64" s="137">
        <f ca="1"/>
        <v>45884</v>
      </c>
      <c r="P64" s="3">
        <f ca="1"/>
        <v>102.70399999999999</v>
      </c>
    </row>
    <row r="65" spans="1:16" x14ac:dyDescent="0.3">
      <c r="A65" s="53"/>
      <c r="M65" s="137">
        <f ca="1"/>
        <v>45882</v>
      </c>
      <c r="N65" s="3">
        <f ca="1"/>
        <v>63.802</v>
      </c>
      <c r="O65" s="137">
        <f ca="1"/>
        <v>45887</v>
      </c>
      <c r="P65" s="3">
        <f ca="1"/>
        <v>102.584</v>
      </c>
    </row>
    <row r="66" spans="1:16" x14ac:dyDescent="0.3">
      <c r="M66" s="137">
        <f ca="1"/>
        <v>45883</v>
      </c>
      <c r="N66" s="3">
        <f ca="1"/>
        <v>64.509</v>
      </c>
      <c r="O66" s="137">
        <f ca="1"/>
        <v>45888</v>
      </c>
      <c r="P66" s="3">
        <f ca="1"/>
        <v>102.634</v>
      </c>
    </row>
    <row r="67" spans="1:16" x14ac:dyDescent="0.3">
      <c r="M67" s="137">
        <f ca="1"/>
        <v>45884</v>
      </c>
      <c r="N67" s="3">
        <f ca="1"/>
        <v>64.003</v>
      </c>
      <c r="O67" s="137">
        <f ca="1"/>
        <v>45889</v>
      </c>
      <c r="P67" s="3">
        <f ca="1"/>
        <v>102.47799999999999</v>
      </c>
    </row>
    <row r="68" spans="1:16" x14ac:dyDescent="0.3">
      <c r="M68" s="137">
        <f ca="1"/>
        <v>45887</v>
      </c>
      <c r="N68" s="3">
        <f ca="1"/>
        <v>64.117999999999995</v>
      </c>
      <c r="O68" s="137">
        <f ca="1"/>
        <v>45890</v>
      </c>
      <c r="P68" s="3">
        <f ca="1"/>
        <v>102.20099999999999</v>
      </c>
    </row>
    <row r="69" spans="1:16" x14ac:dyDescent="0.3">
      <c r="M69" s="137">
        <f ca="1"/>
        <v>45888</v>
      </c>
      <c r="N69" s="3">
        <f ca="1"/>
        <v>63.433999999999997</v>
      </c>
      <c r="O69" s="137">
        <f ca="1"/>
        <v>45891</v>
      </c>
      <c r="P69" s="3">
        <f ca="1"/>
        <v>102.886</v>
      </c>
    </row>
    <row r="70" spans="1:16" x14ac:dyDescent="0.3">
      <c r="M70" s="137">
        <f ca="1"/>
        <v>45889</v>
      </c>
      <c r="N70" s="3">
        <f ca="1"/>
        <v>63.737000000000002</v>
      </c>
      <c r="O70" s="137">
        <f ca="1"/>
        <v>45894</v>
      </c>
      <c r="P70" s="3">
        <f ca="1"/>
        <v>102.70099999999999</v>
      </c>
    </row>
    <row r="71" spans="1:16" x14ac:dyDescent="0.3">
      <c r="M71" s="137">
        <f ca="1"/>
        <v>45890</v>
      </c>
      <c r="N71" s="3">
        <f ca="1"/>
        <v>63.795000000000002</v>
      </c>
      <c r="O71" s="137">
        <f ca="1"/>
        <v>45895</v>
      </c>
      <c r="P71" s="3">
        <f ca="1"/>
        <v>102.666</v>
      </c>
    </row>
    <row r="72" spans="1:16" x14ac:dyDescent="0.3">
      <c r="M72" s="137">
        <f ca="1"/>
        <v>45891</v>
      </c>
      <c r="N72" s="3">
        <f ca="1"/>
        <v>63.033000000000001</v>
      </c>
      <c r="O72" s="137">
        <f ca="1"/>
        <v>45896</v>
      </c>
      <c r="P72" s="3">
        <f ca="1"/>
        <v>102.883</v>
      </c>
    </row>
    <row r="73" spans="1:16" x14ac:dyDescent="0.3">
      <c r="M73" s="137">
        <f ca="1"/>
        <v>45894</v>
      </c>
      <c r="N73" s="3">
        <f ca="1"/>
        <v>63.055</v>
      </c>
      <c r="O73" s="137">
        <f ca="1"/>
        <v>45897</v>
      </c>
      <c r="P73" s="3">
        <f ca="1"/>
        <v>103.069</v>
      </c>
    </row>
    <row r="74" spans="1:16" x14ac:dyDescent="0.3">
      <c r="M74" s="137">
        <f ca="1"/>
        <v>45895</v>
      </c>
      <c r="N74" s="3">
        <f ca="1"/>
        <v>62.975000000000001</v>
      </c>
      <c r="O74" s="137">
        <f ca="1"/>
        <v>45898</v>
      </c>
      <c r="P74" s="3">
        <f ca="1"/>
        <v>102.70099999999999</v>
      </c>
    </row>
    <row r="75" spans="1:16" x14ac:dyDescent="0.3">
      <c r="M75" s="137">
        <f ca="1"/>
        <v>45896</v>
      </c>
      <c r="N75" s="3">
        <f ca="1"/>
        <v>62.814999999999998</v>
      </c>
      <c r="O75" s="137">
        <f ca="1"/>
        <v>45902</v>
      </c>
      <c r="P75" s="3">
        <f ca="1"/>
        <v>102.49299999999999</v>
      </c>
    </row>
    <row r="76" spans="1:16" x14ac:dyDescent="0.3">
      <c r="M76" s="137">
        <f ca="1"/>
        <v>45897</v>
      </c>
      <c r="N76" s="3">
        <f ca="1"/>
        <v>63.460999999999999</v>
      </c>
      <c r="O76" s="137">
        <f ca="1"/>
        <v>45903</v>
      </c>
      <c r="P76" s="3">
        <f ca="1"/>
        <v>102.964</v>
      </c>
    </row>
    <row r="77" spans="1:16" x14ac:dyDescent="0.3">
      <c r="M77" s="137">
        <f ca="1"/>
        <v>45898</v>
      </c>
      <c r="N77" s="3">
        <f ca="1"/>
        <v>64.126999999999995</v>
      </c>
      <c r="O77" s="137">
        <f ca="1"/>
        <v>45904</v>
      </c>
      <c r="P77" s="3">
        <f ca="1"/>
        <v>103.59099999999999</v>
      </c>
    </row>
    <row r="78" spans="1:16" x14ac:dyDescent="0.3">
      <c r="M78" s="137">
        <f ca="1"/>
        <v>45901</v>
      </c>
      <c r="N78" s="3">
        <f ca="1"/>
        <v>64.126000000000005</v>
      </c>
      <c r="O78" s="137">
        <f ca="1"/>
        <v>45905</v>
      </c>
      <c r="P78" s="3">
        <f ca="1"/>
        <v>104.31399999999999</v>
      </c>
    </row>
    <row r="79" spans="1:16" x14ac:dyDescent="0.3">
      <c r="M79" s="137">
        <f ca="1"/>
        <v>45902</v>
      </c>
      <c r="N79" s="3">
        <f ca="1"/>
        <v>65.56</v>
      </c>
      <c r="O79" s="137">
        <f ca="1"/>
        <v>45908</v>
      </c>
      <c r="P79" s="3">
        <f ca="1"/>
        <v>104.47499999999999</v>
      </c>
    </row>
    <row r="80" spans="1:16" x14ac:dyDescent="0.3">
      <c r="M80" s="137">
        <f ca="1"/>
        <v>45903</v>
      </c>
      <c r="N80" s="3">
        <f ca="1"/>
        <v>64.844999999999999</v>
      </c>
      <c r="O80" s="137">
        <f ca="1"/>
        <v>45909</v>
      </c>
      <c r="P80" s="3">
        <f ca="1"/>
        <v>104.056</v>
      </c>
    </row>
    <row r="81" spans="13:16" x14ac:dyDescent="0.3">
      <c r="M81" s="137">
        <f ca="1"/>
        <v>45904</v>
      </c>
      <c r="N81" s="3">
        <f ca="1"/>
        <v>64.320999999999998</v>
      </c>
      <c r="O81" s="137">
        <f ca="1"/>
        <v>45910</v>
      </c>
      <c r="P81" s="3">
        <f ca="1"/>
        <v>104.554</v>
      </c>
    </row>
    <row r="82" spans="13:16" x14ac:dyDescent="0.3">
      <c r="M82" s="137">
        <f ca="1"/>
        <v>45905</v>
      </c>
      <c r="N82" s="3">
        <f ca="1"/>
        <v>63.731999999999999</v>
      </c>
      <c r="O82" s="137">
        <f ca="1"/>
        <v>45911</v>
      </c>
      <c r="P82" s="3">
        <f ca="1"/>
        <v>104.824</v>
      </c>
    </row>
    <row r="83" spans="13:16" x14ac:dyDescent="0.3">
      <c r="M83" s="137">
        <f ca="1"/>
        <v>45908</v>
      </c>
      <c r="N83" s="3">
        <f ca="1"/>
        <v>63.633000000000003</v>
      </c>
      <c r="O83" s="137">
        <f ca="1"/>
        <v>45912</v>
      </c>
      <c r="P83" s="3">
        <f ca="1"/>
        <v>104.553</v>
      </c>
    </row>
    <row r="84" spans="13:16" x14ac:dyDescent="0.3">
      <c r="M84" s="137">
        <f ca="1"/>
        <v>45909</v>
      </c>
      <c r="N84" s="3">
        <f ca="1"/>
        <v>63.423000000000002</v>
      </c>
      <c r="O84" s="137">
        <f ca="1"/>
        <v>45915</v>
      </c>
      <c r="P84" s="3">
        <f ca="1"/>
        <v>104.831</v>
      </c>
    </row>
    <row r="85" spans="13:16" x14ac:dyDescent="0.3">
      <c r="M85" s="137">
        <f ca="1"/>
        <v>45910</v>
      </c>
      <c r="N85" s="3">
        <f ca="1"/>
        <v>63.201999999999998</v>
      </c>
      <c r="O85" s="137">
        <f ca="1"/>
        <v>45916</v>
      </c>
      <c r="P85" s="3">
        <f ca="1"/>
        <v>104.877</v>
      </c>
    </row>
    <row r="86" spans="13:16" x14ac:dyDescent="0.3">
      <c r="M86" s="137">
        <f ca="1"/>
        <v>45911</v>
      </c>
      <c r="N86" s="3">
        <f ca="1"/>
        <v>62.77</v>
      </c>
      <c r="O86" s="137">
        <f ca="1"/>
        <v>45917</v>
      </c>
      <c r="P86" s="3">
        <f ca="1"/>
        <v>104.45699999999999</v>
      </c>
    </row>
    <row r="87" spans="13:16" x14ac:dyDescent="0.3">
      <c r="M87" s="137">
        <f ca="1"/>
        <v>45912</v>
      </c>
      <c r="N87" s="3">
        <f ca="1"/>
        <v>62.994</v>
      </c>
      <c r="O87" s="137">
        <f ca="1"/>
        <v>45918</v>
      </c>
      <c r="P87" s="3">
        <f ca="1"/>
        <v>104.489</v>
      </c>
    </row>
    <row r="88" spans="13:16" x14ac:dyDescent="0.3">
      <c r="M88" s="137">
        <f ca="1"/>
        <v>45915</v>
      </c>
      <c r="N88" s="3">
        <f ca="1"/>
        <v>63.128999999999998</v>
      </c>
      <c r="O88" s="137">
        <f ca="1"/>
        <v>45919</v>
      </c>
      <c r="P88" s="3">
        <f ca="1"/>
        <v>104.494</v>
      </c>
    </row>
    <row r="89" spans="13:16" x14ac:dyDescent="0.3">
      <c r="M89" s="137">
        <f ca="1"/>
        <v>45916</v>
      </c>
      <c r="N89" s="3">
        <f ca="1"/>
        <v>63.17</v>
      </c>
      <c r="O89" s="137">
        <f ca="1"/>
        <v>45922</v>
      </c>
      <c r="P89" s="3">
        <f ca="1"/>
        <v>104.434</v>
      </c>
    </row>
    <row r="90" spans="13:16" x14ac:dyDescent="0.3">
      <c r="M90" s="137">
        <f ca="1"/>
        <v>45917</v>
      </c>
      <c r="N90" s="3">
        <f ca="1"/>
        <v>63.49</v>
      </c>
      <c r="O90" s="137">
        <f ca="1"/>
        <v>45923</v>
      </c>
      <c r="P90" s="3">
        <f ca="1"/>
        <v>104.78100000000001</v>
      </c>
    </row>
    <row r="91" spans="13:16" x14ac:dyDescent="0.3">
      <c r="M91" s="137">
        <f ca="1"/>
        <v>45918</v>
      </c>
      <c r="N91" s="3">
        <f ca="1"/>
        <v>63.084000000000003</v>
      </c>
      <c r="O91" s="137">
        <f ca="1"/>
        <v>45924</v>
      </c>
      <c r="P91" s="3">
        <f ca="1"/>
        <v>104.285</v>
      </c>
    </row>
    <row r="92" spans="13:16" x14ac:dyDescent="0.3">
      <c r="M92" s="137">
        <f ca="1"/>
        <v>45919</v>
      </c>
      <c r="N92" s="3">
        <f ca="1"/>
        <v>63.002000000000002</v>
      </c>
      <c r="O92" s="137">
        <f ca="1"/>
        <v>45925</v>
      </c>
      <c r="P92" s="3">
        <f ca="1"/>
        <v>104.11499999999999</v>
      </c>
    </row>
    <row r="93" spans="13:16" x14ac:dyDescent="0.3">
      <c r="M93" s="137">
        <f ca="1"/>
        <v>45922</v>
      </c>
      <c r="N93" s="3">
        <f ca="1"/>
        <v>67.573999999999998</v>
      </c>
      <c r="O93" s="137">
        <f ca="1"/>
        <v>45926</v>
      </c>
      <c r="P93" s="3">
        <f ca="1"/>
        <v>104.175</v>
      </c>
    </row>
    <row r="94" spans="13:16" x14ac:dyDescent="0.3">
      <c r="M94" s="137">
        <f ca="1"/>
        <v>45923</v>
      </c>
      <c r="N94" s="3">
        <f ca="1"/>
        <v>67.238</v>
      </c>
      <c r="O94" s="137">
        <f ca="1"/>
        <v>45929</v>
      </c>
      <c r="P94" s="3">
        <f ca="1"/>
        <v>104.57</v>
      </c>
    </row>
    <row r="95" spans="13:16" x14ac:dyDescent="0.3">
      <c r="M95" s="137">
        <f ca="1"/>
        <v>45924</v>
      </c>
      <c r="N95" s="3">
        <f ca="1"/>
        <v>68.316999999999993</v>
      </c>
      <c r="O95" s="137">
        <f ca="1"/>
        <v>45930</v>
      </c>
      <c r="P95" s="3">
        <f ca="1"/>
        <v>104.336</v>
      </c>
    </row>
    <row r="96" spans="13:16" x14ac:dyDescent="0.3">
      <c r="M96" s="137">
        <f ca="1"/>
        <v>45925</v>
      </c>
      <c r="N96" s="3">
        <f ca="1"/>
        <v>69.316999999999993</v>
      </c>
      <c r="O96" s="137">
        <f ca="1"/>
        <v>45931</v>
      </c>
      <c r="P96" s="3">
        <f ca="1"/>
        <v>104.896</v>
      </c>
    </row>
    <row r="97" spans="3:16" x14ac:dyDescent="0.3">
      <c r="M97" s="137">
        <f ca="1"/>
        <v>45926</v>
      </c>
      <c r="N97" s="3">
        <f ca="1"/>
        <v>68.647999999999996</v>
      </c>
      <c r="O97" s="137">
        <f ca="1"/>
        <v>45932</v>
      </c>
      <c r="P97" s="3">
        <f ca="1"/>
        <v>105.07299999999999</v>
      </c>
    </row>
    <row r="98" spans="3:16" x14ac:dyDescent="0.3">
      <c r="M98" s="137">
        <f ca="1"/>
        <v>45929</v>
      </c>
      <c r="N98" s="3">
        <f ca="1"/>
        <v>68.183999999999997</v>
      </c>
      <c r="O98" s="137">
        <f ca="1"/>
        <v>45933</v>
      </c>
      <c r="P98" s="3">
        <f ca="1"/>
        <v>104.839</v>
      </c>
    </row>
    <row r="99" spans="3:16" x14ac:dyDescent="0.3">
      <c r="M99" s="137">
        <f ca="1"/>
        <v>45930</v>
      </c>
      <c r="N99" s="3">
        <f ca="1"/>
        <v>68.17</v>
      </c>
      <c r="O99" s="137">
        <f ca="1"/>
        <v>45936</v>
      </c>
      <c r="P99" s="3">
        <f ca="1"/>
        <v>104.559</v>
      </c>
    </row>
    <row r="100" spans="3:16" x14ac:dyDescent="0.3">
      <c r="M100" s="137">
        <f ca="1"/>
        <v>45931</v>
      </c>
      <c r="N100" s="3">
        <f ca="1"/>
        <v>69.165000000000006</v>
      </c>
      <c r="O100" s="137">
        <f ca="1"/>
        <v>45937</v>
      </c>
      <c r="P100" s="3">
        <f ca="1"/>
        <v>104.711</v>
      </c>
    </row>
    <row r="101" spans="3:16" x14ac:dyDescent="0.3">
      <c r="M101" s="137">
        <f ca="1"/>
        <v>45932</v>
      </c>
      <c r="N101" s="3">
        <f ca="1"/>
        <v>68.813999999999993</v>
      </c>
      <c r="O101" s="137">
        <f ca="1"/>
        <v>45938</v>
      </c>
      <c r="P101" s="3">
        <f ca="1"/>
        <v>104.66200000000001</v>
      </c>
    </row>
    <row r="102" spans="3:16" x14ac:dyDescent="0.3">
      <c r="C102" s="140" t="s">
        <v>92</v>
      </c>
      <c r="D102" s="140" t="s">
        <v>93</v>
      </c>
      <c r="E102" s="140" t="s">
        <v>94</v>
      </c>
      <c r="F102" s="140" t="s">
        <v>95</v>
      </c>
      <c r="G102" s="140" t="s">
        <v>96</v>
      </c>
      <c r="H102" s="140" t="s">
        <v>97</v>
      </c>
      <c r="I102" s="140" t="s">
        <v>98</v>
      </c>
      <c r="J102" s="140" t="s">
        <v>99</v>
      </c>
      <c r="K102" s="139"/>
      <c r="M102" s="137">
        <f ca="1"/>
        <v>45933</v>
      </c>
      <c r="N102" s="3">
        <f ca="1"/>
        <v>69.846000000000004</v>
      </c>
      <c r="O102" s="137">
        <f ca="1"/>
        <v>45939</v>
      </c>
      <c r="P102" s="3">
        <f ca="1"/>
        <v>104.379</v>
      </c>
    </row>
    <row r="103" spans="3:16" x14ac:dyDescent="0.3">
      <c r="C103" s="140">
        <v>6787</v>
      </c>
      <c r="D103" s="141">
        <v>45936</v>
      </c>
      <c r="E103" s="142" t="s">
        <v>100</v>
      </c>
      <c r="F103" s="142" t="s">
        <v>101</v>
      </c>
      <c r="G103" s="142" t="s">
        <v>102</v>
      </c>
      <c r="H103" s="142" t="s">
        <v>103</v>
      </c>
      <c r="I103" s="142" t="s">
        <v>104</v>
      </c>
      <c r="J103" s="142" t="s">
        <v>105</v>
      </c>
      <c r="K103" s="142">
        <v>56.9191</v>
      </c>
      <c r="M103" s="137">
        <f ca="1"/>
        <v>45936</v>
      </c>
      <c r="N103" s="3">
        <f ca="1"/>
        <v>69.724999999999994</v>
      </c>
      <c r="O103" s="137">
        <f ca="1"/>
        <v>45940</v>
      </c>
      <c r="P103" s="3">
        <f ca="1"/>
        <v>104.739</v>
      </c>
    </row>
    <row r="104" spans="3:16" x14ac:dyDescent="0.3">
      <c r="C104" s="140">
        <v>61629</v>
      </c>
      <c r="D104" s="141">
        <v>45937</v>
      </c>
      <c r="E104" s="142" t="s">
        <v>100</v>
      </c>
      <c r="F104" s="142" t="s">
        <v>101</v>
      </c>
      <c r="G104" s="142" t="s">
        <v>102</v>
      </c>
      <c r="H104" s="142" t="s">
        <v>103</v>
      </c>
      <c r="I104" s="142" t="s">
        <v>104</v>
      </c>
      <c r="J104" s="142" t="s">
        <v>105</v>
      </c>
      <c r="K104" s="142">
        <v>56.886099999999999</v>
      </c>
      <c r="M104" s="137">
        <f ca="1"/>
        <v>45937</v>
      </c>
      <c r="N104" s="3">
        <f ca="1"/>
        <v>69.47</v>
      </c>
    </row>
    <row r="105" spans="3:16" x14ac:dyDescent="0.3">
      <c r="C105" s="140">
        <v>116533</v>
      </c>
      <c r="D105" s="141">
        <v>45938</v>
      </c>
      <c r="E105" s="142" t="s">
        <v>100</v>
      </c>
      <c r="F105" s="142" t="s">
        <v>101</v>
      </c>
      <c r="G105" s="142" t="s">
        <v>102</v>
      </c>
      <c r="H105" s="142" t="s">
        <v>103</v>
      </c>
      <c r="I105" s="142" t="s">
        <v>104</v>
      </c>
      <c r="J105" s="142" t="s">
        <v>105</v>
      </c>
      <c r="K105" s="142">
        <v>56.288499999999999</v>
      </c>
      <c r="M105" s="137">
        <f ca="1"/>
        <v>45938</v>
      </c>
      <c r="N105" s="3">
        <f ca="1"/>
        <v>69.233999999999995</v>
      </c>
    </row>
    <row r="106" spans="3:16" x14ac:dyDescent="0.3">
      <c r="C106" s="140">
        <v>171383</v>
      </c>
      <c r="D106" s="141">
        <v>45939</v>
      </c>
      <c r="E106" s="142" t="s">
        <v>100</v>
      </c>
      <c r="F106" s="142" t="s">
        <v>101</v>
      </c>
      <c r="G106" s="142" t="s">
        <v>102</v>
      </c>
      <c r="H106" s="142" t="s">
        <v>103</v>
      </c>
      <c r="I106" s="142" t="s">
        <v>104</v>
      </c>
      <c r="J106" s="142" t="s">
        <v>105</v>
      </c>
      <c r="K106" s="142">
        <v>56.36</v>
      </c>
      <c r="M106" s="137">
        <f ca="1"/>
        <v>45939</v>
      </c>
      <c r="N106" s="3">
        <f ca="1"/>
        <v>70.13</v>
      </c>
    </row>
    <row r="107" spans="3:16" x14ac:dyDescent="0.3">
      <c r="C107" s="140">
        <v>226332</v>
      </c>
      <c r="D107" s="141">
        <v>45940</v>
      </c>
      <c r="E107" s="142" t="s">
        <v>100</v>
      </c>
      <c r="F107" s="142" t="s">
        <v>101</v>
      </c>
      <c r="G107" s="142" t="s">
        <v>102</v>
      </c>
      <c r="H107" s="142" t="s">
        <v>103</v>
      </c>
      <c r="I107" s="142" t="s">
        <v>104</v>
      </c>
      <c r="J107" s="142" t="s">
        <v>105</v>
      </c>
      <c r="K107" s="142">
        <v>59.473300000000002</v>
      </c>
      <c r="M107" s="137">
        <f ca="1"/>
        <v>45940</v>
      </c>
      <c r="N107" s="3">
        <f ca="1"/>
        <v>71.622</v>
      </c>
    </row>
    <row r="111" spans="3:16" x14ac:dyDescent="0.3">
      <c r="K111" s="3">
        <f ca="1">K103-N103</f>
        <v>-12.805899999999994</v>
      </c>
    </row>
    <row r="112" spans="3:16" x14ac:dyDescent="0.3">
      <c r="K112" s="3">
        <f t="shared" ref="K112:K115" ca="1" si="3">K104-N104</f>
        <v>-12.5839</v>
      </c>
    </row>
    <row r="113" spans="11:11" x14ac:dyDescent="0.3">
      <c r="K113" s="3">
        <f t="shared" ca="1" si="3"/>
        <v>-12.945499999999996</v>
      </c>
    </row>
    <row r="114" spans="11:11" x14ac:dyDescent="0.3">
      <c r="K114" s="3">
        <f t="shared" ca="1" si="3"/>
        <v>-13.769999999999996</v>
      </c>
    </row>
    <row r="115" spans="11:11" x14ac:dyDescent="0.3">
      <c r="K115" s="3">
        <f t="shared" ca="1" si="3"/>
        <v>-12.148699999999998</v>
      </c>
    </row>
  </sheetData>
  <mergeCells count="3">
    <mergeCell ref="B12:D12"/>
    <mergeCell ref="E12:G12"/>
    <mergeCell ref="H12:J12"/>
  </mergeCells>
  <conditionalFormatting sqref="L1 L50:L1048576 L7:L11 K12:K4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CDX IG vs SPX Puts</vt:lpstr>
      <vt:lpstr>BOFA 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2025-10-13T17:21:16Z</dcterms:modified>
</cp:coreProperties>
</file>