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FD9BF190-6040-467C-A765-7EECF00EDEBA}" xr6:coauthVersionLast="47" xr6:coauthVersionMax="47" xr10:uidLastSave="{00000000-0000-0000-0000-000000000000}"/>
  <bookViews>
    <workbookView xWindow="-96" yWindow="0" windowWidth="11712" windowHeight="12336" tabRatio="842" firstSheet="2" activeTab="5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9" l="1"/>
  <c r="C10" i="9" a="1"/>
  <c r="C10" i="9"/>
  <c r="B10" i="9" a="1"/>
  <c r="B10" i="9"/>
  <c r="G19" i="9"/>
  <c r="F19" i="9"/>
  <c r="G18" i="9"/>
  <c r="F18" i="9"/>
  <c r="G17" i="9"/>
  <c r="F17" i="9"/>
  <c r="G16" i="9"/>
  <c r="F16" i="9"/>
  <c r="G15" i="9"/>
  <c r="F15" i="9"/>
  <c r="G20" i="9"/>
  <c r="B5" i="9"/>
  <c r="D20" i="9" s="1"/>
  <c r="E1" i="9"/>
  <c r="L16" i="8"/>
  <c r="M16" i="8"/>
  <c r="N16" i="8"/>
  <c r="I16" i="8"/>
  <c r="J16" i="8"/>
  <c r="F16" i="8"/>
  <c r="G16" i="8"/>
  <c r="C16" i="8"/>
  <c r="D16" i="8"/>
  <c r="F17" i="5"/>
  <c r="G17" i="5"/>
  <c r="H17" i="5"/>
  <c r="C17" i="5"/>
  <c r="D17" i="5"/>
  <c r="G20" i="3"/>
  <c r="H20" i="3"/>
  <c r="F20" i="3"/>
  <c r="D20" i="3"/>
  <c r="C20" i="3"/>
  <c r="J21" i="2"/>
  <c r="K21" i="2" s="1"/>
  <c r="G21" i="2"/>
  <c r="D21" i="2"/>
  <c r="I21" i="2"/>
  <c r="F21" i="2"/>
  <c r="C21" i="2"/>
  <c r="H37" i="1"/>
  <c r="I37" i="1" s="1"/>
  <c r="G37" i="1"/>
  <c r="E37" i="1"/>
  <c r="C37" i="1"/>
  <c r="D37" i="1" s="1"/>
  <c r="G3" i="9" a="1"/>
  <c r="E3" i="9" a="1"/>
  <c r="C10" i="8" a="1"/>
  <c r="D16" i="9" l="1"/>
  <c r="D17" i="9"/>
  <c r="C19" i="9"/>
  <c r="H19" i="9" s="1"/>
  <c r="C20" i="9"/>
  <c r="C15" i="9"/>
  <c r="D15" i="9"/>
  <c r="C16" i="9"/>
  <c r="H16" i="9" s="1"/>
  <c r="C17" i="9"/>
  <c r="H17" i="9" s="1"/>
  <c r="C18" i="9"/>
  <c r="D18" i="9"/>
  <c r="D19" i="9"/>
  <c r="H18" i="9"/>
  <c r="G3" i="9"/>
  <c r="E3" i="9"/>
  <c r="F20" i="9"/>
  <c r="C10" i="8"/>
  <c r="D10" i="2" a="1"/>
  <c r="H20" i="9" l="1"/>
  <c r="H15" i="9"/>
  <c r="D10" i="2"/>
  <c r="B10" i="1" a="1"/>
  <c r="B10" i="1"/>
  <c r="C10" i="3" a="1"/>
  <c r="C10" i="3"/>
  <c r="C10" i="1" a="1"/>
  <c r="C10" i="1"/>
  <c r="E10" i="8" a="1"/>
  <c r="E10" i="8"/>
  <c r="B10" i="5" a="1"/>
  <c r="B10" i="5"/>
  <c r="B10" i="2" a="1"/>
  <c r="B10" i="2"/>
  <c r="B10" i="3" a="1"/>
  <c r="B10" i="3"/>
  <c r="B10" i="8" a="1"/>
  <c r="B10" i="8"/>
  <c r="C10" i="5" a="1"/>
  <c r="C10" i="5"/>
  <c r="C10" i="2" a="1"/>
  <c r="C10" i="2"/>
  <c r="D10" i="8" a="1"/>
  <c r="D10" i="8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C36" i="1"/>
  <c r="D36" i="1" s="1"/>
  <c r="E5" i="8"/>
  <c r="D5" i="8"/>
  <c r="C5" i="8"/>
  <c r="N15" i="8" l="1"/>
  <c r="H16" i="5"/>
  <c r="H19" i="3"/>
  <c r="K20" i="2"/>
  <c r="I36" i="1"/>
  <c r="B5" i="8"/>
  <c r="G1" i="8"/>
  <c r="M3" i="8" a="1"/>
  <c r="K3" i="8" a="1"/>
  <c r="G3" i="8" a="1"/>
  <c r="I3" i="8" a="1"/>
  <c r="I3" i="8" l="1"/>
  <c r="G3" i="8"/>
  <c r="K3" i="8"/>
  <c r="M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35" i="1"/>
  <c r="D35" i="1" s="1"/>
  <c r="C5" i="5"/>
  <c r="B5" i="5"/>
  <c r="E1" i="5"/>
  <c r="G3" i="5" a="1"/>
  <c r="E3" i="5" a="1"/>
  <c r="G3" i="5" l="1"/>
  <c r="E3" i="5"/>
  <c r="H18" i="3"/>
  <c r="K19" i="2"/>
  <c r="I35" i="1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C34" i="1"/>
  <c r="D34" i="1" s="1"/>
  <c r="I34" i="1" s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C33" i="1"/>
  <c r="D33" i="1" s="1"/>
  <c r="G33" i="1"/>
  <c r="G32" i="1"/>
  <c r="C32" i="1"/>
  <c r="D32" i="1" s="1"/>
  <c r="L1" i="1"/>
  <c r="G3" i="3" a="1"/>
  <c r="N3" i="1" a="1"/>
  <c r="F3" i="2" a="1"/>
  <c r="E3" i="3" a="1"/>
  <c r="H3" i="2" a="1"/>
  <c r="J3" i="2" a="1"/>
  <c r="L3" i="1" a="1"/>
  <c r="F3" i="2" l="1"/>
  <c r="N3" i="1"/>
  <c r="G3" i="3"/>
  <c r="L3" i="1"/>
  <c r="J3" i="2"/>
  <c r="H3" i="2"/>
  <c r="E3" i="3"/>
  <c r="I32" i="1"/>
  <c r="K17" i="2"/>
  <c r="I33" i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<sst xmlns="http://schemas.openxmlformats.org/spreadsheetml/2006/main" count="207" uniqueCount="57">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</sst>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mm/dd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BDH|10392600444808447213</stp>
        <tr r="G3" s="9"/>
      </tp>
      <tp t="s">
        <v>#N/A N/A</v>
        <stp/>
        <stp>BDH|18294703164686585645</stp>
        <tr r="J3" s="2"/>
      </tp>
      <tp t="s">
        <v>#N/A Requesting Data...2270141249</v>
        <stp/>
        <stp>BDP|16545953933052450030</stp>
        <tr r="B10" s="5"/>
      </tp>
      <tp t="s">
        <v>#N/A N/A</v>
        <stp/>
        <stp>BDH|17954457411327077769</stp>
        <tr r="L3" s="1"/>
      </tp>
      <tp t="s">
        <v>#N/A Requesting Data...4206133889</v>
        <stp/>
        <stp>BDP|12076286461161277423</stp>
        <tr r="C10" s="5"/>
      </tp>
      <tp t="s">
        <v>#N/A N/A</v>
        <stp/>
        <stp>BDP|18219294914923540841</stp>
        <tr r="C10" s="9"/>
      </tp>
      <tp t="s">
        <v>#N/A N/A</v>
        <stp/>
        <stp>BDH|16687929375800324906</stp>
        <tr r="E3" s="9"/>
      </tp>
      <tp t="s">
        <v>#N/A Requesting Data...2787402487</v>
        <stp/>
        <stp>BDP|14572736216992007722</stp>
        <tr r="B10" s="2"/>
      </tp>
      <tp t="s">
        <v>#N/A Requesting Data...1865841351</v>
        <stp/>
        <stp>BDP|13060443244535072213</stp>
        <tr r="B10" s="1"/>
      </tp>
      <tp t="s">
        <v>#N/A Requesting Data...3320287238</v>
        <stp/>
        <stp>BDP|17166731865344641740</stp>
        <tr r="C10" s="1"/>
      </tp>
    </main>
    <main first="bofaddin.rtdserver">
      <tp t="s">
        <v>#N/A Requesting Data...4287142864</v>
        <stp/>
        <stp>BDP|9706553668206945454</stp>
        <tr r="D10" s="8"/>
      </tp>
      <tp t="s">
        <v>#N/A N/A</v>
        <stp/>
        <stp>BDH|9738630469650856320</stp>
        <tr r="E3" s="3"/>
      </tp>
      <tp t="s">
        <v>#N/A N/A</v>
        <stp/>
        <stp>BDH|5319899657489119532</stp>
        <tr r="F3" s="2"/>
      </tp>
      <tp t="s">
        <v>#N/A N/A</v>
        <stp/>
        <stp>BDH|6858185815924103746</stp>
        <tr r="H3" s="2"/>
      </tp>
      <tp t="s">
        <v>#N/A N/A</v>
        <stp/>
        <stp>BDH|4000677872200225365</stp>
        <tr r="G3" s="3"/>
      </tp>
      <tp t="s">
        <v>#N/A N/A</v>
        <stp/>
        <stp>BDH|6585645851801411221</stp>
        <tr r="E3" s="5"/>
      </tp>
      <tp t="s">
        <v>#N/A N/A</v>
        <stp/>
        <stp>BDH|5631771841711917026</stp>
        <tr r="I3" s="8"/>
      </tp>
      <tp t="s">
        <v>#N/A Requesting Data...2752312890</v>
        <stp/>
        <stp>BDP|1931107217112743305</stp>
        <tr r="D10" s="2"/>
      </tp>
      <tp t="s">
        <v>#N/A Requesting Data...3227487368</v>
        <stp/>
        <stp>BDP|8919074471278682748</stp>
        <tr r="C10" s="3"/>
      </tp>
      <tp t="s">
        <v>#N/A Requesting Data...2749315284</v>
        <stp/>
        <stp>BDP|6499873574608943180</stp>
        <tr r="B10" s="8"/>
      </tp>
      <tp t="s">
        <v>#N/A Requesting Data...3492650815</v>
        <stp/>
        <stp>BDP|9073119891745028595</stp>
        <tr r="E10" s="8"/>
      </tp>
      <tp t="s">
        <v>#N/A Requesting Data...2127558142</v>
        <stp/>
        <stp>BDP|4720520890802409863</stp>
        <tr r="B10" s="3"/>
      </tp>
      <tp t="s">
        <v>#N/A N/A</v>
        <stp/>
        <stp>BDH|2224976024439317387</stp>
        <tr r="G3" s="5"/>
      </tp>
      <tp t="s">
        <v>#N/A Requesting Data...3875745728</v>
        <stp/>
        <stp>BDP|2192385730727379645</stp>
        <tr r="C10" s="8"/>
      </tp>
      <tp t="s">
        <v>#N/A N/A</v>
        <stp/>
        <stp>BDH|3097060810362969380</stp>
        <tr r="K3" s="8"/>
      </tp>
      <tp t="s">
        <v>#N/A N/A</v>
        <stp/>
        <stp>BDP|519161733290183679</stp>
        <tr r="B10" s="9"/>
      </tp>
      <tp t="s">
        <v>#N/A N/A</v>
        <stp/>
        <stp>BDH|388347986802473989</stp>
        <tr r="G3" s="8"/>
      </tp>
      <tp t="s">
        <v>#N/A Requesting Data...3258052985</v>
        <stp/>
        <stp>BDP|416056535068485843</stp>
        <tr r="C10" s="2"/>
      </tp>
      <tp t="s">
        <v>#N/A N/A</v>
        <stp/>
        <stp>BDH|540985482167613831</stp>
        <tr r="M3" s="8"/>
      </tp>
      <tp t="s">
        <v>#N/A N/A</v>
        <stp/>
        <stp>BDH|997418047539649788</stp>
        <tr r="N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Basis'!$A$13:$A$310</c:f>
              <c:numCache>
                <c:formatCode>d\-mmm\-yy</c:formatCode>
                <c:ptCount val="298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45916</c:v>
                </c:pt>
                <c:pt idx="11">
                  <c:v>45917</c:v>
                </c:pt>
                <c:pt idx="12">
                  <c:v>45918</c:v>
                </c:pt>
                <c:pt idx="13">
                  <c:v>45919</c:v>
                </c:pt>
                <c:pt idx="15">
                  <c:v>45922</c:v>
                </c:pt>
                <c:pt idx="16">
                  <c:v>45923</c:v>
                </c:pt>
                <c:pt idx="17">
                  <c:v>45924</c:v>
                </c:pt>
                <c:pt idx="18">
                  <c:v>45925</c:v>
                </c:pt>
                <c:pt idx="19">
                  <c:v>45926</c:v>
                </c:pt>
                <c:pt idx="20">
                  <c:v>45929</c:v>
                </c:pt>
                <c:pt idx="21">
                  <c:v>45930</c:v>
                </c:pt>
                <c:pt idx="22">
                  <c:v>45931</c:v>
                </c:pt>
                <c:pt idx="23">
                  <c:v>45932</c:v>
                </c:pt>
                <c:pt idx="24">
                  <c:v>45933</c:v>
                </c:pt>
                <c:pt idx="25">
                  <c:v>45936</c:v>
                </c:pt>
                <c:pt idx="26">
                  <c:v>45937</c:v>
                </c:pt>
                <c:pt idx="27">
                  <c:v>45938</c:v>
                </c:pt>
                <c:pt idx="28">
                  <c:v>45939</c:v>
                </c:pt>
                <c:pt idx="29">
                  <c:v>45940</c:v>
                </c:pt>
                <c:pt idx="30">
                  <c:v>45941</c:v>
                </c:pt>
              </c:numCache>
            </c:numRef>
          </c:cat>
          <c:val>
            <c:numRef>
              <c:f>'ACAFP Basis'!$I$13:$I$310</c:f>
              <c:numCache>
                <c:formatCode>General</c:formatCode>
                <c:ptCount val="298"/>
                <c:pt idx="2" formatCode="0">
                  <c:v>20572.519958333647</c:v>
                </c:pt>
                <c:pt idx="3" formatCode="0">
                  <c:v>18236.58391666643</c:v>
                </c:pt>
                <c:pt idx="4" formatCode="0">
                  <c:v>45757.170791666686</c:v>
                </c:pt>
                <c:pt idx="5" formatCode="0">
                  <c:v>63393.419749999666</c:v>
                </c:pt>
                <c:pt idx="6" formatCode="0">
                  <c:v>61094.388208332988</c:v>
                </c:pt>
                <c:pt idx="7" formatCode="0">
                  <c:v>90173.865666666854</c:v>
                </c:pt>
                <c:pt idx="8" formatCode="0">
                  <c:v>74992.472625000097</c:v>
                </c:pt>
                <c:pt idx="9" formatCode="0">
                  <c:v>81807.740500000044</c:v>
                </c:pt>
                <c:pt idx="10" formatCode="0">
                  <c:v>60914.435958333328</c:v>
                </c:pt>
                <c:pt idx="11" formatCode="0">
                  <c:v>74009.595416666678</c:v>
                </c:pt>
                <c:pt idx="12" formatCode="0">
                  <c:v>33945.590374999971</c:v>
                </c:pt>
                <c:pt idx="13" formatCode="0">
                  <c:v>26106.814333333008</c:v>
                </c:pt>
                <c:pt idx="15" formatCode="0">
                  <c:v>32354.597708333502</c:v>
                </c:pt>
                <c:pt idx="16" formatCode="0">
                  <c:v>32365.614166666328</c:v>
                </c:pt>
                <c:pt idx="17" formatCode="0">
                  <c:v>34935.891624999553</c:v>
                </c:pt>
                <c:pt idx="18" formatCode="0">
                  <c:v>32388.287583332876</c:v>
                </c:pt>
                <c:pt idx="19" formatCode="0">
                  <c:v>11025.391541666799</c:v>
                </c:pt>
                <c:pt idx="20" formatCode="0">
                  <c:v>34122.251916666726</c:v>
                </c:pt>
                <c:pt idx="21" formatCode="0">
                  <c:v>30267.178874999743</c:v>
                </c:pt>
                <c:pt idx="22" formatCode="0">
                  <c:v>38979.032333333416</c:v>
                </c:pt>
                <c:pt idx="23" formatCode="0">
                  <c:v>45564.265291666525</c:v>
                </c:pt>
                <c:pt idx="24" formatCode="0">
                  <c:v>53876.998749999788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-37384.256000000023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-8124.1777777777697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-61323.797916667296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0</c:formatCode>
                <c:ptCount val="17"/>
                <c:pt idx="0">
                  <c:v>-32686.938363333298</c:v>
                </c:pt>
                <c:pt idx="1">
                  <c:v>-30272.876726667382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0</c:formatCode>
                <c:ptCount val="17"/>
                <c:pt idx="0">
                  <c:v>-7838.3333333334886</c:v>
                </c:pt>
                <c:pt idx="1">
                  <c:v>-8366.1111111112023</c:v>
                </c:pt>
                <c:pt idx="2">
                  <c:v>-8893.8888888890324</c:v>
                </c:pt>
                <c:pt idx="3">
                  <c:v>-9421.6666666667443</c:v>
                </c:pt>
                <c:pt idx="4">
                  <c:v>-9949.4444444445744</c:v>
                </c:pt>
                <c:pt idx="5">
                  <c:v>-10477.222222222288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13</xdr:row>
      <xdr:rowOff>50800</xdr:rowOff>
    </xdr:from>
    <xdr:to>
      <xdr:col>21</xdr:col>
      <xdr:colOff>76201</xdr:colOff>
      <xdr:row>35</xdr:row>
      <xdr:rowOff>27781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zoomScale="80" zoomScaleNormal="80" workbookViewId="0">
      <selection activeCell="B38" sqref="B3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45928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90" cm="1">
        <f t="array" aca="1" ref="L3:M7" ca="1">_xll.BDH($B$4, "PX_LAST, ", $L$1, "")</f>
        <v>45929</v>
      </c>
      <c r="M3" s="3">
        <f ca="1"/>
        <v>104.60299999999999</v>
      </c>
      <c r="N3" s="90" cm="1">
        <f t="array" aca="1" ref="N3:O7" ca="1">_xll.BDH($C$4, "PX_LAST, ", $L$1, "")</f>
        <v>45929</v>
      </c>
      <c r="O3" s="3">
        <f ca="1"/>
        <v>100.848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90">
        <f ca="1"/>
        <v>45930</v>
      </c>
      <c r="M4" s="3">
        <f ca="1"/>
        <v>105.137</v>
      </c>
      <c r="N4" s="90">
        <f ca="1"/>
        <v>45930</v>
      </c>
      <c r="O4" s="3">
        <f ca="1"/>
        <v>100.81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90">
        <f ca="1"/>
        <v>45931</v>
      </c>
      <c r="M5" s="3">
        <f ca="1"/>
        <v>104.288</v>
      </c>
      <c r="N5" s="90">
        <f ca="1"/>
        <v>45931</v>
      </c>
      <c r="O5" s="3">
        <f ca="1"/>
        <v>100.845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90">
        <f ca="1"/>
        <v>45932</v>
      </c>
      <c r="M6" s="3">
        <f ca="1"/>
        <v>102.09</v>
      </c>
      <c r="N6" s="90">
        <f ca="1"/>
        <v>45932</v>
      </c>
      <c r="O6" s="3">
        <f ca="1"/>
        <v>101.143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L7" s="90">
        <f ca="1"/>
        <v>45933</v>
      </c>
      <c r="M7" s="3">
        <f ca="1"/>
        <v>101.881</v>
      </c>
      <c r="N7" s="90">
        <f ca="1"/>
        <v>45933</v>
      </c>
      <c r="O7" s="3">
        <f ca="1"/>
        <v>101.072</v>
      </c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101.8807</v>
      </c>
      <c r="C10" s="13" cm="1">
        <f t="array" ref="C10">_xll.BDP(C4,"PX_LAST")</f>
        <v>101.072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78" t="s">
        <v>0</v>
      </c>
      <c r="C12" s="79"/>
      <c r="D12" s="79"/>
      <c r="E12" s="80"/>
      <c r="F12" s="81" t="s">
        <v>1</v>
      </c>
      <c r="G12" s="82"/>
      <c r="H12" s="83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7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7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7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39">
        <f>(D34+E34)*$B$9-G34-H34</f>
        <v>30267.178874999743</v>
      </c>
      <c r="J34" s="1"/>
    </row>
    <row r="35" spans="1:10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8">$C$6*(A35-$A$14)/360*$C$5-$C$7*(A35-$A$14)/360*$C$5*$F$14/100</f>
        <v>15435.729166666664</v>
      </c>
      <c r="I35" s="39">
        <f>(D35+E35)*$B$9-G35-H35</f>
        <v>38979.032333333416</v>
      </c>
      <c r="J35" s="1"/>
    </row>
    <row r="36" spans="1:10" x14ac:dyDescent="0.3">
      <c r="A36" s="37">
        <v>45932</v>
      </c>
      <c r="B36" s="4">
        <v>102.09</v>
      </c>
      <c r="C36" s="1">
        <f t="shared" si="5"/>
        <v>90.549000000000007</v>
      </c>
      <c r="D36" s="31">
        <f>-1*(C36-$C$14)*10^-4*$B$8*$B$5</f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>$C$6*(A36-$A$14)/360*$C$5-$C$7*(A36-$A$14)/360*$C$5*$F$14/100</f>
        <v>15987.005208333343</v>
      </c>
      <c r="I36" s="39">
        <f>(D36+E36)*$B$9-G36-H36</f>
        <v>45564.265291666525</v>
      </c>
      <c r="J36" s="1"/>
    </row>
    <row r="37" spans="1:10" x14ac:dyDescent="0.3">
      <c r="A37" s="37">
        <v>45933</v>
      </c>
      <c r="B37" s="4">
        <v>101.881</v>
      </c>
      <c r="C37" s="1">
        <f t="shared" si="5"/>
        <v>90.34</v>
      </c>
      <c r="D37" s="31">
        <f>-1*(C37-$C$14)*10^-4*$B$8*$B$5</f>
        <v>180184</v>
      </c>
      <c r="E37" s="32">
        <f t="shared" si="7"/>
        <v>20833.333333333332</v>
      </c>
      <c r="F37" s="4">
        <v>101.072</v>
      </c>
      <c r="G37" s="1">
        <f t="shared" si="2"/>
        <v>164775.0000000002</v>
      </c>
      <c r="H37" s="32">
        <f>$C$6*(A37-$A$14)/360*$C$5-$C$7*(A37-$A$14)/360*$C$5*$F$14/100</f>
        <v>16538.281250000007</v>
      </c>
      <c r="I37" s="39">
        <f>(D37+E37)*$B$9-G37-H37</f>
        <v>53876.998749999788</v>
      </c>
      <c r="J37" s="1"/>
    </row>
    <row r="38" spans="1:10" x14ac:dyDescent="0.3">
      <c r="A38" s="37">
        <v>45936</v>
      </c>
      <c r="B38" s="4"/>
      <c r="C38" s="1"/>
      <c r="D38" s="31"/>
      <c r="E38" s="5"/>
      <c r="F38" s="4"/>
      <c r="G38" s="1"/>
      <c r="H38" s="5"/>
      <c r="I38" s="15"/>
      <c r="J38" s="1"/>
    </row>
    <row r="39" spans="1:10" x14ac:dyDescent="0.3">
      <c r="A39" s="37">
        <v>45937</v>
      </c>
      <c r="B39" s="4"/>
      <c r="C39" s="1"/>
      <c r="D39" s="31"/>
      <c r="E39" s="5"/>
      <c r="F39" s="4"/>
      <c r="G39" s="1"/>
      <c r="H39" s="5"/>
      <c r="I39" s="15"/>
      <c r="J39" s="1"/>
    </row>
    <row r="40" spans="1:10" x14ac:dyDescent="0.3">
      <c r="A40" s="37">
        <v>45938</v>
      </c>
      <c r="B40" s="4"/>
      <c r="C40" s="1"/>
      <c r="D40" s="31"/>
      <c r="E40" s="5"/>
      <c r="F40" s="4"/>
      <c r="G40" s="1"/>
      <c r="H40" s="5"/>
      <c r="I40" s="15"/>
      <c r="J40" s="1"/>
    </row>
    <row r="41" spans="1:10" x14ac:dyDescent="0.3">
      <c r="A41" s="37">
        <v>45939</v>
      </c>
      <c r="B41" s="4"/>
      <c r="C41" s="1"/>
      <c r="D41" s="31"/>
      <c r="E41" s="5"/>
      <c r="F41" s="4"/>
      <c r="G41" s="1"/>
      <c r="H41" s="5"/>
      <c r="I41" s="15"/>
      <c r="J41" s="1"/>
    </row>
    <row r="42" spans="1:10" x14ac:dyDescent="0.3">
      <c r="A42" s="37">
        <v>45940</v>
      </c>
      <c r="B42" s="34"/>
      <c r="E42" s="35"/>
      <c r="F42" s="34"/>
      <c r="H42" s="35"/>
      <c r="I42" s="38"/>
    </row>
    <row r="43" spans="1:10" ht="15" thickBot="1" x14ac:dyDescent="0.35">
      <c r="A43" s="37">
        <v>45941</v>
      </c>
      <c r="B43" s="36"/>
      <c r="C43" s="12"/>
      <c r="D43" s="7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L21" sqref="L21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45928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90" cm="1">
        <f t="array" aca="1" ref="F3:G7" ca="1">_xll.BDH($B$4, "PX_LAST, ", $F$1, "")</f>
        <v>45929</v>
      </c>
      <c r="G3" s="1">
        <f ca="1"/>
        <v>45.945999999999998</v>
      </c>
      <c r="H3" s="90" cm="1">
        <f t="array" aca="1" ref="H3:I7" ca="1">_xll.BDH($C$4, "PX_LAST, ", $F$1, "")</f>
        <v>45929</v>
      </c>
      <c r="I3" s="47">
        <f ca="1"/>
        <v>35.258000000000003</v>
      </c>
      <c r="J3" s="90" cm="1">
        <f t="array" aca="1" ref="J3:K7" ca="1">_xll.BDH($D$4, "PX_LAST, ", $F$1, "")</f>
        <v>45929</v>
      </c>
      <c r="K3" s="1">
        <f ca="1"/>
        <v>48.598999999999997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92">
        <f ca="1"/>
        <v>45930</v>
      </c>
      <c r="G4" s="1">
        <f ca="1"/>
        <v>47.238</v>
      </c>
      <c r="H4" s="91">
        <f ca="1"/>
        <v>45930</v>
      </c>
      <c r="I4" s="1">
        <f ca="1"/>
        <v>35.067999999999998</v>
      </c>
      <c r="J4" s="91">
        <f ca="1"/>
        <v>45930</v>
      </c>
      <c r="K4" s="1">
        <f ca="1"/>
        <v>49.289000000000001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92">
        <f ca="1"/>
        <v>45931</v>
      </c>
      <c r="G5" s="1">
        <f ca="1"/>
        <v>47.076000000000001</v>
      </c>
      <c r="H5" s="91">
        <f ca="1"/>
        <v>45931</v>
      </c>
      <c r="I5" s="1">
        <f ca="1"/>
        <v>35.444000000000003</v>
      </c>
      <c r="J5" s="91">
        <f ca="1"/>
        <v>45931</v>
      </c>
      <c r="K5" s="1">
        <f ca="1"/>
        <v>49.095999999999997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92">
        <f ca="1"/>
        <v>45932</v>
      </c>
      <c r="G6" s="1">
        <f ca="1"/>
        <v>46.082000000000001</v>
      </c>
      <c r="H6" s="91">
        <f ca="1"/>
        <v>45932</v>
      </c>
      <c r="I6" s="1">
        <f ca="1"/>
        <v>33.387</v>
      </c>
      <c r="J6" s="91">
        <f ca="1"/>
        <v>45932</v>
      </c>
      <c r="K6" s="1">
        <f ca="1"/>
        <v>48.683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92">
        <f ca="1"/>
        <v>45933</v>
      </c>
      <c r="G7" s="1">
        <f ca="1"/>
        <v>46.100999999999999</v>
      </c>
      <c r="H7" s="91">
        <f ca="1"/>
        <v>45933</v>
      </c>
      <c r="I7" s="1">
        <f ca="1"/>
        <v>33.387</v>
      </c>
      <c r="J7" s="91">
        <f ca="1"/>
        <v>45933</v>
      </c>
      <c r="K7" s="1">
        <f ca="1"/>
        <v>47.442999999999998</v>
      </c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46.100529999999999</v>
      </c>
      <c r="C10" s="21" cm="1">
        <f t="array" ref="C10">_xll.BDP(C4,"px_last")</f>
        <v>33.386569999999999</v>
      </c>
      <c r="D10" s="22" cm="1">
        <f t="array" ref="D10">_xll.BDP(D4,"px_last")</f>
        <v>47.44312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78" t="s">
        <v>0</v>
      </c>
      <c r="C12" s="79"/>
      <c r="D12" s="80"/>
      <c r="E12" s="84" t="s">
        <v>0</v>
      </c>
      <c r="F12" s="85"/>
      <c r="G12" s="86"/>
      <c r="H12" s="81" t="s">
        <v>1</v>
      </c>
      <c r="I12" s="82"/>
      <c r="J12" s="83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>-1*(B18-$B$14)*10^-4*$B$8*$B$5</f>
        <v>-22462.552</v>
      </c>
      <c r="D18" s="32">
        <f t="shared" ref="D18:D21" si="7">$B$6*(A18-$A$14)/360*$B$5</f>
        <v>11666.66666666667</v>
      </c>
      <c r="E18" s="4">
        <v>35.067999999999998</v>
      </c>
      <c r="F18" s="31">
        <f t="shared" ref="F18:F21" si="8">-1*(E18-$E$14)*10^-4*$C$8*$C$5</f>
        <v>-8646.5279999999839</v>
      </c>
      <c r="G18" s="32">
        <f t="shared" ref="G18:G21" si="9">$C$6*(A18-$A$14)/360*$C$5</f>
        <v>2666.6666666666665</v>
      </c>
      <c r="H18" s="4">
        <v>49.289000000000001</v>
      </c>
      <c r="I18" s="31">
        <f t="shared" ref="I18:I21" si="10">-1*(H18-$H$14)*10^-4*$D$8*$D$5</f>
        <v>21387.499999999982</v>
      </c>
      <c r="J18" s="32">
        <f t="shared" ref="J18" si="11">$D$6*(A18-$A$14)/360*$D$5</f>
        <v>4166.666666666667</v>
      </c>
      <c r="K18" s="39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>-1*(B19-$B$14)*10^-4*$B$8*$B$5</f>
        <v>-21133.504000000008</v>
      </c>
      <c r="D19" s="32">
        <f t="shared" si="7"/>
        <v>13611.111111111113</v>
      </c>
      <c r="E19" s="4">
        <v>35.444000000000003</v>
      </c>
      <c r="F19" s="31">
        <f t="shared" si="8"/>
        <v>-11690.62400000002</v>
      </c>
      <c r="G19" s="32">
        <f t="shared" si="9"/>
        <v>3111.1111111111113</v>
      </c>
      <c r="H19" s="4">
        <v>49.095999999999997</v>
      </c>
      <c r="I19" s="31">
        <f t="shared" si="10"/>
        <v>23800.00000000004</v>
      </c>
      <c r="J19" s="32">
        <f t="shared" ref="J19" si="12">$D$6*(A19-$A$14)/360*$D$5</f>
        <v>4861.1111111111113</v>
      </c>
      <c r="K19" s="39">
        <f t="shared" ref="K19" si="13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>-1*(B20-$B$14)*10^-4*$B$8*$B$5</f>
        <v>-12978.728000000006</v>
      </c>
      <c r="D20" s="32">
        <f t="shared" si="7"/>
        <v>15555.555555555555</v>
      </c>
      <c r="E20" s="4">
        <v>33.387</v>
      </c>
      <c r="F20" s="31">
        <f t="shared" si="8"/>
        <v>4962.8479999999963</v>
      </c>
      <c r="G20" s="32">
        <f t="shared" si="9"/>
        <v>3555.5555555555557</v>
      </c>
      <c r="H20" s="4">
        <v>48.683</v>
      </c>
      <c r="I20" s="31">
        <f t="shared" si="10"/>
        <v>28962.5</v>
      </c>
      <c r="J20" s="32">
        <f t="shared" ref="J20" si="14">$D$6*(A20-$A$14)/360*$D$5</f>
        <v>5555.5555555555557</v>
      </c>
      <c r="K20" s="39">
        <f t="shared" ref="K20" si="15">C20+D20+F20+G20-I20-J20</f>
        <v>-23422.824444444454</v>
      </c>
      <c r="L20" s="1"/>
    </row>
    <row r="21" spans="1:12" x14ac:dyDescent="0.3">
      <c r="A21" s="37">
        <v>45933</v>
      </c>
      <c r="B21" s="46">
        <v>46.100999999999999</v>
      </c>
      <c r="C21" s="31">
        <f>-1*(B21-$B$14)*10^-4*$B$8*$B$5</f>
        <v>-13134.603999999992</v>
      </c>
      <c r="D21" s="32">
        <f t="shared" si="7"/>
        <v>17500</v>
      </c>
      <c r="E21" s="4">
        <v>33.387</v>
      </c>
      <c r="F21" s="31">
        <f t="shared" si="8"/>
        <v>4962.8479999999963</v>
      </c>
      <c r="G21" s="32">
        <f t="shared" si="9"/>
        <v>4000</v>
      </c>
      <c r="H21" s="4">
        <v>47.442999999999998</v>
      </c>
      <c r="I21" s="31">
        <f t="shared" si="10"/>
        <v>44462.500000000029</v>
      </c>
      <c r="J21" s="32">
        <f t="shared" ref="J21" si="16">$D$6*(A21-$A$14)/360*$D$5</f>
        <v>6250</v>
      </c>
      <c r="K21" s="39">
        <f t="shared" ref="K21" si="17">C21+D21+F21+G21-I21-J21</f>
        <v>-37384.256000000023</v>
      </c>
      <c r="L21" s="1"/>
    </row>
    <row r="22" spans="1:12" x14ac:dyDescent="0.3">
      <c r="A22" s="37">
        <v>45936</v>
      </c>
      <c r="B22" s="46"/>
      <c r="C22" s="31"/>
      <c r="D22" s="32"/>
      <c r="E22" s="4"/>
      <c r="F22" s="31"/>
      <c r="G22" s="32"/>
      <c r="H22" s="4"/>
      <c r="I22" s="31"/>
      <c r="J22" s="32"/>
      <c r="K22" s="39"/>
      <c r="L22" s="1"/>
    </row>
    <row r="23" spans="1:12" x14ac:dyDescent="0.3">
      <c r="A23" s="37">
        <v>45937</v>
      </c>
      <c r="B23" s="46"/>
      <c r="C23" s="31"/>
      <c r="D23" s="32"/>
      <c r="E23" s="4"/>
      <c r="F23" s="31"/>
      <c r="G23" s="32"/>
      <c r="H23" s="4"/>
      <c r="I23" s="31"/>
      <c r="J23" s="32"/>
      <c r="K23" s="39"/>
      <c r="L23" s="1"/>
    </row>
    <row r="24" spans="1:12" x14ac:dyDescent="0.3">
      <c r="A24" s="37">
        <v>45938</v>
      </c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>
        <v>45939</v>
      </c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G21" sqref="G21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45928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90" cm="1">
        <f t="array" aca="1" ref="E3:F7" ca="1">_xll.BDH($B$4, "PX_LAST, ",E1, "")</f>
        <v>45929</v>
      </c>
      <c r="F3" s="1">
        <f ca="1"/>
        <v>57.143999999999998</v>
      </c>
      <c r="G3" s="90" cm="1">
        <f t="array" aca="1" ref="G3:H7" ca="1">_xll.BDH($C$4, "PX_LAST, ",E1, "")</f>
        <v>45929</v>
      </c>
      <c r="H3" s="47">
        <f ca="1"/>
        <v>39.978000000000002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91">
        <f ca="1"/>
        <v>45930</v>
      </c>
      <c r="F4" s="1">
        <f ca="1"/>
        <v>57.469000000000001</v>
      </c>
      <c r="G4" s="91">
        <f ca="1"/>
        <v>45930</v>
      </c>
      <c r="H4" s="1">
        <f ca="1"/>
        <v>40.097999999999999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91">
        <f ca="1"/>
        <v>45931</v>
      </c>
      <c r="F5" s="1">
        <f ca="1"/>
        <v>57.505000000000003</v>
      </c>
      <c r="G5" s="91">
        <f ca="1"/>
        <v>45931</v>
      </c>
      <c r="H5" s="1">
        <f ca="1"/>
        <v>40.186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91">
        <f ca="1"/>
        <v>45932</v>
      </c>
      <c r="F6" s="1">
        <f ca="1"/>
        <v>57.018000000000001</v>
      </c>
      <c r="G6" s="91">
        <f ca="1"/>
        <v>45932</v>
      </c>
      <c r="H6" s="1">
        <f ca="1"/>
        <v>39.902000000000001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91">
        <f ca="1"/>
        <v>45933</v>
      </c>
      <c r="F7" s="1">
        <f ca="1"/>
        <v>56.72</v>
      </c>
      <c r="G7" s="91">
        <f ca="1"/>
        <v>45933</v>
      </c>
      <c r="H7" s="1">
        <f ca="1"/>
        <v>39</v>
      </c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56.719790000000003</v>
      </c>
      <c r="C10" s="22" cm="1">
        <f t="array" ref="C10">_xll.BDP(C4,"px_last")</f>
        <v>38.999659999999999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78" t="s">
        <v>0</v>
      </c>
      <c r="C12" s="79"/>
      <c r="D12" s="80"/>
      <c r="E12" s="81" t="s">
        <v>1</v>
      </c>
      <c r="F12" s="82"/>
      <c r="G12" s="83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>-1*(B15-$B$14)*10^-4*$B$8*$B$5</f>
        <v>-6229.7600000000011</v>
      </c>
      <c r="D15" s="32">
        <f>$B$6*(A15-$A$14)/360*$B$5</f>
        <v>555.55555555555554</v>
      </c>
      <c r="E15" s="4">
        <v>40.033999999999999</v>
      </c>
      <c r="F15" s="31">
        <f>-1*(E15-$E$14)*10^-4*$C$8*$C$5</f>
        <v>-478.85599999998482</v>
      </c>
      <c r="G15" s="32">
        <f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>-1*(B16-$B$14)*10^-4*$B$8*$B$5</f>
        <v>3531.5200000000164</v>
      </c>
      <c r="D16" s="32">
        <f>$B$6*(A16-$A$14)/360*$B$5</f>
        <v>2222.2222222222222</v>
      </c>
      <c r="E16" s="4">
        <v>39.978000000000002</v>
      </c>
      <c r="F16" s="31">
        <f>-1*(E16-$E$14)*10^-4*$C$8*$C$5</f>
        <v>309.84799999997841</v>
      </c>
      <c r="G16" s="32">
        <f>$C$6*(A16-$A$14)/360*$C$5</f>
        <v>3111.1111111111113</v>
      </c>
      <c r="H16" s="39">
        <f t="shared" ref="H16" si="0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>-1*(B17-$B$14)*10^-4*$B$8*$B$5</f>
        <v>307.51999999998822</v>
      </c>
      <c r="D17" s="32">
        <f>$B$6*(A17-$A$14)/360*$B$5</f>
        <v>2777.7777777777778</v>
      </c>
      <c r="E17" s="4">
        <v>40.097999999999999</v>
      </c>
      <c r="F17" s="31">
        <f>-1*(E17-$E$14)*10^-4*$C$8*$C$5</f>
        <v>-1380.2319999999856</v>
      </c>
      <c r="G17" s="32">
        <f>$C$6*(A17-$A$14)/360*$C$5</f>
        <v>3888.8888888888887</v>
      </c>
      <c r="H17" s="39">
        <f t="shared" ref="H17:H18" si="1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>-1*(B18-$B$14)*10^-4*$B$8*$B$5</f>
        <v>-49.600000000025375</v>
      </c>
      <c r="D18" s="32">
        <f>$B$6*(A18-$A$14)/360*$B$5</f>
        <v>3333.333333333333</v>
      </c>
      <c r="E18" s="4">
        <v>40.186</v>
      </c>
      <c r="F18" s="31">
        <f>-1*(E18-$E$14)*10^-4*$C$8*$C$5</f>
        <v>-2619.6239999999993</v>
      </c>
      <c r="G18" s="32">
        <f>$C$6*(A18-$A$14)/360*$C$5</f>
        <v>4666.6666666666661</v>
      </c>
      <c r="H18" s="39">
        <f t="shared" si="1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>-1*(B19-$B$14)*10^-4*$B$8*$B$5</f>
        <v>4781.4399999999932</v>
      </c>
      <c r="D19" s="32">
        <f>$B$6*(A19-$A$14)/360*$B$5</f>
        <v>3888.8888888888891</v>
      </c>
      <c r="E19" s="4">
        <v>39.902000000000001</v>
      </c>
      <c r="F19" s="31">
        <f>-1*(E19-$E$14)*10^-4*$C$8*$C$5</f>
        <v>1380.2319999999856</v>
      </c>
      <c r="G19" s="32">
        <f>$C$6*(A19-$A$14)/360*$C$5</f>
        <v>5444.4444444444453</v>
      </c>
      <c r="H19" s="39">
        <f t="shared" ref="H19" si="2">C19+D19-F19-G19</f>
        <v>1845.6524444444512</v>
      </c>
      <c r="I19" s="1"/>
    </row>
    <row r="20" spans="1:9" x14ac:dyDescent="0.3">
      <c r="A20" s="37">
        <v>45933</v>
      </c>
      <c r="B20" s="46">
        <v>56.72</v>
      </c>
      <c r="C20" s="31">
        <f>-1*(B20-$B$14)*10^-4*$B$8*$B$5</f>
        <v>7737.6000000000113</v>
      </c>
      <c r="D20" s="32">
        <f>$B$6*(A20-$A$14)/360*$B$5</f>
        <v>4444.4444444444443</v>
      </c>
      <c r="E20" s="4">
        <v>39</v>
      </c>
      <c r="F20" s="31">
        <f>-1*(E20-$E$14)*10^-4*$C$8*$C$5</f>
        <v>14084.000000000002</v>
      </c>
      <c r="G20" s="32">
        <f>$C$6*(A20-$A$14)/360*$C$5</f>
        <v>6222.2222222222226</v>
      </c>
      <c r="H20" s="39">
        <f t="shared" ref="H20" si="3">C20+D20-F20-G20</f>
        <v>-8124.1777777777697</v>
      </c>
      <c r="I20" s="1"/>
    </row>
    <row r="21" spans="1:9" x14ac:dyDescent="0.3">
      <c r="A21" s="37">
        <v>45936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45937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45938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>
        <v>45939</v>
      </c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>
      <selection activeCell="L8" sqref="L8"/>
    </sheetView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45928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90" cm="1">
        <f t="array" aca="1" ref="E3:F7" ca="1">_xll.BDH($B$4, "PX_LAST, ",E1, "")</f>
        <v>45929</v>
      </c>
      <c r="F3" s="1">
        <f ca="1"/>
        <v>94.671000000000006</v>
      </c>
      <c r="G3" s="90" cm="1">
        <f t="array" aca="1" ref="G3:H7" ca="1">_xll.BDH($C$4, "PX_LAST, ",E1, "")</f>
        <v>45929</v>
      </c>
      <c r="H3" s="47">
        <f ca="1"/>
        <v>105.968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91">
        <f ca="1"/>
        <v>45930</v>
      </c>
      <c r="F4" s="1">
        <f ca="1"/>
        <v>94.893000000000001</v>
      </c>
      <c r="G4" s="91">
        <f ca="1"/>
        <v>45930</v>
      </c>
      <c r="H4" s="1">
        <f ca="1"/>
        <v>105.925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91">
        <f ca="1"/>
        <v>45931</v>
      </c>
      <c r="F5" s="1">
        <f ca="1"/>
        <v>94.757000000000005</v>
      </c>
      <c r="G5" s="91">
        <f ca="1"/>
        <v>45931</v>
      </c>
      <c r="H5" s="1">
        <f ca="1"/>
        <v>105.964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91">
        <f ca="1"/>
        <v>45932</v>
      </c>
      <c r="F6" s="1">
        <f ca="1"/>
        <v>94.944000000000003</v>
      </c>
      <c r="G6" s="91">
        <f ca="1"/>
        <v>45932</v>
      </c>
      <c r="H6" s="1">
        <f ca="1"/>
        <v>106.205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91">
        <f ca="1"/>
        <v>45933</v>
      </c>
      <c r="F7" s="1">
        <f ca="1"/>
        <v>95.016999999999996</v>
      </c>
      <c r="G7" s="91">
        <f ca="1"/>
        <v>45933</v>
      </c>
      <c r="H7" s="1">
        <f ca="1"/>
        <v>106.598</v>
      </c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95.016999999999996</v>
      </c>
      <c r="C10" s="22" cm="1">
        <f t="array" ref="C10">_xll.BDP(C4,"px_last")</f>
        <v>106.598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78" t="s">
        <v>0</v>
      </c>
      <c r="C12" s="79"/>
      <c r="D12" s="80"/>
      <c r="E12" s="81" t="s">
        <v>1</v>
      </c>
      <c r="F12" s="82"/>
      <c r="G12" s="83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39">
        <f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>(B16-$B$14)/100*$B$5</f>
        <v>12420.000000000469</v>
      </c>
      <c r="D16" s="32">
        <f>(A16-$A$14)/360*$B$6*$B$5-(A16-$A$14)/360*$B$7*$B$5*$B$14/100</f>
        <v>361.78749999999991</v>
      </c>
      <c r="E16" s="4">
        <v>106.205</v>
      </c>
      <c r="F16" s="31">
        <f>(E16-$E$14)/100*$C$5</f>
        <v>45499.999999999825</v>
      </c>
      <c r="G16" s="32">
        <f>(A16-$A$14)/360*$C$6*$C$5-(A16-$A$14)/360*$C$7*$C$5*$E$14/100</f>
        <v>1750.9861111111113</v>
      </c>
      <c r="H16" s="39">
        <f>C16+D16-F16-G16</f>
        <v>-34469.198611110463</v>
      </c>
      <c r="I16" s="1"/>
    </row>
    <row r="17" spans="1:9" x14ac:dyDescent="0.3">
      <c r="A17" s="37">
        <v>45933</v>
      </c>
      <c r="B17" s="46">
        <v>95.016999999999996</v>
      </c>
      <c r="C17" s="31">
        <f>(B17-$B$14)/100*$B$5</f>
        <v>25559.999999999261</v>
      </c>
      <c r="D17" s="32">
        <f>(A17-$A$14)/360*$B$6*$B$5-(A17-$A$14)/360*$B$7*$B$5*$B$14/100</f>
        <v>542.68125000000055</v>
      </c>
      <c r="E17" s="4">
        <v>106.598</v>
      </c>
      <c r="F17" s="31">
        <f>(E17-$E$14)/100*$C$5</f>
        <v>84799.999999999898</v>
      </c>
      <c r="G17" s="32">
        <f>(A17-$A$14)/360*$C$6*$C$5-(A17-$A$14)/360*$C$7*$C$5*$E$14/100</f>
        <v>2626.4791666666665</v>
      </c>
      <c r="H17" s="39">
        <f>C17+D17-F17-G17</f>
        <v>-61323.797916667296</v>
      </c>
      <c r="I17" s="1"/>
    </row>
    <row r="18" spans="1:9" x14ac:dyDescent="0.3">
      <c r="A18" s="37">
        <v>45936</v>
      </c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>
        <v>45937</v>
      </c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>
        <v>45938</v>
      </c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>
        <v>45939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O16" sqref="O16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45928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90" cm="1">
        <f t="array" aca="1" ref="G3:H7" ca="1">_xll.BDH($B$4, "PX_LAST, ", $G$1, "")</f>
        <v>45929</v>
      </c>
      <c r="H3" s="1">
        <f ca="1"/>
        <v>100.83199999999999</v>
      </c>
      <c r="I3" s="90" cm="1">
        <f t="array" aca="1" ref="I3:J7" ca="1">_xll.BDH($C$4, "PX_LAST, ", $G$1, "")</f>
        <v>45929</v>
      </c>
      <c r="J3" s="47">
        <f ca="1"/>
        <v>101.0078125</v>
      </c>
      <c r="K3" s="90" cm="1">
        <f t="array" aca="1" ref="K3:L7" ca="1">_xll.BDH($D$4, "PX_LAST, ", $G$1, "")</f>
        <v>45929</v>
      </c>
      <c r="L3" s="1">
        <f ca="1"/>
        <v>94.897999999999996</v>
      </c>
      <c r="M3" s="90" cm="1">
        <f t="array" aca="1" ref="M3:N7" ca="1">_xll.BDH($E$4, "PX_LAST, ", $G$1, "")</f>
        <v>45929</v>
      </c>
      <c r="N3" s="55">
        <f ca="1"/>
        <v>100.6953125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92">
        <f ca="1"/>
        <v>45930</v>
      </c>
      <c r="H4" s="1">
        <f ca="1"/>
        <v>100.771</v>
      </c>
      <c r="I4" s="91">
        <f ca="1"/>
        <v>45930</v>
      </c>
      <c r="J4" s="1">
        <f ca="1"/>
        <v>100.9140625</v>
      </c>
      <c r="K4" s="91">
        <f ca="1"/>
        <v>45930</v>
      </c>
      <c r="L4" s="1">
        <f ca="1"/>
        <v>94.811000000000007</v>
      </c>
      <c r="M4" s="91">
        <f ca="1"/>
        <v>45930</v>
      </c>
      <c r="N4" s="55">
        <f ca="1"/>
        <v>100.2421875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92">
        <f ca="1"/>
        <v>45931</v>
      </c>
      <c r="H5" s="1">
        <f ca="1"/>
        <v>100.941</v>
      </c>
      <c r="I5" s="91">
        <f ca="1"/>
        <v>45931</v>
      </c>
      <c r="J5" s="1">
        <f ca="1"/>
        <v>101.3203125</v>
      </c>
      <c r="K5" s="91">
        <f ca="1"/>
        <v>45931</v>
      </c>
      <c r="L5" s="1">
        <f ca="1"/>
        <v>94.822000000000003</v>
      </c>
      <c r="M5" s="91">
        <f ca="1"/>
        <v>45931</v>
      </c>
      <c r="N5" s="55">
        <f ca="1"/>
        <v>100.6015625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92">
        <f ca="1"/>
        <v>45932</v>
      </c>
      <c r="H6" s="1">
        <f ca="1"/>
        <v>100.941</v>
      </c>
      <c r="I6" s="91">
        <f ca="1"/>
        <v>45932</v>
      </c>
      <c r="J6" s="1">
        <f ca="1"/>
        <v>101.4453125</v>
      </c>
      <c r="K6" s="91">
        <f ca="1"/>
        <v>45932</v>
      </c>
      <c r="L6" s="1">
        <f ca="1"/>
        <v>94.896000000000001</v>
      </c>
      <c r="M6" s="91">
        <f ca="1"/>
        <v>45932</v>
      </c>
      <c r="N6" s="55">
        <f ca="1"/>
        <v>100.9375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91">
        <f ca="1"/>
        <v>45933</v>
      </c>
      <c r="H7" s="1">
        <f ca="1"/>
        <v>100.873</v>
      </c>
      <c r="I7" s="91">
        <f ca="1"/>
        <v>45933</v>
      </c>
      <c r="J7" s="1">
        <f ca="1"/>
        <v>101.359375</v>
      </c>
      <c r="K7" s="91">
        <f ca="1"/>
        <v>45933</v>
      </c>
      <c r="L7" s="1">
        <f ca="1"/>
        <v>94.84</v>
      </c>
      <c r="M7" s="91">
        <f ca="1"/>
        <v>45933</v>
      </c>
      <c r="N7" s="1">
        <f ca="1"/>
        <v>100.875</v>
      </c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100.873</v>
      </c>
      <c r="C10" s="21" cm="1">
        <f t="array" ref="C10">_xll.BDP(C4,"px_last")</f>
        <v>101.375</v>
      </c>
      <c r="D10" s="21" cm="1">
        <f t="array" ref="D10">_xll.BDP(D4,"px_last")</f>
        <v>94.84</v>
      </c>
      <c r="E10" s="22" cm="1">
        <f t="array" ref="E10">_xll.BDP(E4,"px_last")</f>
        <v>100.890625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78" t="s">
        <v>0</v>
      </c>
      <c r="C12" s="79"/>
      <c r="D12" s="79"/>
      <c r="E12" s="84" t="s">
        <v>1</v>
      </c>
      <c r="F12" s="85"/>
      <c r="G12" s="86"/>
      <c r="H12" s="81" t="s">
        <v>1</v>
      </c>
      <c r="I12" s="82"/>
      <c r="J12" s="83"/>
      <c r="K12" s="87" t="s">
        <v>0</v>
      </c>
      <c r="L12" s="88"/>
      <c r="M12" s="89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46">
        <v>100.65</v>
      </c>
      <c r="C14" s="47"/>
      <c r="D14" s="48"/>
      <c r="E14" s="4">
        <v>100.898</v>
      </c>
      <c r="F14" s="1"/>
      <c r="G14" s="5"/>
      <c r="H14" s="4">
        <v>94.375</v>
      </c>
      <c r="I14" s="1"/>
      <c r="J14" s="5"/>
      <c r="K14" s="4">
        <v>100.297</v>
      </c>
      <c r="L14" s="1"/>
      <c r="M14" s="5"/>
      <c r="N14" s="15"/>
    </row>
    <row r="15" spans="1:14" x14ac:dyDescent="0.3">
      <c r="A15" s="37">
        <v>45932</v>
      </c>
      <c r="B15" s="46">
        <v>100.941</v>
      </c>
      <c r="C15" s="31">
        <f>(B15-$B$14)/100*$B$5</f>
        <v>40739.999999999556</v>
      </c>
      <c r="D15" s="32">
        <f>(A15-$A$14)/360*$B$6*$B$5-(A15-$A$14)/360*$B$7*$B$5*$B$14/100</f>
        <v>240.1408333333336</v>
      </c>
      <c r="E15" s="4">
        <v>101.44499999999999</v>
      </c>
      <c r="F15" s="31">
        <f>(E15-$E$14)/100*$C$5</f>
        <v>74391.999999999593</v>
      </c>
      <c r="G15" s="32">
        <f>(A15-$A$14)/360*$C$6*$C$5-(A15-$A$14)/360*$C$7*$C$5*$E$14/100</f>
        <v>-6.7944844444439241</v>
      </c>
      <c r="H15" s="4">
        <v>94.896000000000001</v>
      </c>
      <c r="I15" s="31">
        <f>(H15-$H$14)/100*$D$5</f>
        <v>26050.00000000004</v>
      </c>
      <c r="J15" s="32">
        <f>(A15-$A$14)/360*$D$6*$D$5-(A15-$A$14)/360*$D$7*$D$5*$H$14/100</f>
        <v>192.07465277777771</v>
      </c>
      <c r="K15" s="4">
        <v>100.9375</v>
      </c>
      <c r="L15" s="31">
        <f>(K15-$K$14)/100*$E$5</f>
        <v>26901.000000000124</v>
      </c>
      <c r="M15" s="32">
        <f>(A15-$A$14)/360*$E$6*$E$5-(A15-$A$14)/360*$E$7*$E$5*$K$14/100</f>
        <v>59.20097166666676</v>
      </c>
      <c r="N15" s="39">
        <f>C15+D15-F15-G15-I15-J15+L15+M15</f>
        <v>-32686.938363333298</v>
      </c>
    </row>
    <row r="16" spans="1:14" x14ac:dyDescent="0.3">
      <c r="A16" s="37">
        <v>45933</v>
      </c>
      <c r="B16" s="46">
        <v>100.873</v>
      </c>
      <c r="C16" s="31">
        <f>(B16-$B$14)/100*$B$5</f>
        <v>31219.999999999858</v>
      </c>
      <c r="D16" s="32">
        <f>(A16-$A$14)/360*$B$6*$B$5-(A16-$A$14)/360*$B$7*$B$5*$B$14/100</f>
        <v>480.28166666666721</v>
      </c>
      <c r="E16" s="4">
        <v>101.359375</v>
      </c>
      <c r="F16" s="31">
        <f>(E16-$E$14)/100*$C$5</f>
        <v>62747.000000000531</v>
      </c>
      <c r="G16" s="32">
        <f>(A16-$A$14)/360*$C$6*$C$5-(A16-$A$14)/360*$C$7*$C$5*$E$14/100</f>
        <v>-13.588968888887848</v>
      </c>
      <c r="H16" s="4">
        <v>94.84</v>
      </c>
      <c r="I16" s="31">
        <f>(H16-$H$14)/100*$D$5</f>
        <v>23250.000000000171</v>
      </c>
      <c r="J16" s="32">
        <f>(A16-$A$14)/360*$D$6*$D$5-(A16-$A$14)/360*$D$7*$D$5*$H$14/100</f>
        <v>384.14930555555543</v>
      </c>
      <c r="K16" s="4">
        <v>100.875</v>
      </c>
      <c r="L16" s="31">
        <f>(K16-$K$14)/100*$E$5</f>
        <v>24276.000000000127</v>
      </c>
      <c r="M16" s="32">
        <f>(A16-$A$14)/360*$E$6*$E$5-(A16-$A$14)/360*$E$7*$E$5*$K$14/100</f>
        <v>118.40194333333352</v>
      </c>
      <c r="N16" s="39">
        <f>C16+D16-F16-G16-I16-J16+L16+M16</f>
        <v>-30272.876726667382</v>
      </c>
    </row>
    <row r="17" spans="1:14" x14ac:dyDescent="0.3">
      <c r="A17" s="37">
        <v>45936</v>
      </c>
      <c r="B17" s="46"/>
      <c r="C17" s="31"/>
      <c r="D17" s="32"/>
      <c r="E17" s="4"/>
      <c r="F17" s="31"/>
      <c r="G17" s="32"/>
      <c r="H17" s="4"/>
      <c r="I17" s="31"/>
      <c r="J17" s="32"/>
      <c r="K17" s="4"/>
      <c r="L17" s="31"/>
      <c r="M17" s="32"/>
      <c r="N17" s="39"/>
    </row>
    <row r="18" spans="1:14" x14ac:dyDescent="0.3">
      <c r="A18" s="37">
        <v>45937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A19" s="37">
        <v>45938</v>
      </c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A20" s="37">
        <v>45939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tabSelected="1" zoomScale="80" zoomScaleNormal="80" workbookViewId="0">
      <selection activeCell="E23" sqref="E23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45928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90" cm="1">
        <f t="array" aca="1" ref="E3:F4" ca="1">_xll.BDH($B$4, "PX_LAST, ",E1, "")</f>
        <v>45931</v>
      </c>
      <c r="F3" s="1">
        <f ca="1"/>
        <v>93.427999999999997</v>
      </c>
      <c r="G3" s="90" cm="1">
        <f t="array" aca="1" ref="G3:H7" ca="1">_xll.BDH($C$4, "PX_LAST, ",E1, "")</f>
        <v>45929</v>
      </c>
      <c r="H3" s="47">
        <f ca="1"/>
        <v>46.168999999999997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91">
        <f ca="1"/>
        <v>45932</v>
      </c>
      <c r="F4" s="1">
        <f ca="1"/>
        <v>92.248999999999995</v>
      </c>
      <c r="G4" s="91">
        <f ca="1"/>
        <v>45930</v>
      </c>
      <c r="H4" s="1">
        <f ca="1"/>
        <v>47.322000000000003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91"/>
      <c r="F5" s="1"/>
      <c r="G5" s="91">
        <f ca="1"/>
        <v>45931</v>
      </c>
      <c r="H5" s="1">
        <f ca="1"/>
        <v>45.883000000000003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91"/>
      <c r="F6" s="1"/>
      <c r="G6" s="91">
        <f ca="1"/>
        <v>45932</v>
      </c>
      <c r="H6" s="1">
        <f ca="1"/>
        <v>46.127000000000002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91"/>
      <c r="F7" s="1"/>
      <c r="G7" s="91">
        <f ca="1"/>
        <v>45933</v>
      </c>
      <c r="H7" s="1">
        <f ca="1"/>
        <v>45.393000000000001</v>
      </c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92.249179999999996</v>
      </c>
      <c r="C10" s="22" cm="1">
        <f t="array" ref="C10">_xll.BDP(C4,"px_last")</f>
        <v>45.392809999999997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78" t="s">
        <v>0</v>
      </c>
      <c r="C12" s="79"/>
      <c r="D12" s="80"/>
      <c r="E12" s="81" t="s">
        <v>1</v>
      </c>
      <c r="F12" s="82"/>
      <c r="G12" s="83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">
        <v>45</v>
      </c>
      <c r="F14" s="1"/>
      <c r="G14" s="5"/>
      <c r="H14" s="15"/>
      <c r="I14" s="1"/>
    </row>
    <row r="15" spans="1:12" x14ac:dyDescent="0.3">
      <c r="A15" s="37">
        <v>45936</v>
      </c>
      <c r="B15" s="46"/>
      <c r="C15" s="31">
        <f>-1*(B15-$B$14)*10^-4*$B$8*$B$5</f>
        <v>873000</v>
      </c>
      <c r="D15" s="32">
        <f>$B$6*(A15-$A$14)/360*$B$5</f>
        <v>1666.6666666666665</v>
      </c>
      <c r="E15" s="4"/>
      <c r="F15" s="31">
        <f>-1*(E15-$E$14)*10^-4*$C$8*$C$5</f>
        <v>879255.00000000012</v>
      </c>
      <c r="G15" s="32">
        <f>$C$6*(A15-$A$14)/360*$C$5</f>
        <v>3250</v>
      </c>
      <c r="H15" s="39">
        <f>C15+D15-F15-G15</f>
        <v>-7838.3333333334886</v>
      </c>
      <c r="I15" s="1"/>
    </row>
    <row r="16" spans="1:12" x14ac:dyDescent="0.3">
      <c r="A16" s="37">
        <v>45937</v>
      </c>
      <c r="B16" s="46"/>
      <c r="C16" s="31">
        <f>-1*(B16-$B$14)*10^-4*$B$8*$B$5</f>
        <v>873000</v>
      </c>
      <c r="D16" s="32">
        <f>$B$6*(A16-$A$14)/360*$B$5</f>
        <v>2222.2222222222222</v>
      </c>
      <c r="E16" s="4"/>
      <c r="F16" s="31">
        <f>-1*(E16-$E$14)*10^-4*$C$8*$C$5</f>
        <v>879255.00000000012</v>
      </c>
      <c r="G16" s="32">
        <f>$C$6*(A16-$A$14)/360*$C$5</f>
        <v>4333.3333333333339</v>
      </c>
      <c r="H16" s="39">
        <f t="shared" ref="H16:H20" si="0">C16+D16-F16-G16</f>
        <v>-8366.1111111112023</v>
      </c>
      <c r="I16" s="1"/>
    </row>
    <row r="17" spans="1:9" x14ac:dyDescent="0.3">
      <c r="A17" s="37">
        <v>45938</v>
      </c>
      <c r="B17" s="46"/>
      <c r="C17" s="31">
        <f>-1*(B17-$B$14)*10^-4*$B$8*$B$5</f>
        <v>873000</v>
      </c>
      <c r="D17" s="32">
        <f>$B$6*(A17-$A$14)/360*$B$5</f>
        <v>2777.7777777777778</v>
      </c>
      <c r="E17" s="4"/>
      <c r="F17" s="31">
        <f>-1*(E17-$E$14)*10^-4*$C$8*$C$5</f>
        <v>879255.00000000012</v>
      </c>
      <c r="G17" s="32">
        <f>$C$6*(A17-$A$14)/360*$C$5</f>
        <v>5416.666666666667</v>
      </c>
      <c r="H17" s="39">
        <f t="shared" si="0"/>
        <v>-8893.8888888890324</v>
      </c>
      <c r="I17" s="1"/>
    </row>
    <row r="18" spans="1:9" x14ac:dyDescent="0.3">
      <c r="A18" s="37">
        <v>45939</v>
      </c>
      <c r="B18" s="46"/>
      <c r="C18" s="31">
        <f>-1*(B18-$B$14)*10^-4*$B$8*$B$5</f>
        <v>873000</v>
      </c>
      <c r="D18" s="32">
        <f>$B$6*(A18-$A$14)/360*$B$5</f>
        <v>3333.333333333333</v>
      </c>
      <c r="E18" s="4"/>
      <c r="F18" s="31">
        <f>-1*(E18-$E$14)*10^-4*$C$8*$C$5</f>
        <v>879255.00000000012</v>
      </c>
      <c r="G18" s="32">
        <f>$C$6*(A18-$A$14)/360*$C$5</f>
        <v>6500</v>
      </c>
      <c r="H18" s="39">
        <f t="shared" si="0"/>
        <v>-9421.6666666667443</v>
      </c>
      <c r="I18" s="1"/>
    </row>
    <row r="19" spans="1:9" x14ac:dyDescent="0.3">
      <c r="A19" s="37">
        <v>45940</v>
      </c>
      <c r="B19" s="46"/>
      <c r="C19" s="31">
        <f>-1*(B19-$B$14)*10^-4*$B$8*$B$5</f>
        <v>873000</v>
      </c>
      <c r="D19" s="32">
        <f>$B$6*(A19-$A$14)/360*$B$5</f>
        <v>3888.8888888888891</v>
      </c>
      <c r="E19" s="4"/>
      <c r="F19" s="31">
        <f>-1*(E19-$E$14)*10^-4*$C$8*$C$5</f>
        <v>879255.00000000012</v>
      </c>
      <c r="G19" s="32">
        <f>$C$6*(A19-$A$14)/360*$C$5</f>
        <v>7583.3333333333339</v>
      </c>
      <c r="H19" s="39">
        <f t="shared" si="0"/>
        <v>-9949.4444444445744</v>
      </c>
      <c r="I19" s="1"/>
    </row>
    <row r="20" spans="1:9" x14ac:dyDescent="0.3">
      <c r="A20" s="37">
        <v>45941</v>
      </c>
      <c r="B20" s="46"/>
      <c r="C20" s="31">
        <f>-1*(B20-$B$14)*10^-4*$B$8*$B$5</f>
        <v>873000</v>
      </c>
      <c r="D20" s="32">
        <f>$B$6*(A20-$A$14)/360*$B$5</f>
        <v>4444.4444444444443</v>
      </c>
      <c r="E20" s="4"/>
      <c r="F20" s="31">
        <f>-1*(E20-$E$14)*10^-4*$C$8*$C$5</f>
        <v>879255.00000000012</v>
      </c>
      <c r="G20" s="32">
        <f>$C$6*(A20-$A$14)/360*$C$5</f>
        <v>8666.6666666666679</v>
      </c>
      <c r="H20" s="39">
        <f t="shared" si="0"/>
        <v>-10477.222222222288</v>
      </c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ACAFP Basis</vt:lpstr>
      <vt:lpstr>EU Defence vs Oil</vt:lpstr>
      <vt:lpstr>EU Insurance CDS RV</vt:lpstr>
      <vt:lpstr>Barclays</vt:lpstr>
      <vt:lpstr>KSA RV</vt:lpstr>
      <vt:lpstr>EU Banks CDS 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2025-10-03T13:43:17Z</dcterms:modified>
</cp:coreProperties>
</file>