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07BEA449-003D-40E0-9165-890C0F018D37}" xr6:coauthVersionLast="47" xr6:coauthVersionMax="47" xr10:uidLastSave="{00000000-0000-0000-0000-000000000000}"/>
  <bookViews>
    <workbookView xWindow="-108" yWindow="-108" windowWidth="23256" windowHeight="12456" tabRatio="851" firstSheet="4" activeTab="6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0" l="1"/>
  <c r="H21" i="10"/>
  <c r="E21" i="10"/>
  <c r="B21" i="10"/>
  <c r="K16" i="10"/>
  <c r="K17" i="10"/>
  <c r="K18" i="10"/>
  <c r="K19" i="10"/>
  <c r="K20" i="10"/>
  <c r="K15" i="10"/>
  <c r="H16" i="10"/>
  <c r="H17" i="10"/>
  <c r="H18" i="10"/>
  <c r="H19" i="10"/>
  <c r="H20" i="10"/>
  <c r="H15" i="10"/>
  <c r="E16" i="10"/>
  <c r="E17" i="10"/>
  <c r="E18" i="10"/>
  <c r="E19" i="10"/>
  <c r="E20" i="10"/>
  <c r="E15" i="10"/>
  <c r="B16" i="10"/>
  <c r="B17" i="10"/>
  <c r="B18" i="10"/>
  <c r="B19" i="10"/>
  <c r="B20" i="10"/>
  <c r="B15" i="10"/>
  <c r="K25" i="8"/>
  <c r="K16" i="8"/>
  <c r="K17" i="8"/>
  <c r="K18" i="8"/>
  <c r="K19" i="8"/>
  <c r="K20" i="8"/>
  <c r="K21" i="8"/>
  <c r="K22" i="8"/>
  <c r="K23" i="8"/>
  <c r="K24" i="8"/>
  <c r="K15" i="8"/>
  <c r="H25" i="8"/>
  <c r="H16" i="8"/>
  <c r="H17" i="8"/>
  <c r="H18" i="8"/>
  <c r="H19" i="8"/>
  <c r="H20" i="8"/>
  <c r="H21" i="8"/>
  <c r="H22" i="8"/>
  <c r="H23" i="8"/>
  <c r="H24" i="8"/>
  <c r="H15" i="8"/>
  <c r="E25" i="8"/>
  <c r="E16" i="8"/>
  <c r="E17" i="8"/>
  <c r="E18" i="8"/>
  <c r="E19" i="8"/>
  <c r="E20" i="8"/>
  <c r="E21" i="8"/>
  <c r="E22" i="8"/>
  <c r="E23" i="8"/>
  <c r="E24" i="8"/>
  <c r="E15" i="8"/>
  <c r="B25" i="8"/>
  <c r="B16" i="8"/>
  <c r="B17" i="8"/>
  <c r="B18" i="8"/>
  <c r="B19" i="8"/>
  <c r="B20" i="8"/>
  <c r="B21" i="8"/>
  <c r="B22" i="8"/>
  <c r="B23" i="8"/>
  <c r="B24" i="8"/>
  <c r="B15" i="8"/>
  <c r="E26" i="5"/>
  <c r="B26" i="5"/>
  <c r="E16" i="5"/>
  <c r="E17" i="5"/>
  <c r="E18" i="5"/>
  <c r="E19" i="5"/>
  <c r="E20" i="5"/>
  <c r="E21" i="5"/>
  <c r="E22" i="5"/>
  <c r="E23" i="5"/>
  <c r="E24" i="5"/>
  <c r="E25" i="5"/>
  <c r="E15" i="5"/>
  <c r="E29" i="3"/>
  <c r="B29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15" i="3"/>
  <c r="V3" i="10" a="1"/>
  <c r="T3" i="10" a="1"/>
  <c r="R3" i="10" a="1"/>
  <c r="P3" i="10" a="1"/>
  <c r="J3" i="9" a="1"/>
  <c r="L3" i="9" a="1"/>
  <c r="J3" i="5" a="1"/>
  <c r="V3" i="8" a="1"/>
  <c r="T3" i="8" a="1"/>
  <c r="R3" i="8" a="1"/>
  <c r="P3" i="8" a="1"/>
  <c r="V3" i="12" a="1"/>
  <c r="L3" i="5" a="1"/>
  <c r="J3" i="3" a="1"/>
  <c r="L3" i="3" a="1"/>
  <c r="M3" i="2" a="1"/>
  <c r="Q3" i="2" a="1"/>
  <c r="O3" i="2" a="1"/>
  <c r="K3" i="1" a="1"/>
  <c r="M3" i="1" a="1"/>
  <c r="V3" i="14" a="1"/>
  <c r="Z3" i="12" a="1"/>
  <c r="X3" i="12" a="1"/>
  <c r="AB3" i="14" a="1"/>
  <c r="AB3" i="12" a="1"/>
  <c r="AF3" i="12" a="1"/>
  <c r="X3" i="14" a="1"/>
  <c r="Z3" i="14" a="1"/>
  <c r="AD3" i="12" a="1"/>
  <c r="AF3" i="14" a="1"/>
  <c r="AD3" i="14" a="1"/>
  <c r="C10" i="9" a="1"/>
  <c r="V3" i="10" l="1"/>
  <c r="T3" i="10"/>
  <c r="R3" i="10"/>
  <c r="P3" i="10"/>
  <c r="J3" i="9"/>
  <c r="B16" i="9"/>
  <c r="B20" i="9"/>
  <c r="B15" i="9"/>
  <c r="B19" i="9"/>
  <c r="B17" i="9"/>
  <c r="B22" i="9"/>
  <c r="B18" i="9"/>
  <c r="B21" i="9"/>
  <c r="E18" i="9"/>
  <c r="E21" i="9"/>
  <c r="E16" i="9"/>
  <c r="E19" i="9"/>
  <c r="E22" i="9"/>
  <c r="E17" i="9"/>
  <c r="E20" i="9"/>
  <c r="E15" i="9"/>
  <c r="L3" i="9"/>
  <c r="J3" i="5"/>
  <c r="V3" i="8"/>
  <c r="T3" i="8"/>
  <c r="R3" i="8"/>
  <c r="P3" i="8"/>
  <c r="V3" i="12"/>
  <c r="L3" i="5"/>
  <c r="J3" i="3"/>
  <c r="L3" i="3"/>
  <c r="M3" i="2"/>
  <c r="B16" i="2"/>
  <c r="B25" i="2"/>
  <c r="B26" i="2"/>
  <c r="B27" i="2"/>
  <c r="B29" i="2"/>
  <c r="B17" i="2"/>
  <c r="B18" i="2"/>
  <c r="B20" i="2"/>
  <c r="B21" i="2"/>
  <c r="B22" i="2"/>
  <c r="B23" i="2"/>
  <c r="B24" i="2"/>
  <c r="B15" i="2"/>
  <c r="B19" i="2"/>
  <c r="B28" i="2"/>
  <c r="E15" i="2"/>
  <c r="E16" i="2"/>
  <c r="E19" i="2"/>
  <c r="E21" i="2"/>
  <c r="E23" i="2"/>
  <c r="E24" i="2"/>
  <c r="E25" i="2"/>
  <c r="E26" i="2"/>
  <c r="E27" i="2"/>
  <c r="E28" i="2"/>
  <c r="E29" i="2"/>
  <c r="E17" i="2"/>
  <c r="E20" i="2"/>
  <c r="E18" i="2"/>
  <c r="E22" i="2"/>
  <c r="H20" i="2"/>
  <c r="H22" i="2"/>
  <c r="H29" i="2"/>
  <c r="H16" i="2"/>
  <c r="H18" i="2"/>
  <c r="H24" i="2"/>
  <c r="H26" i="2"/>
  <c r="H27" i="2"/>
  <c r="H17" i="2"/>
  <c r="H19" i="2"/>
  <c r="H21" i="2"/>
  <c r="H23" i="2"/>
  <c r="H25" i="2"/>
  <c r="H28" i="2"/>
  <c r="H15" i="2"/>
  <c r="Q3" i="2"/>
  <c r="O3" i="2"/>
  <c r="K3" i="1"/>
  <c r="F16" i="1"/>
  <c r="F17" i="1"/>
  <c r="F18" i="1"/>
  <c r="F19" i="1"/>
  <c r="F20" i="1"/>
  <c r="F21" i="1"/>
  <c r="F23" i="1"/>
  <c r="F25" i="1"/>
  <c r="F26" i="1"/>
  <c r="F28" i="1"/>
  <c r="F29" i="1"/>
  <c r="F30" i="1"/>
  <c r="F31" i="1"/>
  <c r="F32" i="1"/>
  <c r="F34" i="1"/>
  <c r="F35" i="1"/>
  <c r="F36" i="1"/>
  <c r="F37" i="1"/>
  <c r="F39" i="1"/>
  <c r="F40" i="1"/>
  <c r="F41" i="1"/>
  <c r="F42" i="1"/>
  <c r="F43" i="1"/>
  <c r="F44" i="1"/>
  <c r="F45" i="1"/>
  <c r="F15" i="1"/>
  <c r="F24" i="1"/>
  <c r="F33" i="1"/>
  <c r="F38" i="1"/>
  <c r="F22" i="1"/>
  <c r="B16" i="1"/>
  <c r="B17" i="1"/>
  <c r="B18" i="1"/>
  <c r="B20" i="1"/>
  <c r="B21" i="1"/>
  <c r="B22" i="1"/>
  <c r="B23" i="1"/>
  <c r="B24" i="1"/>
  <c r="B25" i="1"/>
  <c r="B28" i="1"/>
  <c r="B29" i="1"/>
  <c r="B31" i="1"/>
  <c r="B33" i="1"/>
  <c r="B35" i="1"/>
  <c r="B37" i="1"/>
  <c r="B39" i="1"/>
  <c r="B42" i="1"/>
  <c r="B44" i="1"/>
  <c r="B15" i="1"/>
  <c r="B41" i="1"/>
  <c r="B19" i="1"/>
  <c r="B26" i="1"/>
  <c r="B30" i="1"/>
  <c r="B32" i="1"/>
  <c r="B34" i="1"/>
  <c r="B36" i="1"/>
  <c r="B38" i="1"/>
  <c r="B40" i="1"/>
  <c r="B43" i="1"/>
  <c r="B45" i="1"/>
  <c r="M3" i="1"/>
  <c r="F27" i="1" s="1"/>
  <c r="Z3" i="12"/>
  <c r="V3" i="14"/>
  <c r="AF3" i="12"/>
  <c r="AB3" i="12"/>
  <c r="AB3" i="14"/>
  <c r="X3" i="12"/>
  <c r="X3" i="14"/>
  <c r="AF3" i="14"/>
  <c r="AD3" i="12"/>
  <c r="Z3" i="14"/>
  <c r="AD3" i="14"/>
  <c r="C10" i="9"/>
  <c r="E23" i="9" s="1"/>
  <c r="B10" i="10" a="1"/>
  <c r="B22" i="5" l="1"/>
  <c r="B18" i="5"/>
  <c r="B23" i="5"/>
  <c r="B19" i="5"/>
  <c r="B24" i="5"/>
  <c r="B21" i="5"/>
  <c r="B25" i="5"/>
  <c r="B15" i="5"/>
  <c r="B20" i="5"/>
  <c r="B16" i="5"/>
  <c r="B17" i="5"/>
  <c r="B16" i="3"/>
  <c r="B17" i="3"/>
  <c r="B18" i="3"/>
  <c r="B19" i="3"/>
  <c r="B20" i="3"/>
  <c r="B22" i="3"/>
  <c r="B23" i="3"/>
  <c r="B21" i="3"/>
  <c r="B28" i="3"/>
  <c r="B24" i="3"/>
  <c r="B25" i="3"/>
  <c r="B26" i="3"/>
  <c r="B27" i="3"/>
  <c r="B15" i="3"/>
  <c r="B10" i="10"/>
  <c r="E10" i="12" a="1"/>
  <c r="E10" i="12"/>
  <c r="C10" i="12" a="1"/>
  <c r="C10" i="12"/>
  <c r="C10" i="1" a="1"/>
  <c r="C10" i="1"/>
  <c r="F46" i="1" s="1"/>
  <c r="B10" i="5" a="1"/>
  <c r="B10" i="5"/>
  <c r="E10" i="14" a="1"/>
  <c r="E10" i="14"/>
  <c r="G10" i="12" a="1"/>
  <c r="G10" i="12"/>
  <c r="C10" i="16" a="1"/>
  <c r="C10" i="16"/>
  <c r="B10" i="2" a="1"/>
  <c r="B10" i="2"/>
  <c r="B30" i="2" s="1"/>
  <c r="B10" i="1" a="1"/>
  <c r="B10" i="1"/>
  <c r="B46" i="1" s="1"/>
  <c r="D10" i="14" a="1"/>
  <c r="D10" i="14"/>
  <c r="F10" i="12" a="1"/>
  <c r="F10" i="12"/>
  <c r="C10" i="8" a="1"/>
  <c r="C10" i="8"/>
  <c r="C10" i="3" a="1"/>
  <c r="C10" i="3"/>
  <c r="D10" i="10" a="1"/>
  <c r="D10" i="10"/>
  <c r="B10" i="16" a="1"/>
  <c r="B10" i="16"/>
  <c r="C10" i="14" a="1"/>
  <c r="C10" i="14"/>
  <c r="F10" i="14" a="1"/>
  <c r="F10" i="14"/>
  <c r="D10" i="8" a="1"/>
  <c r="D10" i="8"/>
  <c r="C10" i="5" a="1"/>
  <c r="C10" i="5"/>
  <c r="E10" i="8" a="1"/>
  <c r="E10" i="8"/>
  <c r="B10" i="12" a="1"/>
  <c r="B10" i="12"/>
  <c r="B10" i="8" a="1"/>
  <c r="B10" i="8"/>
  <c r="C10" i="2" a="1"/>
  <c r="C10" i="2"/>
  <c r="E30" i="2" s="1"/>
  <c r="C10" i="10" a="1"/>
  <c r="C10" i="10"/>
  <c r="G10" i="14" a="1"/>
  <c r="G10" i="14"/>
  <c r="E10" i="10" a="1"/>
  <c r="E10" i="10"/>
  <c r="B10" i="3" a="1"/>
  <c r="B10" i="3"/>
  <c r="D10" i="2" a="1"/>
  <c r="D10" i="2"/>
  <c r="H30" i="2" s="1"/>
  <c r="B10" i="9" a="1"/>
  <c r="B10" i="9"/>
  <c r="B23" i="9" s="1"/>
  <c r="B10" i="14" a="1"/>
  <c r="B10" i="14"/>
  <c r="D10" i="12" a="1"/>
  <c r="D10" i="12"/>
  <c r="D21" i="10" l="1"/>
  <c r="G21" i="10"/>
  <c r="J21" i="10"/>
  <c r="M21" i="10"/>
  <c r="D26" i="5"/>
  <c r="G26" i="5"/>
  <c r="D29" i="3"/>
  <c r="G29" i="3"/>
  <c r="E46" i="1"/>
  <c r="H46" i="1"/>
  <c r="B29" i="12" l="1"/>
  <c r="B33" i="12"/>
  <c r="B19" i="12"/>
  <c r="B22" i="12"/>
  <c r="B28" i="12"/>
  <c r="B30" i="12"/>
  <c r="B31" i="12"/>
  <c r="B36" i="12"/>
  <c r="H29" i="12"/>
  <c r="H19" i="12"/>
  <c r="H20" i="12"/>
  <c r="H23" i="12"/>
  <c r="H30" i="12"/>
  <c r="H33" i="12"/>
  <c r="H34" i="12"/>
  <c r="H31" i="12"/>
  <c r="H35" i="12"/>
  <c r="H36" i="12"/>
  <c r="H22" i="12"/>
  <c r="H27" i="12"/>
  <c r="H28" i="12"/>
  <c r="K19" i="12"/>
  <c r="K26" i="12"/>
  <c r="K27" i="12"/>
  <c r="K28" i="12"/>
  <c r="K32" i="12"/>
  <c r="K34" i="12"/>
  <c r="K35" i="12"/>
  <c r="K20" i="12"/>
  <c r="K36" i="12"/>
  <c r="K21" i="12"/>
  <c r="K23" i="12"/>
  <c r="K29" i="12"/>
  <c r="K30" i="12"/>
  <c r="K22" i="12"/>
  <c r="K24" i="12"/>
  <c r="K25" i="12"/>
  <c r="K31" i="12"/>
  <c r="K15" i="12"/>
  <c r="K17" i="12"/>
  <c r="K18" i="12"/>
  <c r="E36" i="12"/>
  <c r="E16" i="12"/>
  <c r="E21" i="12"/>
  <c r="E22" i="12"/>
  <c r="E27" i="12"/>
  <c r="E19" i="12"/>
  <c r="E23" i="12"/>
  <c r="E29" i="12"/>
  <c r="E32" i="12"/>
  <c r="E17" i="12"/>
  <c r="E28" i="12"/>
  <c r="E31" i="12"/>
  <c r="E35" i="12"/>
  <c r="E24" i="12"/>
  <c r="E30" i="12"/>
  <c r="E15" i="12"/>
  <c r="Q31" i="12"/>
  <c r="Q35" i="12"/>
  <c r="Q36" i="12"/>
  <c r="Q15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1" i="12"/>
  <c r="N26" i="12"/>
  <c r="N34" i="12"/>
  <c r="N17" i="12"/>
  <c r="N27" i="12"/>
  <c r="N29" i="12"/>
  <c r="N16" i="12"/>
  <c r="N18" i="12"/>
  <c r="N19" i="12"/>
  <c r="N22" i="12"/>
  <c r="N24" i="12"/>
  <c r="N25" i="12"/>
  <c r="N28" i="12"/>
  <c r="N30" i="12"/>
  <c r="N33" i="12"/>
  <c r="N23" i="12"/>
  <c r="N31" i="12"/>
  <c r="N32" i="12"/>
  <c r="Q32" i="12"/>
  <c r="K33" i="12"/>
  <c r="E20" i="12"/>
  <c r="H16" i="12"/>
  <c r="B17" i="12"/>
  <c r="K37" i="12"/>
  <c r="B26" i="12" l="1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E37" i="12"/>
  <c r="Q37" i="12" l="1"/>
  <c r="B37" i="12" l="1"/>
  <c r="N37" i="12" l="1"/>
  <c r="H37" i="12" l="1"/>
  <c r="Q14" i="12"/>
  <c r="N14" i="12"/>
  <c r="K14" i="12"/>
  <c r="E14" i="12"/>
  <c r="E6" i="12" l="1"/>
  <c r="C6" i="12"/>
  <c r="G5" i="12"/>
  <c r="S37" i="12" s="1"/>
  <c r="F5" i="12"/>
  <c r="P37" i="12" s="1"/>
  <c r="E5" i="12"/>
  <c r="L37" i="12" s="1"/>
  <c r="D5" i="12"/>
  <c r="J37" i="12" s="1"/>
  <c r="C5" i="12"/>
  <c r="F37" i="12" s="1"/>
  <c r="B5" i="12"/>
  <c r="D37" i="12" l="1"/>
  <c r="C37" i="12"/>
  <c r="G37" i="12"/>
  <c r="M37" i="12"/>
  <c r="I37" i="12"/>
  <c r="R37" i="12"/>
  <c r="O37" i="12"/>
  <c r="R16" i="12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T37" i="12" s="1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D25" i="8"/>
  <c r="G25" i="8"/>
  <c r="J25" i="8"/>
  <c r="M25" i="8"/>
  <c r="C19" i="17"/>
  <c r="D19" i="17"/>
  <c r="D19" i="16"/>
  <c r="D28" i="14"/>
  <c r="G28" i="14"/>
  <c r="J28" i="14"/>
  <c r="M28" i="14"/>
  <c r="P28" i="14"/>
  <c r="S28" i="14"/>
  <c r="S29" i="14"/>
  <c r="P29" i="14"/>
  <c r="M29" i="14"/>
  <c r="J29" i="14"/>
  <c r="G29" i="14"/>
  <c r="D29" i="14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L28" i="14" s="1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C28" i="14" s="1"/>
  <c r="H28" i="14"/>
  <c r="I28" i="14" s="1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F28" i="14" s="1"/>
  <c r="E26" i="14"/>
  <c r="E21" i="14"/>
  <c r="H24" i="14"/>
  <c r="H23" i="14"/>
  <c r="H22" i="14"/>
  <c r="N28" i="14"/>
  <c r="O28" i="14" s="1"/>
  <c r="H20" i="14"/>
  <c r="B22" i="14"/>
  <c r="H17" i="14"/>
  <c r="K15" i="14"/>
  <c r="K18" i="14"/>
  <c r="Q28" i="14"/>
  <c r="R28" i="14" s="1"/>
  <c r="Q27" i="14"/>
  <c r="E20" i="14"/>
  <c r="E22" i="14"/>
  <c r="B17" i="14"/>
  <c r="H18" i="14"/>
  <c r="B27" i="14"/>
  <c r="B26" i="14"/>
  <c r="B24" i="14"/>
  <c r="N17" i="14"/>
  <c r="K29" i="14"/>
  <c r="L29" i="14" s="1"/>
  <c r="E29" i="14" l="1"/>
  <c r="F29" i="14" s="1"/>
  <c r="B29" i="14"/>
  <c r="C29" i="14" s="1"/>
  <c r="Q29" i="14"/>
  <c r="R29" i="14" s="1"/>
  <c r="H29" i="14" l="1"/>
  <c r="I29" i="14" s="1"/>
  <c r="N29" i="14"/>
  <c r="O29" i="14" s="1"/>
  <c r="J9" i="14" l="1"/>
  <c r="T28" i="14" l="1"/>
  <c r="T29" i="14"/>
  <c r="D16" i="14"/>
  <c r="G16" i="14"/>
  <c r="J16" i="14"/>
  <c r="M16" i="14"/>
  <c r="P16" i="14"/>
  <c r="S16" i="14"/>
  <c r="D17" i="14"/>
  <c r="G17" i="14"/>
  <c r="J17" i="14"/>
  <c r="M17" i="14"/>
  <c r="P17" i="14"/>
  <c r="S17" i="14"/>
  <c r="D18" i="14"/>
  <c r="G18" i="14"/>
  <c r="J18" i="14"/>
  <c r="M18" i="14"/>
  <c r="P18" i="14"/>
  <c r="S18" i="14"/>
  <c r="D19" i="14"/>
  <c r="G19" i="14"/>
  <c r="J19" i="14"/>
  <c r="M19" i="14"/>
  <c r="P19" i="14"/>
  <c r="S19" i="14"/>
  <c r="D20" i="14"/>
  <c r="G20" i="14"/>
  <c r="J20" i="14"/>
  <c r="M20" i="14"/>
  <c r="P20" i="14"/>
  <c r="S20" i="14"/>
  <c r="D21" i="14"/>
  <c r="G21" i="14"/>
  <c r="J21" i="14"/>
  <c r="M21" i="14"/>
  <c r="P21" i="14"/>
  <c r="S21" i="14"/>
  <c r="D22" i="14"/>
  <c r="G22" i="14"/>
  <c r="J22" i="14"/>
  <c r="M22" i="14"/>
  <c r="P22" i="14"/>
  <c r="S22" i="14"/>
  <c r="D23" i="14"/>
  <c r="G23" i="14"/>
  <c r="J23" i="14"/>
  <c r="M23" i="14"/>
  <c r="P23" i="14"/>
  <c r="S23" i="14"/>
  <c r="D24" i="14"/>
  <c r="G24" i="14"/>
  <c r="J24" i="14"/>
  <c r="M24" i="14"/>
  <c r="P24" i="14"/>
  <c r="S24" i="14"/>
  <c r="D25" i="14"/>
  <c r="G25" i="14"/>
  <c r="J25" i="14"/>
  <c r="M25" i="14"/>
  <c r="P25" i="14"/>
  <c r="S25" i="14"/>
  <c r="D26" i="14"/>
  <c r="G26" i="14"/>
  <c r="J26" i="14"/>
  <c r="M26" i="14"/>
  <c r="P26" i="14"/>
  <c r="S26" i="14"/>
  <c r="D27" i="14"/>
  <c r="G27" i="14"/>
  <c r="J27" i="14"/>
  <c r="M27" i="14"/>
  <c r="P27" i="14"/>
  <c r="S27" i="14"/>
  <c r="S15" i="14"/>
  <c r="D15" i="14" l="1"/>
  <c r="G15" i="14"/>
  <c r="J15" i="14"/>
  <c r="M15" i="14"/>
  <c r="P15" i="14"/>
  <c r="F16" i="14" l="1"/>
  <c r="F18" i="14"/>
  <c r="F20" i="14"/>
  <c r="F22" i="14"/>
  <c r="F24" i="14"/>
  <c r="F27" i="14"/>
  <c r="F21" i="14"/>
  <c r="F23" i="14"/>
  <c r="F26" i="14"/>
  <c r="F17" i="14"/>
  <c r="F19" i="14"/>
  <c r="L18" i="14"/>
  <c r="L27" i="14"/>
  <c r="L16" i="14"/>
  <c r="L22" i="14"/>
  <c r="L25" i="14"/>
  <c r="L17" i="14"/>
  <c r="L21" i="14"/>
  <c r="L23" i="14"/>
  <c r="L24" i="14"/>
  <c r="L26" i="14"/>
  <c r="L15" i="14"/>
  <c r="R21" i="14"/>
  <c r="R23" i="14"/>
  <c r="R25" i="14"/>
  <c r="R27" i="14"/>
  <c r="R16" i="14"/>
  <c r="R17" i="14"/>
  <c r="R26" i="14"/>
  <c r="R18" i="14"/>
  <c r="R20" i="14"/>
  <c r="R22" i="14"/>
  <c r="R24" i="14"/>
  <c r="R19" i="14"/>
  <c r="R15" i="14"/>
  <c r="O27" i="14"/>
  <c r="O16" i="14"/>
  <c r="O18" i="14"/>
  <c r="O19" i="14"/>
  <c r="O21" i="14"/>
  <c r="O20" i="14"/>
  <c r="O22" i="14"/>
  <c r="O25" i="14"/>
  <c r="O23" i="14"/>
  <c r="O15" i="14"/>
  <c r="C16" i="14"/>
  <c r="C18" i="14"/>
  <c r="C24" i="14"/>
  <c r="C27" i="14"/>
  <c r="C22" i="14"/>
  <c r="C26" i="14"/>
  <c r="C20" i="14"/>
  <c r="C17" i="14"/>
  <c r="C19" i="14"/>
  <c r="C21" i="14"/>
  <c r="C25" i="14"/>
  <c r="C23" i="14"/>
  <c r="C15" i="14"/>
  <c r="I18" i="14"/>
  <c r="I26" i="14"/>
  <c r="I17" i="14"/>
  <c r="I23" i="14"/>
  <c r="I27" i="14"/>
  <c r="I20" i="14"/>
  <c r="I22" i="14"/>
  <c r="I24" i="14"/>
  <c r="I25" i="14"/>
  <c r="I16" i="14"/>
  <c r="I19" i="14"/>
  <c r="I21" i="14"/>
  <c r="I15" i="14"/>
  <c r="O24" i="14"/>
  <c r="L20" i="14"/>
  <c r="F25" i="14"/>
  <c r="Q14" i="14"/>
  <c r="K14" i="14"/>
  <c r="H14" i="14"/>
  <c r="E14" i="14"/>
  <c r="O17" i="14" l="1"/>
  <c r="T17" i="14" s="1"/>
  <c r="O26" i="14"/>
  <c r="L19" i="14"/>
  <c r="F15" i="14"/>
  <c r="G6" i="14" l="1"/>
  <c r="C6" i="14"/>
  <c r="G5" i="14"/>
  <c r="F5" i="14"/>
  <c r="E5" i="14"/>
  <c r="D5" i="14"/>
  <c r="C5" i="14"/>
  <c r="B5" i="14"/>
  <c r="T15" i="14" l="1"/>
  <c r="T16" i="14"/>
  <c r="K4" i="14" l="1"/>
  <c r="J4" i="14"/>
  <c r="T27" i="14" l="1"/>
  <c r="T23" i="14"/>
  <c r="T19" i="14"/>
  <c r="T18" i="14"/>
  <c r="T21" i="14"/>
  <c r="T24" i="14"/>
  <c r="T22" i="14"/>
  <c r="T20" i="14"/>
  <c r="T25" i="14"/>
  <c r="T26" i="14"/>
  <c r="C18" i="17" l="1"/>
  <c r="D18" i="17"/>
  <c r="D18" i="16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C17" i="17" l="1"/>
  <c r="D17" i="17"/>
  <c r="D17" i="16"/>
  <c r="D19" i="10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C15" i="17"/>
  <c r="D15" i="17"/>
  <c r="D16" i="17"/>
  <c r="M1" i="17"/>
  <c r="O2" i="17" a="1"/>
  <c r="Q2" i="17" a="1"/>
  <c r="M2" i="17" a="1"/>
  <c r="O2" i="17" l="1"/>
  <c r="M2" i="17"/>
  <c r="Q2" i="17"/>
  <c r="H19" i="17"/>
  <c r="E19" i="17"/>
  <c r="E14" i="17"/>
  <c r="H18" i="17"/>
  <c r="E18" i="17"/>
  <c r="H14" i="17"/>
  <c r="H17" i="17"/>
  <c r="K112" i="17"/>
  <c r="K113" i="17"/>
  <c r="K114" i="17"/>
  <c r="K115" i="17"/>
  <c r="K111" i="17"/>
  <c r="C16" i="17"/>
  <c r="H16" i="17"/>
  <c r="D5" i="17"/>
  <c r="C5" i="17"/>
  <c r="B5" i="17"/>
  <c r="J19" i="17" l="1"/>
  <c r="F19" i="17"/>
  <c r="G19" i="17"/>
  <c r="I19" i="17"/>
  <c r="E17" i="17"/>
  <c r="F17" i="17" s="1"/>
  <c r="F18" i="17"/>
  <c r="J18" i="17"/>
  <c r="I18" i="17"/>
  <c r="G18" i="17"/>
  <c r="J16" i="17"/>
  <c r="J15" i="17"/>
  <c r="J17" i="17"/>
  <c r="I16" i="17"/>
  <c r="I17" i="17"/>
  <c r="G15" i="17"/>
  <c r="G16" i="17"/>
  <c r="G17" i="17"/>
  <c r="E16" i="17"/>
  <c r="F16" i="17" s="1"/>
  <c r="E15" i="17"/>
  <c r="F15" i="17" s="1"/>
  <c r="H15" i="17"/>
  <c r="I15" i="17" s="1"/>
  <c r="K19" i="17" l="1"/>
  <c r="K16" i="17"/>
  <c r="K18" i="17"/>
  <c r="K17" i="17"/>
  <c r="K15" i="17"/>
  <c r="D16" i="16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I1" i="16"/>
  <c r="B27" i="1"/>
  <c r="K3" i="16" a="1"/>
  <c r="I3" i="16" a="1"/>
  <c r="K3" i="16" l="1"/>
  <c r="I3" i="16"/>
  <c r="L25" i="8"/>
  <c r="C26" i="5"/>
  <c r="F26" i="5"/>
  <c r="F24" i="8"/>
  <c r="I25" i="8"/>
  <c r="C29" i="3"/>
  <c r="E18" i="16"/>
  <c r="F18" i="16" s="1"/>
  <c r="B19" i="16"/>
  <c r="C19" i="16" s="1"/>
  <c r="C24" i="8"/>
  <c r="L24" i="8"/>
  <c r="C25" i="8"/>
  <c r="G45" i="1" l="1"/>
  <c r="C26" i="3"/>
  <c r="G43" i="1"/>
  <c r="F23" i="8"/>
  <c r="F26" i="3"/>
  <c r="F25" i="5"/>
  <c r="C27" i="3"/>
  <c r="E19" i="16"/>
  <c r="F19" i="16" s="1"/>
  <c r="G19" i="16" s="1"/>
  <c r="F24" i="5"/>
  <c r="B17" i="16"/>
  <c r="C17" i="16" s="1"/>
  <c r="F23" i="5"/>
  <c r="F25" i="8"/>
  <c r="N25" i="8" s="1"/>
  <c r="G44" i="1"/>
  <c r="F27" i="3"/>
  <c r="I24" i="8"/>
  <c r="N24" i="8" s="1"/>
  <c r="C25" i="5"/>
  <c r="C23" i="5"/>
  <c r="G46" i="1"/>
  <c r="F29" i="3"/>
  <c r="H29" i="3" s="1"/>
  <c r="C24" i="5"/>
  <c r="H26" i="5"/>
  <c r="I23" i="8"/>
  <c r="C22" i="8"/>
  <c r="E17" i="16"/>
  <c r="F17" i="16" s="1"/>
  <c r="C28" i="3"/>
  <c r="F28" i="3"/>
  <c r="B18" i="16"/>
  <c r="C18" i="16" s="1"/>
  <c r="G18" i="16" s="1"/>
  <c r="E16" i="16"/>
  <c r="F16" i="16" s="1"/>
  <c r="F22" i="8"/>
  <c r="B16" i="16"/>
  <c r="C16" i="16" s="1"/>
  <c r="I22" i="8"/>
  <c r="L23" i="8"/>
  <c r="C23" i="8"/>
  <c r="B15" i="16"/>
  <c r="E15" i="16"/>
  <c r="L22" i="8"/>
  <c r="G17" i="16" l="1"/>
  <c r="H27" i="3"/>
  <c r="H26" i="3"/>
  <c r="H25" i="5"/>
  <c r="H24" i="5"/>
  <c r="H28" i="3"/>
  <c r="G16" i="16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C21" i="10" l="1"/>
  <c r="I21" i="10"/>
  <c r="L21" i="10"/>
  <c r="F21" i="10"/>
  <c r="L20" i="10"/>
  <c r="C20" i="10"/>
  <c r="I20" i="10"/>
  <c r="F20" i="10"/>
  <c r="C19" i="10"/>
  <c r="F19" i="10"/>
  <c r="I19" i="10"/>
  <c r="I18" i="10"/>
  <c r="C18" i="10"/>
  <c r="I17" i="10"/>
  <c r="F17" i="10"/>
  <c r="C17" i="10"/>
  <c r="N21" i="10" l="1"/>
  <c r="L18" i="10"/>
  <c r="L19" i="10"/>
  <c r="N19" i="10" s="1"/>
  <c r="N20" i="10"/>
  <c r="F18" i="10"/>
  <c r="L17" i="10"/>
  <c r="N17" i="10" s="1"/>
  <c r="F15" i="16"/>
  <c r="N18" i="10" l="1"/>
  <c r="B5" i="16"/>
  <c r="D15" i="16" l="1"/>
  <c r="C15" i="16"/>
  <c r="G15" i="16" s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3" i="9" l="1"/>
  <c r="D22" i="9"/>
  <c r="D21" i="9"/>
  <c r="D20" i="9"/>
  <c r="C23" i="9"/>
  <c r="C21" i="9"/>
  <c r="C22" i="9"/>
  <c r="C20" i="9"/>
  <c r="C19" i="9"/>
  <c r="D19" i="9"/>
  <c r="C18" i="9"/>
  <c r="D18" i="9"/>
  <c r="C17" i="9"/>
  <c r="D17" i="9"/>
  <c r="G15" i="9"/>
  <c r="G23" i="9"/>
  <c r="G22" i="9"/>
  <c r="G21" i="9"/>
  <c r="G20" i="9"/>
  <c r="F21" i="9"/>
  <c r="F23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23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H15" i="5" s="1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C46" i="1" s="1"/>
  <c r="D46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30" i="2" l="1"/>
  <c r="G29" i="2"/>
  <c r="G28" i="2"/>
  <c r="F30" i="2"/>
  <c r="F29" i="2"/>
  <c r="F28" i="2"/>
  <c r="D30" i="2"/>
  <c r="D29" i="2"/>
  <c r="D28" i="2"/>
  <c r="C28" i="2"/>
  <c r="C29" i="2"/>
  <c r="C30" i="2"/>
  <c r="J30" i="2"/>
  <c r="J29" i="2"/>
  <c r="J28" i="2"/>
  <c r="I28" i="2"/>
  <c r="I30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tc={D4F07C4F-CD28-439F-9703-6CB5566DA197}</author>
  </authors>
  <commentList>
    <comment ref="B19" authorId="0" shapeId="0" xr:uid="{D4F07C4F-CD28-439F-9703-6CB5566DA19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Markit Missing Data from 10/15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<sst xmlns="http://schemas.openxmlformats.org/spreadsheetml/2006/main" count="505" uniqueCount="106">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</sst>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7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1" fillId="5" borderId="2" xfId="0" applyNumberFormat="1" applyFon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" fontId="5" fillId="11" borderId="2" xfId="0" applyNumberFormat="1" applyFont="1" applyFill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Data...3998689750</v>
        <stp/>
        <stp>BDH|14935268074772348826</stp>
        <tr r="AF3" s="14"/>
      </tp>
      <tp t="s">
        <v>#N/A Requesting Data...3672480544</v>
        <stp/>
        <stp>BDP|11883986536691201393</stp>
        <tr r="C10" s="10"/>
      </tp>
      <tp t="s">
        <v>#N/A N/A</v>
        <stp/>
        <stp>BDH|16843069983234274367</stp>
        <tr r="V3" s="10"/>
      </tp>
      <tp t="s">
        <v>#N/A Requesting Data...3680914878</v>
        <stp/>
        <stp>BDP|18062887627254797806</stp>
        <tr r="C10" s="12"/>
        <tr r="E10" s="12"/>
      </tp>
      <tp t="s">
        <v>#N/A Requesting Data...3465588228</v>
        <stp/>
        <stp>BDP|16545953933052450030</stp>
        <tr r="B10" s="5"/>
      </tp>
      <tp t="s">
        <v>#N/A Requesting Data...2979619815</v>
        <stp/>
        <stp>BDH|18250558581723048917</stp>
        <tr r="M2" s="17"/>
      </tp>
      <tp t="s">
        <v>#N/A Requesting Data...2121335464</v>
        <stp/>
        <stp>BDP|14650062796027575721</stp>
        <tr r="G10" s="12"/>
        <tr r="E10" s="14"/>
      </tp>
      <tp t="s">
        <v>#N/A N/A</v>
        <stp/>
        <stp>BDH|11243448991603920239</stp>
        <tr r="M3" s="1"/>
      </tp>
      <tp t="s">
        <v>#N/A Requesting Data...3697077387</v>
        <stp/>
        <stp>BDP|12076286461161277423</stp>
        <tr r="C10" s="5"/>
      </tp>
      <tp t="s">
        <v>#N/A Requesting Data...3760535502</v>
        <stp/>
        <stp>BDP|14602333172280113394</stp>
        <tr r="C10" s="16"/>
      </tp>
      <tp t="s">
        <v>#N/A N/A</v>
        <stp/>
        <stp>BDH|15135414629444979492</stp>
        <tr r="L3" s="3"/>
      </tp>
      <tp t="s">
        <v>#N/A N/A</v>
        <stp/>
        <stp>BDH|11474375954954911055</stp>
        <tr r="O3" s="2"/>
      </tp>
      <tp t="s">
        <v>#N/A Requesting Data...4143531675</v>
        <stp/>
        <stp>BDP|18219294914923540841</stp>
        <tr r="C10" s="9"/>
      </tp>
      <tp t="s">
        <v>#N/A N/A</v>
        <stp/>
        <stp>BDH|11627291771431067517</stp>
        <tr r="M3" s="2"/>
      </tp>
      <tp t="s">
        <v>#N/A Requesting Data...4221585826</v>
        <stp/>
        <stp>BDP|13030111079165378191</stp>
        <tr r="F10" s="14"/>
      </tp>
      <tp t="s">
        <v>#N/A Requesting Data...2238803417</v>
        <stp/>
        <stp>BDP|17674809694487604003</stp>
        <tr r="B10" s="10"/>
      </tp>
      <tp t="s">
        <v>#N/A Requesting Data...2362371306</v>
        <stp/>
        <stp>BDH|13964635671847154499</stp>
        <tr r="AB3" s="12"/>
        <tr r="X3" s="12"/>
      </tp>
      <tp t="s">
        <v>#N/A Requesting Data...3793737562</v>
        <stp/>
        <stp>BDH|18162560590571847378</stp>
        <tr r="X3" s="14"/>
      </tp>
      <tp t="s">
        <v>#N/A Requesting Data...4130901520</v>
        <stp/>
        <stp>BDP|11473368239062878490</stp>
        <tr r="F10" s="12"/>
        <tr r="D10" s="14"/>
      </tp>
      <tp t="s">
        <v>#N/A Requesting Data...2355584228</v>
        <stp/>
        <stp>BDP|14572736216992007722</stp>
        <tr r="B10" s="2"/>
      </tp>
      <tp t="s">
        <v>#N/A N/A</v>
        <stp/>
        <stp>BDH|15267460911865140226</stp>
        <tr r="P3" s="10"/>
      </tp>
      <tp t="s">
        <v>#N/A Requesting Data...3042109502</v>
        <stp/>
        <stp>BDP|13060443244535072213</stp>
        <tr r="B10" s="1"/>
      </tp>
      <tp t="s">
        <v>#N/A N/A</v>
        <stp/>
        <stp>BDH|11484576345481562505</stp>
        <tr r="L3" s="5"/>
      </tp>
      <tp t="s">
        <v>#N/A Requesting Data...1850229020</v>
        <stp/>
        <stp>BDP|17166731865344641740</stp>
        <tr r="C10" s="1"/>
      </tp>
      <tp t="s">
        <v>#N/A Requesting Data...4127883159</v>
        <stp/>
        <stp>BDH|12647009602432219551</stp>
        <tr r="V3" s="12"/>
      </tp>
      <tp t="s">
        <v>#N/A Requesting Data...2316084190</v>
        <stp/>
        <stp>BDH|15527728360283596266</stp>
        <tr r="Q2" s="17"/>
      </tp>
    </main>
    <main first="bofaddin.rtdserver">
      <tp t="s">
        <v>#N/A Requesting Data...4146877447</v>
        <stp/>
        <stp>BDH|5743106280883329375</stp>
        <tr r="O2" s="17"/>
      </tp>
      <tp t="s">
        <v>#N/A N/A</v>
        <stp/>
        <stp>BDH|9186517077447967092</stp>
        <tr r="L3" s="9"/>
      </tp>
      <tp t="s">
        <v>#N/A Requesting Data...3572580368</v>
        <stp/>
        <stp>BDP|9706553668206945454</stp>
        <tr r="D10" s="8"/>
      </tp>
      <tp t="s">
        <v>#N/A N/A</v>
        <stp/>
        <stp>BDH|5539333081823417452</stp>
        <tr r="T3" s="10"/>
      </tp>
      <tp t="s">
        <v>#N/A N/A</v>
        <stp/>
        <stp>BDH|1329569449212382861</stp>
        <tr r="J3" s="5"/>
      </tp>
      <tp t="s">
        <v>#N/A N/A</v>
        <stp/>
        <stp>BDH|1638971538329390838</stp>
        <tr r="K3" s="1"/>
      </tp>
      <tp t="s">
        <v>#N/A Requesting Data...3411131626</v>
        <stp/>
        <stp>BDH|4699407107518778297</stp>
        <tr r="K3" s="16"/>
      </tp>
      <tp t="s">
        <v>#N/A Requesting Data...3554872763</v>
        <stp/>
        <stp>BDP|4329662592027264695</stp>
        <tr r="B10" s="12"/>
      </tp>
      <tp t="s">
        <v>#N/A Requesting Data...4142496268</v>
        <stp/>
        <stp>BDH|6802043959921103967</stp>
        <tr r="I3" s="16"/>
      </tp>
      <tp t="s">
        <v>#N/A Requesting Data...3828799830</v>
        <stp/>
        <stp>BDH|2606501181454536025</stp>
        <tr r="Z3" s="12"/>
        <tr r="V3" s="14"/>
      </tp>
      <tp t="s">
        <v>#N/A Requesting Data...2776491542</v>
        <stp/>
        <stp>BDP|3445302272426769594</stp>
        <tr r="B10" s="16"/>
      </tp>
      <tp t="s">
        <v>#N/A Requesting Data...2469585894</v>
        <stp/>
        <stp>BDH|5761591176155605677</stp>
        <tr r="AF3" s="12"/>
        <tr r="AB3" s="14"/>
      </tp>
      <tp t="s">
        <v>#N/A Requesting Data...3333397052</v>
        <stp/>
        <stp>BDH|4754210311230384391</stp>
        <tr r="AD3" s="12"/>
        <tr r="Z3" s="14"/>
      </tp>
      <tp t="s">
        <v>#N/A Requesting Data...3783567274</v>
        <stp/>
        <stp>BDP|6614610459362681385</stp>
        <tr r="E10" s="10"/>
      </tp>
      <tp t="s">
        <v>#N/A N/A</v>
        <stp/>
        <stp>BDH|2223092252715027510</stp>
        <tr r="P3" s="8"/>
      </tp>
      <tp t="s">
        <v>#N/A Requesting Data...2060341010</v>
        <stp/>
        <stp>BDP|3122389811593012513</stp>
        <tr r="C10" s="14"/>
      </tp>
      <tp t="s">
        <v>#N/A N/A</v>
        <stp/>
        <stp>BDH|2149093781559007481</stp>
        <tr r="V3" s="8"/>
      </tp>
      <tp t="s">
        <v>#N/A Requesting Data...2610230991</v>
        <stp/>
        <stp>BDP|1931107217112743305</stp>
        <tr r="D10" s="2"/>
      </tp>
      <tp t="s">
        <v>#N/A Requesting Data...3653670414</v>
        <stp/>
        <stp>BDP|8919074471278682748</stp>
        <tr r="C10" s="3"/>
      </tp>
      <tp t="s">
        <v>#N/A Requesting Data...1834842068</v>
        <stp/>
        <stp>BDP|6499873574608943180</stp>
        <tr r="B10" s="8"/>
      </tp>
      <tp t="s">
        <v>#N/A Requesting Data...3031318632</v>
        <stp/>
        <stp>BDP|9073119891745028595</stp>
        <tr r="E10" s="8"/>
      </tp>
      <tp t="s">
        <v>#N/A Requesting Data...2868998176</v>
        <stp/>
        <stp>BDP|7280882837258491593</stp>
        <tr r="D10" s="10"/>
      </tp>
      <tp t="s">
        <v>#N/A N/A</v>
        <stp/>
        <stp>BDH|4463772806153247286</stp>
        <tr r="Q3" s="2"/>
      </tp>
      <tp t="s">
        <v>#N/A N/A</v>
        <stp/>
        <stp>BDH|4510789450054244024</stp>
        <tr r="J3" s="9"/>
      </tp>
      <tp t="s">
        <v>#N/A Requesting Data...1853313313</v>
        <stp/>
        <stp>BDP|4720520890802409863</stp>
        <tr r="B10" s="3"/>
      </tp>
      <tp t="s">
        <v>#N/A N/A</v>
        <stp/>
        <stp>BDH|3739880719930641876</stp>
        <tr r="R3" s="8"/>
      </tp>
      <tp t="s">
        <v>#N/A Requesting Data...1887578994</v>
        <stp/>
        <stp>BDP|2192385730727379645</stp>
        <tr r="C10" s="8"/>
      </tp>
      <tp t="s">
        <v>#N/A Requesting Data...2019166534</v>
        <stp/>
        <stp>BDH|3477527779532621052</stp>
        <tr r="AD3" s="14"/>
      </tp>
      <tp t="s">
        <v>#N/A Requesting Data...2344201042</v>
        <stp/>
        <stp>BDP|519161733290183679</stp>
        <tr r="B10" s="9"/>
      </tp>
      <tp t="s">
        <v>#N/A N/A</v>
        <stp/>
        <stp>BDH|220464810598007945</stp>
        <tr r="R3" s="10"/>
      </tp>
      <tp t="s">
        <v>#N/A N/A</v>
        <stp/>
        <stp>BDH|706323504421359590</stp>
        <tr r="T3" s="8"/>
      </tp>
      <tp t="s">
        <v>#N/A Requesting Data...2675257677</v>
        <stp/>
        <stp>BDP|332801733094788947</stp>
        <tr r="D10" s="12"/>
        <tr r="B10" s="14"/>
      </tp>
      <tp t="s">
        <v>#N/A N/A</v>
        <stp/>
        <stp>BDH|929235834849982901</stp>
        <tr r="J3" s="3"/>
      </tp>
      <tp t="s">
        <v>#N/A Requesting Data...2762594449</v>
        <stp/>
        <stp>BDP|416056535068485843</stp>
        <tr r="C10" s="2"/>
      </tp>
      <tp t="s">
        <v>#N/A Requesting Data...1830361394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Basis'!$A$13:$A$322</c:f>
              <c:numCache>
                <c:formatCode>d\-mmm\-yy</c:formatCode>
                <c:ptCount val="296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45948</c:v>
                </c:pt>
                <c:pt idx="22">
                  <c:v>45949</c:v>
                </c:pt>
                <c:pt idx="23">
                  <c:v>45950</c:v>
                </c:pt>
              </c:numCache>
            </c:numRef>
          </c:cat>
          <c:val>
            <c:numRef>
              <c:f>'Live_ACAFP Basis'!$I$13:$I$322</c:f>
              <c:numCache>
                <c:formatCode>_("$"* #,##0.00_);_("$"* \(#,##0.00\);_("$"* "-"??_);_(@_)</c:formatCode>
                <c:ptCount val="296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88491.135208333479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m/d/yyyy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45948</c:v>
                </c:pt>
                <c:pt idx="20">
                  <c:v>45949</c:v>
                </c:pt>
                <c:pt idx="21">
                  <c:v>45950</c:v>
                </c:pt>
                <c:pt idx="22">
                  <c:v>45951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9662.3340977778171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-6506.2430266666743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>
                  <c:v>45947</c:v>
                </c:pt>
                <c:pt idx="15">
                  <c:v>45948</c:v>
                </c:pt>
                <c:pt idx="16">
                  <c:v>45949</c:v>
                </c:pt>
                <c:pt idx="17">
                  <c:v>45950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103446.41111111043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>
                  <c:v>45947</c:v>
                </c:pt>
                <c:pt idx="14">
                  <c:v>45948</c:v>
                </c:pt>
                <c:pt idx="15">
                  <c:v>45949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-6265.0754500005442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-27350.232431111108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  <c:pt idx="10">
                  <c:v>45948</c:v>
                </c:pt>
                <c:pt idx="11">
                  <c:v>45949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-82144.780579854763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Compression'!$A$13:$A$48</c:f>
              <c:numCache>
                <c:formatCode>m/d/yyyy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45948</c:v>
                </c:pt>
                <c:pt idx="27">
                  <c:v>45949</c:v>
                </c:pt>
              </c:numCache>
            </c:numRef>
          </c:cat>
          <c:val>
            <c:numRef>
              <c:f>'Live_US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3221.8411774036358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'Live_US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-19028.967947848854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86555.555555555591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45948</c:v>
                </c:pt>
                <c:pt idx="10">
                  <c:v>45963</c:v>
                </c:pt>
                <c:pt idx="11">
                  <c:v>45964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-34940.569964409093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241935</xdr:colOff>
      <xdr:row>3</xdr:row>
      <xdr:rowOff>49530</xdr:rowOff>
    </xdr:from>
    <xdr:to>
      <xdr:col>28</xdr:col>
      <xdr:colOff>36195</xdr:colOff>
      <xdr:row>24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3</xdr:row>
      <xdr:rowOff>195263</xdr:rowOff>
    </xdr:from>
    <xdr:to>
      <xdr:col>32</xdr:col>
      <xdr:colOff>310515</xdr:colOff>
      <xdr:row>21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157163</xdr:rowOff>
    </xdr:from>
    <xdr:to>
      <xdr:col>23</xdr:col>
      <xdr:colOff>523874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5</xdr:row>
      <xdr:rowOff>33338</xdr:rowOff>
    </xdr:from>
    <xdr:to>
      <xdr:col>27</xdr:col>
      <xdr:colOff>571500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su Sharma" id="{074B53DA-51DA-465F-AA48-698EE53E9DDE}" userId="S::vasu.sharma@iiicm.com::a30740ea-f88f-4170-a77a-e52f245992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5-10-16T12:15:38.33" personId="{074B53DA-51DA-465F-AA48-698EE53E9DDE}" id="{D4F07C4F-CD28-439F-9703-6CB5566DA197}">
    <text>Markit Missing Data from 10/15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zoomScale="80" zoomScaleNormal="80" workbookViewId="0">
      <selection activeCell="Q4" sqref="Q4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6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53"/>
    </row>
    <row r="2" spans="1:14" ht="15" thickBot="1" x14ac:dyDescent="0.35">
      <c r="A2" s="14"/>
      <c r="B2" s="27" t="s">
        <v>0</v>
      </c>
      <c r="C2" s="28" t="s">
        <v>1</v>
      </c>
      <c r="D2" s="31"/>
      <c r="E2" s="153" t="s">
        <v>105</v>
      </c>
      <c r="F2" s="154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52" cm="1">
        <f t="array" ref="K3:L142">_xll.BDH(B4, "LAST_PRICE", "01/01/2025 15:00:00", "01/01/2035 16:00:00", "BarSize=60", "BarType=T", "RecurDaily=True", "TZ=London")</f>
        <v>45750.625</v>
      </c>
      <c r="L3" s="3">
        <v>120.428</v>
      </c>
      <c r="M3" s="152" cm="1">
        <f t="array" ref="M3:N135">_xll.BDH(C4, "LAST_PRICE", "01/01/2025 15:00:00", "01/01/2035 16:00:00", "BarSize=60", "BarType=T", "RecurDaily=True", "TZ=London")</f>
        <v>45750.625</v>
      </c>
      <c r="N3" s="3">
        <v>96.634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52">
        <v>45751.625</v>
      </c>
      <c r="L4" s="3">
        <v>134.941</v>
      </c>
      <c r="M4" s="152">
        <v>45751.625</v>
      </c>
      <c r="N4" s="3">
        <v>95.03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52">
        <v>45754.625</v>
      </c>
      <c r="L5" s="3">
        <v>140.40700000000001</v>
      </c>
      <c r="M5" s="152">
        <v>45754.625</v>
      </c>
      <c r="N5" s="3">
        <v>92.346999999999994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52">
        <v>45755.625</v>
      </c>
      <c r="L6" s="3">
        <v>136.172</v>
      </c>
      <c r="M6" s="152">
        <v>45755.625</v>
      </c>
      <c r="N6" s="3">
        <v>93.262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52">
        <v>45756.625</v>
      </c>
      <c r="L7" s="3">
        <v>145.39500000000001</v>
      </c>
      <c r="M7" s="152">
        <v>45756.625</v>
      </c>
      <c r="N7" s="3">
        <v>90.637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52">
        <v>45757.625</v>
      </c>
      <c r="L8" s="3">
        <v>130.04599999999999</v>
      </c>
      <c r="M8" s="152">
        <v>45757.625</v>
      </c>
      <c r="N8" s="3">
        <v>91.918000000000006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52">
        <v>45758.625</v>
      </c>
      <c r="L9" s="3">
        <v>138.03700000000001</v>
      </c>
      <c r="M9" s="152">
        <v>45758.625</v>
      </c>
      <c r="N9" s="3">
        <v>90.971000000000004</v>
      </c>
    </row>
    <row r="10" spans="1:14" ht="15" thickBot="1" x14ac:dyDescent="0.35">
      <c r="A10" s="16" t="s">
        <v>28</v>
      </c>
      <c r="B10" s="20" cm="1">
        <f t="array" ref="B10">_xll.BDP(B4,"PX_LAST")</f>
        <v>100.931</v>
      </c>
      <c r="C10" s="13" cm="1">
        <f t="array" ref="C10">_xll.BDP(C4,"PX_LAST")</f>
        <v>100.821</v>
      </c>
      <c r="D10" s="31"/>
      <c r="E10" s="1"/>
      <c r="F10" s="1"/>
      <c r="G10" s="1"/>
      <c r="H10" s="1"/>
      <c r="I10" s="1"/>
      <c r="J10" s="1"/>
      <c r="K10" s="152">
        <v>45761.625</v>
      </c>
      <c r="L10" s="3">
        <v>133.67500000000001</v>
      </c>
      <c r="M10" s="152">
        <v>45761.625</v>
      </c>
      <c r="N10" s="3">
        <v>91.935000000000002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52">
        <v>45762.625</v>
      </c>
      <c r="L11" s="3">
        <v>128.58500000000001</v>
      </c>
      <c r="M11" s="152">
        <v>45762.625</v>
      </c>
      <c r="N11" s="3">
        <v>92.472999999999999</v>
      </c>
    </row>
    <row r="12" spans="1:14" ht="15" thickBot="1" x14ac:dyDescent="0.35">
      <c r="A12" s="40" t="s">
        <v>22</v>
      </c>
      <c r="B12" s="132" t="s">
        <v>0</v>
      </c>
      <c r="C12" s="133"/>
      <c r="D12" s="133"/>
      <c r="E12" s="134"/>
      <c r="F12" s="135" t="s">
        <v>1</v>
      </c>
      <c r="G12" s="136"/>
      <c r="H12" s="137"/>
      <c r="I12" s="40" t="s">
        <v>16</v>
      </c>
      <c r="J12" s="1"/>
      <c r="K12" s="152">
        <v>45763.625</v>
      </c>
      <c r="L12" s="3">
        <v>128.15299999999999</v>
      </c>
      <c r="M12" s="152">
        <v>45763.625</v>
      </c>
      <c r="N12" s="3">
        <v>92.707999999999998</v>
      </c>
    </row>
    <row r="13" spans="1:14" ht="15" thickBot="1" x14ac:dyDescent="0.35">
      <c r="A13" s="16"/>
      <c r="B13" s="11" t="s">
        <v>24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52">
        <v>45764.625</v>
      </c>
      <c r="L13" s="3">
        <v>126.146</v>
      </c>
      <c r="M13" s="152">
        <v>45764.625</v>
      </c>
      <c r="N13" s="3">
        <v>93.492000000000004</v>
      </c>
    </row>
    <row r="14" spans="1:14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2">
        <v>0</v>
      </c>
      <c r="J14" s="1"/>
      <c r="K14" s="152">
        <v>45765.625</v>
      </c>
      <c r="L14" s="3">
        <v>127.19199999999999</v>
      </c>
      <c r="M14" s="152">
        <v>45768.625</v>
      </c>
      <c r="N14" s="3">
        <v>93.224999999999994</v>
      </c>
    </row>
    <row r="15" spans="1:14" x14ac:dyDescent="0.3">
      <c r="A15" s="37">
        <v>45904</v>
      </c>
      <c r="B15" s="4">
        <f>VLOOKUP(A15+$F$2,K:L,2)</f>
        <v>102.55200000000001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f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3">
        <f>(D15+E15)*$B$9-G15-H15</f>
        <v>29722.51995833364</v>
      </c>
      <c r="J15" s="1"/>
      <c r="K15" s="152">
        <v>45768.625</v>
      </c>
      <c r="L15" s="3">
        <v>127.057</v>
      </c>
      <c r="M15" s="152">
        <v>45769.625</v>
      </c>
      <c r="N15" s="3">
        <v>93.620999999999995</v>
      </c>
    </row>
    <row r="16" spans="1:14" x14ac:dyDescent="0.3">
      <c r="A16" s="37">
        <v>45905</v>
      </c>
      <c r="B16" s="4">
        <f>VLOOKUP(A16+$F$2,K:L,2)</f>
        <v>97.619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f t="shared" ref="F16:F45" si="2">VLOOKUP(A16+$F$2,M:N,2)</f>
        <v>99.856999999999999</v>
      </c>
      <c r="G16" s="31">
        <f t="shared" ref="G16:G39" si="3">(F16-$F$14)/100*$C$5</f>
        <v>73649.999999999956</v>
      </c>
      <c r="H16" s="32">
        <f t="shared" ref="H16:H34" si="4">$C$6*(A16-$A$14)/360*$C$5-$C$7*(A16-$A$14)/360*$C$5*$F$14/100</f>
        <v>1102.5520833333339</v>
      </c>
      <c r="I16" s="83">
        <f t="shared" ref="I16:I33" si="5">(D16+E16)*$B$9-G16-H16</f>
        <v>18086.583916666765</v>
      </c>
      <c r="J16" s="1"/>
      <c r="K16" s="152">
        <v>45769.625</v>
      </c>
      <c r="L16" s="3">
        <v>128.417</v>
      </c>
      <c r="M16" s="152">
        <v>45770.625</v>
      </c>
      <c r="N16" s="3">
        <v>94.974999999999994</v>
      </c>
    </row>
    <row r="17" spans="1:14" x14ac:dyDescent="0.3">
      <c r="A17" s="37">
        <v>45908</v>
      </c>
      <c r="B17" s="4">
        <f>VLOOKUP(A17+$F$2,K:L,2)</f>
        <v>97.876000000000005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f t="shared" si="2"/>
        <v>99.837000000000003</v>
      </c>
      <c r="G17" s="31">
        <f t="shared" si="3"/>
        <v>72150.000000000247</v>
      </c>
      <c r="H17" s="32">
        <f t="shared" si="4"/>
        <v>2756.380208333333</v>
      </c>
      <c r="I17" s="83">
        <f t="shared" si="5"/>
        <v>48157.170791666424</v>
      </c>
      <c r="J17" s="1"/>
      <c r="K17" s="152">
        <v>45770.625</v>
      </c>
      <c r="L17" s="3">
        <v>120.089</v>
      </c>
      <c r="M17" s="152">
        <v>45771.625</v>
      </c>
      <c r="N17" s="3">
        <v>94.802000000000007</v>
      </c>
    </row>
    <row r="18" spans="1:14" x14ac:dyDescent="0.3">
      <c r="A18" s="37">
        <v>45909</v>
      </c>
      <c r="B18" s="4">
        <f>VLOOKUP(A18+$F$2,K:L,2)</f>
        <v>96.716999999999999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f t="shared" si="2"/>
        <v>99.876000000000005</v>
      </c>
      <c r="G18" s="31">
        <f t="shared" si="3"/>
        <v>75075.000000000364</v>
      </c>
      <c r="H18" s="32">
        <f t="shared" si="4"/>
        <v>3307.65625</v>
      </c>
      <c r="I18" s="83">
        <f t="shared" si="5"/>
        <v>52668.419749999608</v>
      </c>
      <c r="J18" s="1"/>
      <c r="K18" s="152">
        <v>45771.625</v>
      </c>
      <c r="L18" s="3">
        <v>119.34</v>
      </c>
      <c r="M18" s="152">
        <v>45772.625</v>
      </c>
      <c r="N18" s="3">
        <v>95.19</v>
      </c>
    </row>
    <row r="19" spans="1:14" x14ac:dyDescent="0.3">
      <c r="A19" s="37">
        <v>45910</v>
      </c>
      <c r="B19" s="4">
        <f>VLOOKUP(A19+$F$2,K:L,2)</f>
        <v>95.831999999999994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f t="shared" si="2"/>
        <v>99.942999999999998</v>
      </c>
      <c r="G19" s="31">
        <f t="shared" si="3"/>
        <v>80099.99999999984</v>
      </c>
      <c r="H19" s="32">
        <f t="shared" si="4"/>
        <v>3858.9322916666661</v>
      </c>
      <c r="I19" s="83">
        <f t="shared" si="5"/>
        <v>65894.388208333519</v>
      </c>
      <c r="J19" s="1"/>
      <c r="K19" s="152">
        <v>45772.625</v>
      </c>
      <c r="L19" s="3">
        <v>117.146</v>
      </c>
      <c r="M19" s="152">
        <v>45775.625</v>
      </c>
      <c r="N19" s="3">
        <v>95.531999999999996</v>
      </c>
    </row>
    <row r="20" spans="1:14" x14ac:dyDescent="0.3">
      <c r="A20" s="37">
        <v>45911</v>
      </c>
      <c r="B20" s="4">
        <f>VLOOKUP(A20+$F$2,K:L,2)</f>
        <v>93.906000000000006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f t="shared" si="2"/>
        <v>100.11</v>
      </c>
      <c r="G20" s="31">
        <f t="shared" si="3"/>
        <v>92624.999999999956</v>
      </c>
      <c r="H20" s="32">
        <f t="shared" si="4"/>
        <v>4410.2083333333358</v>
      </c>
      <c r="I20" s="83">
        <f t="shared" si="5"/>
        <v>87248.865666666738</v>
      </c>
      <c r="J20" s="1"/>
      <c r="K20" s="152">
        <v>45775.625</v>
      </c>
      <c r="L20" s="3">
        <v>115.843</v>
      </c>
      <c r="M20" s="152">
        <v>45776.625</v>
      </c>
      <c r="N20" s="3">
        <v>95.388000000000005</v>
      </c>
    </row>
    <row r="21" spans="1:14" x14ac:dyDescent="0.3">
      <c r="A21" s="37">
        <v>45912</v>
      </c>
      <c r="B21" s="4">
        <f>VLOOKUP(A21+$F$2,K:L,2)</f>
        <v>92.352999999999994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f t="shared" si="2"/>
        <v>100.373</v>
      </c>
      <c r="G21" s="31">
        <f t="shared" si="3"/>
        <v>112350.00000000035</v>
      </c>
      <c r="H21" s="32">
        <f t="shared" si="4"/>
        <v>4961.4843749999973</v>
      </c>
      <c r="I21" s="83">
        <f t="shared" si="5"/>
        <v>73342.472624999675</v>
      </c>
      <c r="J21" s="1"/>
      <c r="K21" s="152">
        <v>45776.625</v>
      </c>
      <c r="L21" s="3">
        <v>114.739</v>
      </c>
      <c r="M21" s="152">
        <v>45777.625</v>
      </c>
      <c r="N21" s="3">
        <v>94.76</v>
      </c>
    </row>
    <row r="22" spans="1:14" x14ac:dyDescent="0.3">
      <c r="A22" s="37">
        <v>45915</v>
      </c>
      <c r="B22" s="4">
        <f>VLOOKUP(A22+$F$2,K:L,2)</f>
        <v>91.721999999999994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f t="shared" si="2"/>
        <v>100.343</v>
      </c>
      <c r="G22" s="31">
        <f t="shared" si="3"/>
        <v>110100.00000000026</v>
      </c>
      <c r="H22" s="32">
        <f t="shared" si="4"/>
        <v>6615.3125</v>
      </c>
      <c r="I22" s="83">
        <f t="shared" si="5"/>
        <v>90882.740499999694</v>
      </c>
      <c r="J22" s="1"/>
      <c r="K22" s="152">
        <v>45777.625</v>
      </c>
      <c r="L22" s="3">
        <v>118.17</v>
      </c>
      <c r="M22" s="152">
        <v>45778.625</v>
      </c>
      <c r="N22" s="3">
        <v>94.893000000000001</v>
      </c>
    </row>
    <row r="23" spans="1:14" hidden="1" x14ac:dyDescent="0.3">
      <c r="A23" s="37">
        <v>45916</v>
      </c>
      <c r="B23" s="4">
        <f>VLOOKUP(A23+$F$2,K:L,2)</f>
        <v>92.043000000000006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f t="shared" si="2"/>
        <v>100.643</v>
      </c>
      <c r="G23" s="31">
        <f t="shared" si="3"/>
        <v>132600.00000000006</v>
      </c>
      <c r="H23" s="32">
        <f t="shared" si="4"/>
        <v>7166.5885416666679</v>
      </c>
      <c r="I23" s="83">
        <f t="shared" si="5"/>
        <v>60464.435958333299</v>
      </c>
      <c r="J23" s="1"/>
      <c r="K23" s="152">
        <v>45778.625</v>
      </c>
      <c r="L23" s="3">
        <v>116.595</v>
      </c>
      <c r="M23" s="152">
        <v>45779.625</v>
      </c>
      <c r="N23" s="3">
        <v>94.658000000000001</v>
      </c>
    </row>
    <row r="24" spans="1:14" hidden="1" x14ac:dyDescent="0.3">
      <c r="A24" s="37">
        <v>45917</v>
      </c>
      <c r="B24" s="4">
        <f>VLOOKUP(A24+$F$2,K:L,2)</f>
        <v>92.41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f t="shared" si="2"/>
        <v>100.554</v>
      </c>
      <c r="G24" s="31">
        <f t="shared" si="3"/>
        <v>125925.00000000015</v>
      </c>
      <c r="H24" s="32">
        <f t="shared" si="4"/>
        <v>7717.8645833333321</v>
      </c>
      <c r="I24" s="83">
        <f t="shared" si="5"/>
        <v>61934.595416666576</v>
      </c>
      <c r="J24" s="1"/>
      <c r="K24" s="152">
        <v>45779.625</v>
      </c>
      <c r="L24" s="3">
        <v>114.43300000000001</v>
      </c>
      <c r="M24" s="152">
        <v>45782.625</v>
      </c>
      <c r="N24" s="3">
        <v>95.11</v>
      </c>
    </row>
    <row r="25" spans="1:14" hidden="1" x14ac:dyDescent="0.3">
      <c r="A25" s="37">
        <v>45918</v>
      </c>
      <c r="B25" s="4">
        <f>VLOOKUP(A25+$F$2,K:L,2)</f>
        <v>91.355999999999995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f t="shared" si="2"/>
        <v>101.01600000000001</v>
      </c>
      <c r="G25" s="31">
        <f t="shared" si="3"/>
        <v>160575.00000000041</v>
      </c>
      <c r="H25" s="32">
        <f t="shared" si="4"/>
        <v>8269.1406250000036</v>
      </c>
      <c r="I25" s="83">
        <f t="shared" si="5"/>
        <v>40095.590374999476</v>
      </c>
      <c r="J25" s="1"/>
      <c r="K25" s="152">
        <v>45782.625</v>
      </c>
      <c r="L25" s="3">
        <v>114.46</v>
      </c>
      <c r="M25" s="152">
        <v>45783.625</v>
      </c>
      <c r="N25" s="3">
        <v>94.977999999999994</v>
      </c>
    </row>
    <row r="26" spans="1:14" hidden="1" x14ac:dyDescent="0.3">
      <c r="A26" s="37">
        <v>45919</v>
      </c>
      <c r="B26" s="4">
        <f>VLOOKUP(A26+$F$2,K:L,2)</f>
        <v>91.385999999999996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f t="shared" si="2"/>
        <v>101.05800000000001</v>
      </c>
      <c r="G26" s="31">
        <f t="shared" si="3"/>
        <v>163725.00000000052</v>
      </c>
      <c r="H26" s="32">
        <f t="shared" si="4"/>
        <v>8820.4166666666715</v>
      </c>
      <c r="I26" s="83">
        <f t="shared" si="5"/>
        <v>37206.814333332717</v>
      </c>
      <c r="J26" s="1"/>
      <c r="K26" s="152">
        <v>45783.625</v>
      </c>
      <c r="L26" s="3">
        <v>114.01900000000001</v>
      </c>
      <c r="M26" s="152">
        <v>45784.625</v>
      </c>
      <c r="N26" s="3">
        <v>95.123000000000005</v>
      </c>
    </row>
    <row r="27" spans="1:14" hidden="1" x14ac:dyDescent="0.3">
      <c r="A27" s="38"/>
      <c r="B27" s="4" t="e">
        <f>VLOOKUP(A27+$F$2,K:L,2)</f>
        <v>#N/A</v>
      </c>
      <c r="C27" s="1"/>
      <c r="D27" s="31"/>
      <c r="E27" s="32"/>
      <c r="F27" s="4" t="e">
        <f t="shared" si="2"/>
        <v>#N/A</v>
      </c>
      <c r="G27" s="31"/>
      <c r="H27" s="32"/>
      <c r="I27" s="83"/>
      <c r="J27" s="1"/>
      <c r="K27" s="152">
        <v>45784.625</v>
      </c>
      <c r="L27" s="3">
        <v>113.444</v>
      </c>
      <c r="M27" s="152">
        <v>45785.625</v>
      </c>
      <c r="N27" s="3">
        <v>95.341999999999999</v>
      </c>
    </row>
    <row r="28" spans="1:14" hidden="1" x14ac:dyDescent="0.3">
      <c r="A28" s="37">
        <v>45922</v>
      </c>
      <c r="B28" s="4">
        <f>VLOOKUP(A28+$F$2,K:L,2)</f>
        <v>103.479</v>
      </c>
      <c r="C28" s="1">
        <f>B28-$F$8</f>
        <v>91.938000000000002</v>
      </c>
      <c r="D28" s="31">
        <f t="shared" ref="D28:D34" si="6">-1*(C28-$C$14)*10^-4*$B$8*$B$5</f>
        <v>162366.29999999996</v>
      </c>
      <c r="E28" s="32">
        <f>$B$6*(A28-$A$14)/360*$B$5</f>
        <v>13194.444444444445</v>
      </c>
      <c r="F28" s="4">
        <f t="shared" si="2"/>
        <v>101.03100000000001</v>
      </c>
      <c r="G28" s="31">
        <f t="shared" si="3"/>
        <v>161700.00000000044</v>
      </c>
      <c r="H28" s="32">
        <f t="shared" si="4"/>
        <v>10474.244791666672</v>
      </c>
      <c r="I28" s="83">
        <f t="shared" si="5"/>
        <v>33231.82620833283</v>
      </c>
      <c r="J28" s="1"/>
      <c r="K28" s="152">
        <v>45785.625</v>
      </c>
      <c r="L28" s="3">
        <v>111.55800000000001</v>
      </c>
      <c r="M28" s="152">
        <v>45786.625</v>
      </c>
      <c r="N28" s="3">
        <v>95.43</v>
      </c>
    </row>
    <row r="29" spans="1:14" hidden="1" x14ac:dyDescent="0.3">
      <c r="A29" s="37">
        <v>45923</v>
      </c>
      <c r="B29" s="4">
        <f>VLOOKUP(A29+$F$2,K:L,2)</f>
        <v>103.004</v>
      </c>
      <c r="C29" s="1">
        <f>B29-$F$8</f>
        <v>91.463000000000008</v>
      </c>
      <c r="D29" s="31">
        <f t="shared" si="6"/>
        <v>167662.54999999993</v>
      </c>
      <c r="E29" s="32">
        <f>$B$6*(A29-$A$14)/360*$B$5</f>
        <v>13888.888888888889</v>
      </c>
      <c r="F29" s="4">
        <f t="shared" si="2"/>
        <v>101.027</v>
      </c>
      <c r="G29" s="31">
        <f t="shared" si="3"/>
        <v>161400.00000000009</v>
      </c>
      <c r="H29" s="32">
        <f t="shared" si="4"/>
        <v>11025.520833333332</v>
      </c>
      <c r="I29" s="83">
        <f t="shared" si="5"/>
        <v>39989.662666666482</v>
      </c>
      <c r="J29" s="1"/>
      <c r="K29" s="152">
        <v>45786.625</v>
      </c>
      <c r="L29" s="3">
        <v>109.861</v>
      </c>
      <c r="M29" s="152">
        <v>45789.625</v>
      </c>
      <c r="N29" s="3">
        <v>96.028999999999996</v>
      </c>
    </row>
    <row r="30" spans="1:14" hidden="1" x14ac:dyDescent="0.3">
      <c r="A30" s="37">
        <v>45924</v>
      </c>
      <c r="B30" s="4">
        <f>VLOOKUP(A30+$F$2,K:L,2)</f>
        <v>102.914</v>
      </c>
      <c r="C30" s="1">
        <f>B30-$F$8</f>
        <v>91.373000000000005</v>
      </c>
      <c r="D30" s="31">
        <f t="shared" si="6"/>
        <v>168666.04999999996</v>
      </c>
      <c r="E30" s="32">
        <f>$B$6*(A30-$A$14)/360*$B$5</f>
        <v>14583.333333333332</v>
      </c>
      <c r="F30" s="4">
        <f t="shared" si="2"/>
        <v>101.15</v>
      </c>
      <c r="G30" s="31">
        <f t="shared" si="3"/>
        <v>170625.00000000044</v>
      </c>
      <c r="H30" s="32">
        <f t="shared" si="4"/>
        <v>11576.796875</v>
      </c>
      <c r="I30" s="83">
        <f t="shared" si="5"/>
        <v>32199.98162499952</v>
      </c>
      <c r="J30" s="1"/>
      <c r="K30" s="152">
        <v>45789.625</v>
      </c>
      <c r="L30" s="3">
        <v>105.154</v>
      </c>
      <c r="M30" s="152">
        <v>45790.625</v>
      </c>
      <c r="N30" s="3">
        <v>96.102000000000004</v>
      </c>
    </row>
    <row r="31" spans="1:14" hidden="1" x14ac:dyDescent="0.3">
      <c r="A31" s="37">
        <v>45925</v>
      </c>
      <c r="B31" s="4">
        <f>VLOOKUP(A31+$F$2,K:L,2)</f>
        <v>105.236</v>
      </c>
      <c r="C31" s="1">
        <f>B31-$F$8</f>
        <v>93.695000000000007</v>
      </c>
      <c r="D31" s="31">
        <f t="shared" si="6"/>
        <v>142775.74999999994</v>
      </c>
      <c r="E31" s="32">
        <f t="shared" ref="E31:E39" si="7">$B$6*(A31-$A$14)/360*$B$5</f>
        <v>15277.777777777777</v>
      </c>
      <c r="F31" s="4">
        <f t="shared" si="2"/>
        <v>100.76300000000001</v>
      </c>
      <c r="G31" s="31">
        <f t="shared" si="3"/>
        <v>141600.00000000041</v>
      </c>
      <c r="H31" s="32">
        <f t="shared" si="4"/>
        <v>12128.072916666668</v>
      </c>
      <c r="I31" s="83">
        <f t="shared" si="5"/>
        <v>31194.55458333284</v>
      </c>
      <c r="J31" s="1"/>
      <c r="K31" s="152">
        <v>45790.625</v>
      </c>
      <c r="L31" s="3">
        <v>99.885999999999996</v>
      </c>
      <c r="M31" s="152">
        <v>45791.625</v>
      </c>
      <c r="N31" s="3">
        <v>95.909000000000006</v>
      </c>
    </row>
    <row r="32" spans="1:14" hidden="1" x14ac:dyDescent="0.3">
      <c r="A32" s="37">
        <v>45926</v>
      </c>
      <c r="B32" s="4">
        <f>VLOOKUP(A32+$F$2,K:L,2)</f>
        <v>105.75</v>
      </c>
      <c r="C32" s="1">
        <f>B32-$F$8</f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f t="shared" si="2"/>
        <v>100.681</v>
      </c>
      <c r="G32" s="1">
        <f t="shared" si="3"/>
        <v>135449.99999999983</v>
      </c>
      <c r="H32" s="32">
        <f t="shared" si="4"/>
        <v>12679.348958333332</v>
      </c>
      <c r="I32" s="83">
        <f t="shared" si="5"/>
        <v>30900.391541666799</v>
      </c>
      <c r="J32" s="1"/>
      <c r="K32" s="152">
        <v>45791.625</v>
      </c>
      <c r="L32" s="3">
        <v>99.960999999999999</v>
      </c>
      <c r="M32" s="152">
        <v>45792.625</v>
      </c>
      <c r="N32" s="3">
        <v>95.572000000000003</v>
      </c>
    </row>
    <row r="33" spans="1:14" hidden="1" x14ac:dyDescent="0.3">
      <c r="A33" s="37">
        <v>45929</v>
      </c>
      <c r="B33" s="4">
        <f>VLOOKUP(A33+$F$2,K:L,2)</f>
        <v>105.6</v>
      </c>
      <c r="C33" s="1">
        <f>B33-$F$8</f>
        <v>94.058999999999997</v>
      </c>
      <c r="D33" s="31">
        <f t="shared" si="6"/>
        <v>138717.15000000002</v>
      </c>
      <c r="E33" s="32">
        <f t="shared" si="7"/>
        <v>18055.555555555558</v>
      </c>
      <c r="F33" s="4">
        <f t="shared" si="2"/>
        <v>101.003</v>
      </c>
      <c r="G33" s="1">
        <f t="shared" si="3"/>
        <v>159600</v>
      </c>
      <c r="H33" s="32">
        <f t="shared" si="4"/>
        <v>14333.177083333336</v>
      </c>
      <c r="I33" s="83">
        <f t="shared" si="5"/>
        <v>9490.8884166666903</v>
      </c>
      <c r="J33" s="1"/>
      <c r="K33" s="152">
        <v>45792.625</v>
      </c>
      <c r="L33" s="3">
        <v>102.67700000000001</v>
      </c>
      <c r="M33" s="152">
        <v>45793.625</v>
      </c>
      <c r="N33" s="3">
        <v>95.935000000000002</v>
      </c>
    </row>
    <row r="34" spans="1:14" hidden="1" x14ac:dyDescent="0.3">
      <c r="A34" s="37">
        <v>45930</v>
      </c>
      <c r="B34" s="4">
        <f>VLOOKUP(A34+$F$2,K:L,2)</f>
        <v>105.544</v>
      </c>
      <c r="C34" s="1">
        <f>B34-$F$8</f>
        <v>94.003</v>
      </c>
      <c r="D34" s="31">
        <f t="shared" si="6"/>
        <v>139341.54999999999</v>
      </c>
      <c r="E34" s="32">
        <f t="shared" si="7"/>
        <v>18750</v>
      </c>
      <c r="F34" s="4">
        <f t="shared" si="2"/>
        <v>100.789</v>
      </c>
      <c r="G34" s="1">
        <f t="shared" si="3"/>
        <v>143550.00000000012</v>
      </c>
      <c r="H34" s="32">
        <f t="shared" si="4"/>
        <v>14884.453125000007</v>
      </c>
      <c r="I34" s="83">
        <f t="shared" ref="I34:I39" si="8">(D34+E34)*$B$9-G34-H34</f>
        <v>26532.660374999854</v>
      </c>
      <c r="J34" s="1"/>
      <c r="K34" s="152">
        <v>45793.625</v>
      </c>
      <c r="L34" s="3">
        <v>101.176</v>
      </c>
      <c r="M34" s="152">
        <v>45796.625</v>
      </c>
      <c r="N34" s="3">
        <v>95.763000000000005</v>
      </c>
    </row>
    <row r="35" spans="1:14" hidden="1" x14ac:dyDescent="0.3">
      <c r="A35" s="37">
        <v>45931</v>
      </c>
      <c r="B35" s="4">
        <f>VLOOKUP(A35+$F$2,K:L,2)</f>
        <v>104.553</v>
      </c>
      <c r="C35" s="1">
        <f>B35-$F$8</f>
        <v>93.012</v>
      </c>
      <c r="D35" s="31">
        <f t="shared" ref="D35:D40" si="9">-1*(C35-$C$14)*10^-4*$B$8*$B$5</f>
        <v>150391.20000000001</v>
      </c>
      <c r="E35" s="32">
        <f t="shared" si="7"/>
        <v>19444.444444444445</v>
      </c>
      <c r="F35" s="4">
        <f t="shared" si="2"/>
        <v>100.709</v>
      </c>
      <c r="G35" s="1">
        <f t="shared" si="3"/>
        <v>137550.00000000026</v>
      </c>
      <c r="H35" s="32">
        <f t="shared" ref="H35" si="10">$C$6*(A35-$A$14)/360*$C$5-$C$7*(A35-$A$14)/360*$C$5*$F$14/100</f>
        <v>15435.729166666664</v>
      </c>
      <c r="I35" s="83">
        <f t="shared" si="8"/>
        <v>45721.974833333072</v>
      </c>
      <c r="J35" s="1"/>
      <c r="K35" s="152">
        <v>45796.625</v>
      </c>
      <c r="L35" s="3">
        <v>101.77</v>
      </c>
      <c r="M35" s="152">
        <v>45797.625</v>
      </c>
      <c r="N35" s="3">
        <v>95.956000000000003</v>
      </c>
    </row>
    <row r="36" spans="1:14" hidden="1" x14ac:dyDescent="0.3">
      <c r="A36" s="37">
        <v>45932</v>
      </c>
      <c r="B36" s="4">
        <f>VLOOKUP(A36+$F$2,K:L,2)</f>
        <v>102.07</v>
      </c>
      <c r="C36" s="1">
        <f>B36-$F$8</f>
        <v>90.528999999999996</v>
      </c>
      <c r="D36" s="31">
        <f t="shared" si="9"/>
        <v>178076.65000000005</v>
      </c>
      <c r="E36" s="32">
        <f t="shared" si="7"/>
        <v>20138.888888888887</v>
      </c>
      <c r="F36" s="4">
        <f t="shared" si="2"/>
        <v>101.09399999999999</v>
      </c>
      <c r="G36" s="1">
        <f t="shared" si="3"/>
        <v>166424.99999999956</v>
      </c>
      <c r="H36" s="32">
        <f t="shared" ref="H36:H41" si="11">$C$6*(A36-$A$14)/360*$C$5-$C$7*(A36-$A$14)/360*$C$5*$F$14/100</f>
        <v>15987.005208333343</v>
      </c>
      <c r="I36" s="83">
        <f t="shared" si="8"/>
        <v>49500.175291667139</v>
      </c>
      <c r="J36" s="1"/>
      <c r="K36" s="152">
        <v>45797.625</v>
      </c>
      <c r="L36" s="3">
        <v>100.45099999999999</v>
      </c>
      <c r="M36" s="152">
        <v>45798.625</v>
      </c>
      <c r="N36" s="3">
        <v>95.772999999999996</v>
      </c>
    </row>
    <row r="37" spans="1:14" x14ac:dyDescent="0.3">
      <c r="A37" s="37">
        <v>45933</v>
      </c>
      <c r="B37" s="4">
        <f>VLOOKUP(A37+$F$2,K:L,2)</f>
        <v>101.73699999999999</v>
      </c>
      <c r="C37" s="1">
        <f>B37-$F$8</f>
        <v>90.195999999999998</v>
      </c>
      <c r="D37" s="31">
        <f t="shared" si="9"/>
        <v>181789.60000000003</v>
      </c>
      <c r="E37" s="32">
        <f t="shared" si="7"/>
        <v>20833.333333333332</v>
      </c>
      <c r="F37" s="4">
        <f t="shared" si="2"/>
        <v>101.012</v>
      </c>
      <c r="G37" s="1">
        <f t="shared" si="3"/>
        <v>160275.00000000003</v>
      </c>
      <c r="H37" s="32">
        <f t="shared" si="11"/>
        <v>16538.281250000007</v>
      </c>
      <c r="I37" s="83">
        <f t="shared" si="8"/>
        <v>60255.550749999988</v>
      </c>
      <c r="J37" s="1"/>
      <c r="K37" s="152">
        <v>45798.625</v>
      </c>
      <c r="L37" s="3">
        <v>101.446</v>
      </c>
      <c r="M37" s="152">
        <v>45799.625</v>
      </c>
      <c r="N37" s="3">
        <v>95.494</v>
      </c>
    </row>
    <row r="38" spans="1:14" x14ac:dyDescent="0.3">
      <c r="A38" s="37">
        <v>45936</v>
      </c>
      <c r="B38" s="4">
        <f>VLOOKUP(A38+$F$2,K:L,2)</f>
        <v>106.923</v>
      </c>
      <c r="C38" s="1">
        <f>B38-$F$8</f>
        <v>95.382000000000005</v>
      </c>
      <c r="D38" s="31">
        <f t="shared" si="9"/>
        <v>123965.69999999995</v>
      </c>
      <c r="E38" s="32">
        <f t="shared" si="7"/>
        <v>22916.666666666668</v>
      </c>
      <c r="F38" s="4">
        <f t="shared" si="2"/>
        <v>100.5</v>
      </c>
      <c r="G38" s="1">
        <f t="shared" si="3"/>
        <v>121875</v>
      </c>
      <c r="H38" s="32">
        <f t="shared" si="11"/>
        <v>18192.109375000007</v>
      </c>
      <c r="I38" s="83">
        <f t="shared" si="8"/>
        <v>31785.259624999911</v>
      </c>
      <c r="J38" s="1"/>
      <c r="K38" s="152">
        <v>45799.625</v>
      </c>
      <c r="L38" s="3">
        <v>104.67400000000001</v>
      </c>
      <c r="M38" s="152">
        <v>45800.625</v>
      </c>
      <c r="N38" s="3">
        <v>95.557000000000002</v>
      </c>
    </row>
    <row r="39" spans="1:14" x14ac:dyDescent="0.3">
      <c r="A39" s="37">
        <v>45937</v>
      </c>
      <c r="B39" s="4">
        <f>VLOOKUP(A39+$F$2,K:L,2)</f>
        <v>106.367</v>
      </c>
      <c r="C39" s="1">
        <f>B39-$F$8</f>
        <v>94.826000000000008</v>
      </c>
      <c r="D39" s="31">
        <f t="shared" si="9"/>
        <v>130165.09999999992</v>
      </c>
      <c r="E39" s="32">
        <f t="shared" si="7"/>
        <v>23611.111111111113</v>
      </c>
      <c r="F39" s="4">
        <f t="shared" si="2"/>
        <v>100.55500000000001</v>
      </c>
      <c r="G39" s="1">
        <f t="shared" si="3"/>
        <v>126000.00000000051</v>
      </c>
      <c r="H39" s="32">
        <f t="shared" si="11"/>
        <v>18743.385416666664</v>
      </c>
      <c r="I39" s="83">
        <f t="shared" si="8"/>
        <v>35174.781583332726</v>
      </c>
      <c r="J39" s="1"/>
      <c r="K39" s="152">
        <v>45800.625</v>
      </c>
      <c r="L39" s="3">
        <v>104.48</v>
      </c>
      <c r="M39" s="152">
        <v>45804.625</v>
      </c>
      <c r="N39" s="3">
        <v>95.932000000000002</v>
      </c>
    </row>
    <row r="40" spans="1:14" x14ac:dyDescent="0.3">
      <c r="A40" s="37">
        <v>45938</v>
      </c>
      <c r="B40" s="4">
        <f>VLOOKUP(A40+$F$2,K:L,2)</f>
        <v>104.837</v>
      </c>
      <c r="C40" s="1">
        <f>B40-$F$8</f>
        <v>93.296000000000006</v>
      </c>
      <c r="D40" s="31">
        <f t="shared" si="9"/>
        <v>147224.59999999992</v>
      </c>
      <c r="E40" s="32">
        <f t="shared" ref="E40" si="12">$B$6*(A40-$A$14)/360*$B$5</f>
        <v>24305.555555555558</v>
      </c>
      <c r="F40" s="4">
        <f t="shared" si="2"/>
        <v>100.562</v>
      </c>
      <c r="G40" s="1">
        <f t="shared" ref="G40" si="13">(F40-$F$14)/100*$C$5</f>
        <v>126524.99999999981</v>
      </c>
      <c r="H40" s="32">
        <f t="shared" si="11"/>
        <v>19294.661458333336</v>
      </c>
      <c r="I40" s="83">
        <f t="shared" ref="I40" si="14">(D40+E40)*$B$9-G40-H40</f>
        <v>54870.620541666744</v>
      </c>
      <c r="J40" s="1"/>
      <c r="K40" s="152">
        <v>45803.625</v>
      </c>
      <c r="L40" s="3">
        <v>104.973</v>
      </c>
      <c r="M40" s="152">
        <v>45805.625</v>
      </c>
      <c r="N40" s="3">
        <v>96.037000000000006</v>
      </c>
    </row>
    <row r="41" spans="1:14" x14ac:dyDescent="0.3">
      <c r="A41" s="37">
        <v>45939</v>
      </c>
      <c r="B41" s="4">
        <f>VLOOKUP(A41+$F$2,K:L,2)</f>
        <v>104.482</v>
      </c>
      <c r="C41" s="1">
        <f>B41-$F$8</f>
        <v>92.941000000000003</v>
      </c>
      <c r="D41" s="31">
        <f t="shared" ref="D41" si="15">-1*(C41-$C$14)*10^-4*$B$8*$B$5</f>
        <v>151182.84999999998</v>
      </c>
      <c r="E41" s="32">
        <f t="shared" ref="E41" si="16">$B$6*(A41-$A$14)/360*$B$5</f>
        <v>25000</v>
      </c>
      <c r="F41" s="4">
        <f t="shared" si="2"/>
        <v>100.498</v>
      </c>
      <c r="G41" s="1">
        <f t="shared" ref="G41" si="17">(F41-$F$14)/100*$C$5</f>
        <v>121725.00000000035</v>
      </c>
      <c r="H41" s="32">
        <f t="shared" si="11"/>
        <v>19845.937499999989</v>
      </c>
      <c r="I41" s="83">
        <f t="shared" ref="I41" si="18">(D41+E41)*$B$9-G41-H41</f>
        <v>64562.996999999639</v>
      </c>
      <c r="J41" s="1"/>
      <c r="K41" s="152">
        <v>45804.625</v>
      </c>
      <c r="L41" s="3">
        <v>100.896</v>
      </c>
      <c r="M41" s="152">
        <v>45806.625</v>
      </c>
      <c r="N41" s="3">
        <v>96.45</v>
      </c>
    </row>
    <row r="42" spans="1:14" x14ac:dyDescent="0.3">
      <c r="A42" s="37">
        <v>45940</v>
      </c>
      <c r="B42" s="4">
        <f>VLOOKUP(A42+$F$2,K:L,2)</f>
        <v>104.67</v>
      </c>
      <c r="C42" s="1">
        <f>B42-$F$8</f>
        <v>93.129000000000005</v>
      </c>
      <c r="D42" s="31">
        <f t="shared" ref="D42" si="19">-1*(C42-$C$14)*10^-4*$B$8*$B$5</f>
        <v>149086.64999999994</v>
      </c>
      <c r="E42" s="32">
        <f t="shared" ref="E42" si="20">$B$6*(A42-$A$14)/360*$B$5</f>
        <v>25694.444444444445</v>
      </c>
      <c r="F42" s="4">
        <f t="shared" si="2"/>
        <v>100.498</v>
      </c>
      <c r="G42" s="1">
        <f t="shared" ref="G42" si="21">(F42-$F$14)/100*$C$5</f>
        <v>121725.00000000035</v>
      </c>
      <c r="H42" s="32">
        <f t="shared" ref="H42" si="22">$C$6*(A42-$A$14)/360*$C$5-$C$7*(A42-$A$14)/360*$C$5*$F$14/100</f>
        <v>20397.213541666664</v>
      </c>
      <c r="I42" s="83">
        <f t="shared" ref="I42" si="23">(D42+E42)*$B$9-G42-H42</f>
        <v>62371.666958332899</v>
      </c>
      <c r="J42" s="1"/>
      <c r="K42" s="152">
        <v>45805.625</v>
      </c>
      <c r="L42" s="3">
        <v>101.648</v>
      </c>
      <c r="M42" s="152">
        <v>45807.625</v>
      </c>
      <c r="N42" s="3">
        <v>96.408000000000001</v>
      </c>
    </row>
    <row r="43" spans="1:14" x14ac:dyDescent="0.3">
      <c r="A43" s="37">
        <v>45943</v>
      </c>
      <c r="B43" s="4">
        <f>VLOOKUP(A43+$F$2,K:L,2)</f>
        <v>108.026</v>
      </c>
      <c r="C43" s="1">
        <f>B43-$F$8</f>
        <v>96.484999999999999</v>
      </c>
      <c r="D43" s="31">
        <f t="shared" ref="D43" si="24">-1*(C43-$C$14)*10^-4*$B$8*$B$5</f>
        <v>111667.25</v>
      </c>
      <c r="E43" s="32">
        <f t="shared" ref="E43" si="25">$B$6*(A43-$A$14)/360*$B$5</f>
        <v>27777.777777777777</v>
      </c>
      <c r="F43" s="4">
        <f t="shared" si="2"/>
        <v>100.498</v>
      </c>
      <c r="G43" s="1">
        <f t="shared" ref="G43" si="26">(F43-$F$14)/100*$C$5</f>
        <v>121725.00000000035</v>
      </c>
      <c r="H43" s="32">
        <f t="shared" ref="H43" si="27">$C$6*(A43-$A$14)/360*$C$5-$C$7*(A43-$A$14)/360*$C$5*$F$14/100</f>
        <v>22051.041666666664</v>
      </c>
      <c r="I43" s="83">
        <f t="shared" ref="I43" si="28">(D43+E43)*$B$9-G43-H43</f>
        <v>19374.640833332982</v>
      </c>
      <c r="J43" s="1"/>
      <c r="K43" s="152">
        <v>45806.625</v>
      </c>
      <c r="L43" s="3">
        <v>99.975999999999999</v>
      </c>
      <c r="M43" s="152">
        <v>45810.625</v>
      </c>
      <c r="N43" s="3">
        <v>96.438999999999993</v>
      </c>
    </row>
    <row r="44" spans="1:14" x14ac:dyDescent="0.3">
      <c r="A44" s="37">
        <v>45944</v>
      </c>
      <c r="B44" s="4">
        <f>VLOOKUP(A44+$F$2,K:L,2)</f>
        <v>108.004</v>
      </c>
      <c r="C44" s="1">
        <f>B44-$F$8</f>
        <v>96.463000000000008</v>
      </c>
      <c r="D44" s="31">
        <f t="shared" ref="D44" si="29">-1*(C44-$C$14)*10^-4*$B$8*$B$5</f>
        <v>111912.54999999992</v>
      </c>
      <c r="E44" s="32">
        <f t="shared" ref="E44" si="30">$B$6*(A44-$A$14)/360*$B$5</f>
        <v>28472.222222222223</v>
      </c>
      <c r="F44" s="4">
        <f t="shared" si="2"/>
        <v>99.984999999999999</v>
      </c>
      <c r="G44" s="1">
        <f t="shared" ref="G44" si="31">(F44-$F$14)/100*$C$5</f>
        <v>83249.999999999956</v>
      </c>
      <c r="H44" s="32">
        <f t="shared" ref="H44" si="32">$C$6*(A44-$A$14)/360*$C$5-$C$7*(A44-$A$14)/360*$C$5*$F$14/100</f>
        <v>22602.317708333336</v>
      </c>
      <c r="I44" s="83">
        <f t="shared" ref="I44" si="33">(D44+E44)*$B$9-G44-H44</f>
        <v>58397.865791666605</v>
      </c>
      <c r="J44" s="1"/>
      <c r="K44" s="152">
        <v>45807.625</v>
      </c>
      <c r="L44" s="3">
        <v>100.161</v>
      </c>
      <c r="M44" s="152">
        <v>45811.625</v>
      </c>
      <c r="N44" s="3">
        <v>96.614999999999995</v>
      </c>
    </row>
    <row r="45" spans="1:14" x14ac:dyDescent="0.3">
      <c r="A45" s="37">
        <v>45945</v>
      </c>
      <c r="B45" s="4">
        <f>VLOOKUP(A45+$F$2,K:L,2)</f>
        <v>101.48</v>
      </c>
      <c r="C45" s="1">
        <f>B45-$F$8</f>
        <v>89.939000000000007</v>
      </c>
      <c r="D45" s="31">
        <f t="shared" ref="D45" si="34">-1*(C45-$C$14)*10^-4*$B$8*$B$5</f>
        <v>184655.14999999991</v>
      </c>
      <c r="E45" s="32">
        <f t="shared" ref="E45" si="35">$B$6*(A45-$A$14)/360*$B$5</f>
        <v>29166.666666666664</v>
      </c>
      <c r="F45" s="4">
        <f t="shared" si="2"/>
        <v>100.788</v>
      </c>
      <c r="G45" s="1">
        <f t="shared" ref="G45" si="36">(F45-$F$14)/100*$C$5</f>
        <v>143474.99999999974</v>
      </c>
      <c r="H45" s="32">
        <f t="shared" ref="H45" si="37">$C$6*(A45-$A$14)/360*$C$5-$C$7*(A45-$A$14)/360*$C$5*$F$14/100</f>
        <v>23153.59375</v>
      </c>
      <c r="I45" s="83">
        <f t="shared" ref="I45" si="38">(D45+E45)*$B$9-G45-H45</f>
        <v>83542.931750000134</v>
      </c>
      <c r="J45" s="1"/>
      <c r="K45" s="152">
        <v>45810.625</v>
      </c>
      <c r="L45" s="3">
        <v>100.687</v>
      </c>
      <c r="M45" s="152">
        <v>45812.625</v>
      </c>
      <c r="N45" s="3">
        <v>96.897000000000006</v>
      </c>
    </row>
    <row r="46" spans="1:14" x14ac:dyDescent="0.3">
      <c r="A46" s="37">
        <v>45946</v>
      </c>
      <c r="B46" s="4">
        <f>B10</f>
        <v>100.931</v>
      </c>
      <c r="C46" s="1">
        <f>B46-$F$8</f>
        <v>89.39</v>
      </c>
      <c r="D46" s="31">
        <f t="shared" ref="D46" si="39">-1*(C46-$C$14)*10^-4*$B$8*$B$5</f>
        <v>190776.5</v>
      </c>
      <c r="E46" s="32">
        <f t="shared" ref="E46" si="40">$B$6*(A46-$A$14)/360*$B$5</f>
        <v>29861.111111111109</v>
      </c>
      <c r="F46" s="4">
        <f>C10</f>
        <v>100.821</v>
      </c>
      <c r="G46" s="1">
        <f t="shared" ref="G46" si="41">(F46-$F$14)/100*$C$5</f>
        <v>145949.99999999985</v>
      </c>
      <c r="H46" s="32">
        <f t="shared" ref="H46" si="42">$C$6*(A46-$A$14)/360*$C$5-$C$7*(A46-$A$14)/360*$C$5*$F$14/100</f>
        <v>23704.869791666672</v>
      </c>
      <c r="I46" s="83">
        <f t="shared" ref="I46" si="43">(D46+E46)*$B$9-G46-H46</f>
        <v>88491.135208333479</v>
      </c>
      <c r="J46" s="1"/>
      <c r="K46" s="152">
        <v>45811.625</v>
      </c>
      <c r="L46" s="3">
        <v>100.36</v>
      </c>
      <c r="M46" s="152">
        <v>45813.625</v>
      </c>
      <c r="N46" s="3">
        <v>96.96</v>
      </c>
    </row>
    <row r="47" spans="1:14" x14ac:dyDescent="0.3">
      <c r="A47" s="37">
        <v>45947</v>
      </c>
      <c r="B47" s="4"/>
      <c r="C47" s="1"/>
      <c r="D47" s="31"/>
      <c r="E47" s="32"/>
      <c r="F47" s="4"/>
      <c r="G47" s="1"/>
      <c r="H47" s="32"/>
      <c r="I47" s="83"/>
      <c r="J47" s="1"/>
      <c r="K47" s="152">
        <v>45812.625</v>
      </c>
      <c r="L47" s="3">
        <v>99.268000000000001</v>
      </c>
      <c r="M47" s="152">
        <v>45814.625</v>
      </c>
      <c r="N47" s="3">
        <v>97.397999999999996</v>
      </c>
    </row>
    <row r="48" spans="1:14" x14ac:dyDescent="0.3">
      <c r="A48" s="37">
        <v>45948</v>
      </c>
      <c r="B48" s="4"/>
      <c r="C48" s="1"/>
      <c r="D48" s="31"/>
      <c r="E48" s="32"/>
      <c r="F48" s="4"/>
      <c r="G48" s="1"/>
      <c r="H48" s="32"/>
      <c r="I48" s="83"/>
      <c r="J48" s="1"/>
      <c r="K48" s="152">
        <v>45813.625</v>
      </c>
      <c r="L48" s="3">
        <v>99.311999999999998</v>
      </c>
      <c r="M48" s="152">
        <v>45817.625</v>
      </c>
      <c r="N48" s="3">
        <v>97.316999999999993</v>
      </c>
    </row>
    <row r="49" spans="1:14" x14ac:dyDescent="0.3">
      <c r="A49" s="37">
        <v>45949</v>
      </c>
      <c r="B49" s="4"/>
      <c r="C49" s="1"/>
      <c r="D49" s="31"/>
      <c r="E49" s="32"/>
      <c r="F49" s="4"/>
      <c r="G49" s="1"/>
      <c r="H49" s="32"/>
      <c r="I49" s="83"/>
      <c r="J49" s="1"/>
      <c r="K49" s="152">
        <v>45814.625</v>
      </c>
      <c r="L49" s="3">
        <v>99.111999999999995</v>
      </c>
      <c r="M49" s="152">
        <v>45818.625</v>
      </c>
      <c r="N49" s="3">
        <v>97.459000000000003</v>
      </c>
    </row>
    <row r="50" spans="1:14" x14ac:dyDescent="0.3">
      <c r="A50" s="37">
        <v>45950</v>
      </c>
      <c r="B50" s="4"/>
      <c r="C50" s="1"/>
      <c r="D50" s="31"/>
      <c r="E50" s="5"/>
      <c r="F50" s="4"/>
      <c r="G50" s="1"/>
      <c r="H50" s="5"/>
      <c r="I50" s="82"/>
      <c r="J50" s="1"/>
      <c r="K50" s="152">
        <v>45817.625</v>
      </c>
      <c r="L50" s="3">
        <v>97.832999999999998</v>
      </c>
      <c r="M50" s="152">
        <v>45819.625</v>
      </c>
      <c r="N50" s="3">
        <v>97.754000000000005</v>
      </c>
    </row>
    <row r="51" spans="1:14" x14ac:dyDescent="0.3">
      <c r="B51" s="4"/>
      <c r="C51" s="1"/>
      <c r="D51" s="31"/>
      <c r="E51" s="5"/>
      <c r="F51" s="4"/>
      <c r="G51" s="1"/>
      <c r="H51" s="5"/>
      <c r="I51" s="82"/>
      <c r="J51" s="1"/>
      <c r="K51" s="152">
        <v>45818.625</v>
      </c>
      <c r="L51" s="3">
        <v>97.355999999999995</v>
      </c>
      <c r="M51" s="152">
        <v>45820.625</v>
      </c>
      <c r="N51" s="3">
        <v>97.39</v>
      </c>
    </row>
    <row r="52" spans="1:14" x14ac:dyDescent="0.3">
      <c r="B52" s="4"/>
      <c r="C52" s="1"/>
      <c r="D52" s="31"/>
      <c r="E52" s="5"/>
      <c r="F52" s="4"/>
      <c r="G52" s="1"/>
      <c r="H52" s="5"/>
      <c r="I52" s="82"/>
      <c r="J52" s="1"/>
      <c r="K52" s="152">
        <v>45819.625</v>
      </c>
      <c r="L52" s="3">
        <v>96.275000000000006</v>
      </c>
      <c r="M52" s="152">
        <v>45821.625</v>
      </c>
      <c r="N52" s="3">
        <v>97.503</v>
      </c>
    </row>
    <row r="53" spans="1:14" x14ac:dyDescent="0.3">
      <c r="B53" s="4"/>
      <c r="C53" s="1"/>
      <c r="D53" s="31"/>
      <c r="E53" s="5"/>
      <c r="F53" s="4"/>
      <c r="G53" s="1"/>
      <c r="H53" s="5"/>
      <c r="I53" s="82"/>
      <c r="J53" s="1"/>
      <c r="K53" s="152">
        <v>45820.625</v>
      </c>
      <c r="L53" s="3">
        <v>97.052999999999997</v>
      </c>
      <c r="M53" s="152">
        <v>45824.625</v>
      </c>
      <c r="N53" s="3">
        <v>97.588999999999999</v>
      </c>
    </row>
    <row r="54" spans="1:14" x14ac:dyDescent="0.3">
      <c r="B54" s="34"/>
      <c r="E54" s="35"/>
      <c r="F54" s="34"/>
      <c r="H54" s="35"/>
      <c r="I54" s="84"/>
      <c r="K54" s="152">
        <v>45821.625</v>
      </c>
      <c r="L54" s="3">
        <v>100.646</v>
      </c>
      <c r="M54" s="152">
        <v>45825.625</v>
      </c>
      <c r="N54" s="3">
        <v>97.742000000000004</v>
      </c>
    </row>
    <row r="55" spans="1:14" ht="15" thickBot="1" x14ac:dyDescent="0.35">
      <c r="B55" s="36"/>
      <c r="C55" s="12"/>
      <c r="D55" s="71"/>
      <c r="E55" s="13"/>
      <c r="F55" s="36"/>
      <c r="G55" s="12"/>
      <c r="H55" s="13"/>
      <c r="I55" s="85"/>
      <c r="K55" s="152">
        <v>45824.625</v>
      </c>
      <c r="L55" s="3">
        <v>98.992000000000004</v>
      </c>
      <c r="M55" s="152">
        <v>45826.625</v>
      </c>
      <c r="N55" s="3">
        <v>97.769000000000005</v>
      </c>
    </row>
    <row r="56" spans="1:14" x14ac:dyDescent="0.3">
      <c r="K56" s="152">
        <v>45825.625</v>
      </c>
      <c r="L56" s="3">
        <v>99.960999999999999</v>
      </c>
      <c r="M56" s="152">
        <v>45828.625</v>
      </c>
      <c r="N56" s="3">
        <v>97.44</v>
      </c>
    </row>
    <row r="57" spans="1:14" x14ac:dyDescent="0.3">
      <c r="K57" s="152">
        <v>45826.625</v>
      </c>
      <c r="L57" s="3">
        <v>101.992</v>
      </c>
      <c r="M57" s="152">
        <v>45831.625</v>
      </c>
      <c r="N57" s="3">
        <v>97.382000000000005</v>
      </c>
    </row>
    <row r="58" spans="1:14" x14ac:dyDescent="0.3">
      <c r="K58" s="152">
        <v>45827.625</v>
      </c>
      <c r="L58" s="3">
        <v>105.15300000000001</v>
      </c>
      <c r="M58" s="152">
        <v>45832.625</v>
      </c>
      <c r="N58" s="3">
        <v>97.813000000000002</v>
      </c>
    </row>
    <row r="59" spans="1:14" x14ac:dyDescent="0.3">
      <c r="K59" s="152">
        <v>45828.625</v>
      </c>
      <c r="L59" s="3">
        <v>104.91800000000001</v>
      </c>
      <c r="M59" s="152">
        <v>45833.625</v>
      </c>
      <c r="N59" s="3">
        <v>97.658000000000001</v>
      </c>
    </row>
    <row r="60" spans="1:14" x14ac:dyDescent="0.3">
      <c r="K60" s="152">
        <v>45831.625</v>
      </c>
      <c r="L60" s="3">
        <v>105.04900000000001</v>
      </c>
      <c r="M60" s="152">
        <v>45834.625</v>
      </c>
      <c r="N60" s="3">
        <v>97.56</v>
      </c>
    </row>
    <row r="61" spans="1:14" x14ac:dyDescent="0.3">
      <c r="K61" s="152">
        <v>45832.625</v>
      </c>
      <c r="L61" s="3">
        <v>98.676000000000002</v>
      </c>
      <c r="M61" s="152">
        <v>45835.625</v>
      </c>
      <c r="N61" s="3">
        <v>97.772000000000006</v>
      </c>
    </row>
    <row r="62" spans="1:14" x14ac:dyDescent="0.3">
      <c r="K62" s="152">
        <v>45833.625</v>
      </c>
      <c r="L62" s="3">
        <v>99.372</v>
      </c>
      <c r="M62" s="152">
        <v>45838.625</v>
      </c>
      <c r="N62" s="3">
        <v>97.974999999999994</v>
      </c>
    </row>
    <row r="63" spans="1:14" x14ac:dyDescent="0.3">
      <c r="K63" s="152">
        <v>45834.625</v>
      </c>
      <c r="L63" s="3">
        <v>99.778000000000006</v>
      </c>
      <c r="M63" s="152">
        <v>45839.625</v>
      </c>
      <c r="N63" s="3">
        <v>98.146000000000001</v>
      </c>
    </row>
    <row r="64" spans="1:14" x14ac:dyDescent="0.3">
      <c r="K64" s="152">
        <v>45835.625</v>
      </c>
      <c r="L64" s="3">
        <v>98.491</v>
      </c>
      <c r="M64" s="152">
        <v>45840.625</v>
      </c>
      <c r="N64" s="3">
        <v>98.274000000000001</v>
      </c>
    </row>
    <row r="65" spans="11:14" x14ac:dyDescent="0.3">
      <c r="K65" s="152">
        <v>45838.625</v>
      </c>
      <c r="L65" s="3">
        <v>97.775999999999996</v>
      </c>
      <c r="M65" s="152">
        <v>45841.625</v>
      </c>
      <c r="N65" s="3">
        <v>98.831000000000003</v>
      </c>
    </row>
    <row r="66" spans="11:14" x14ac:dyDescent="0.3">
      <c r="K66" s="152">
        <v>45839.625</v>
      </c>
      <c r="L66" s="3">
        <v>97.828000000000003</v>
      </c>
      <c r="M66" s="152">
        <v>45845.625</v>
      </c>
      <c r="N66" s="3">
        <v>98.700999999999993</v>
      </c>
    </row>
    <row r="67" spans="11:14" x14ac:dyDescent="0.3">
      <c r="K67" s="152">
        <v>45840.625</v>
      </c>
      <c r="L67" s="3">
        <v>96.846999999999994</v>
      </c>
      <c r="M67" s="152">
        <v>45846.625</v>
      </c>
      <c r="N67" s="3">
        <v>98.694999999999993</v>
      </c>
    </row>
    <row r="68" spans="11:14" x14ac:dyDescent="0.3">
      <c r="K68" s="152">
        <v>45841.625</v>
      </c>
      <c r="L68" s="3">
        <v>96.338999999999999</v>
      </c>
      <c r="M68" s="152">
        <v>45847.625</v>
      </c>
      <c r="N68" s="3">
        <v>99.075000000000003</v>
      </c>
    </row>
    <row r="69" spans="11:14" x14ac:dyDescent="0.3">
      <c r="K69" s="152">
        <v>45842.625</v>
      </c>
      <c r="L69" s="3">
        <v>97.531999999999996</v>
      </c>
      <c r="M69" s="152">
        <v>45848.625</v>
      </c>
      <c r="N69" s="3">
        <v>98.983000000000004</v>
      </c>
    </row>
    <row r="70" spans="11:14" x14ac:dyDescent="0.3">
      <c r="K70" s="152">
        <v>45845.625</v>
      </c>
      <c r="L70" s="3">
        <v>97.003</v>
      </c>
      <c r="M70" s="152">
        <v>45849.625</v>
      </c>
      <c r="N70" s="3">
        <v>98.903999999999996</v>
      </c>
    </row>
    <row r="71" spans="11:14" x14ac:dyDescent="0.3">
      <c r="K71" s="152">
        <v>45846.625</v>
      </c>
      <c r="L71" s="3">
        <v>96.25</v>
      </c>
      <c r="M71" s="152">
        <v>45852.625</v>
      </c>
      <c r="N71" s="3">
        <v>98.831999999999994</v>
      </c>
    </row>
    <row r="72" spans="11:14" x14ac:dyDescent="0.3">
      <c r="K72" s="152">
        <v>45847.625</v>
      </c>
      <c r="L72" s="3">
        <v>96.17</v>
      </c>
      <c r="M72" s="152">
        <v>45853.625</v>
      </c>
      <c r="N72" s="3">
        <v>98.623999999999995</v>
      </c>
    </row>
    <row r="73" spans="11:14" x14ac:dyDescent="0.3">
      <c r="K73" s="152">
        <v>45848.625</v>
      </c>
      <c r="L73" s="3">
        <v>94.885999999999996</v>
      </c>
      <c r="M73" s="152">
        <v>45854.625</v>
      </c>
      <c r="N73" s="3">
        <v>98.533000000000001</v>
      </c>
    </row>
    <row r="74" spans="11:14" x14ac:dyDescent="0.3">
      <c r="K74" s="152">
        <v>45849.625</v>
      </c>
      <c r="L74" s="3">
        <v>96.510999999999996</v>
      </c>
      <c r="M74" s="152">
        <v>45855.625</v>
      </c>
      <c r="N74" s="3">
        <v>98.546000000000006</v>
      </c>
    </row>
    <row r="75" spans="11:14" x14ac:dyDescent="0.3">
      <c r="K75" s="152">
        <v>45852.625</v>
      </c>
      <c r="L75" s="3">
        <v>97.629000000000005</v>
      </c>
      <c r="M75" s="152">
        <v>45856.625</v>
      </c>
      <c r="N75" s="3">
        <v>98.555999999999997</v>
      </c>
    </row>
    <row r="76" spans="11:14" x14ac:dyDescent="0.3">
      <c r="K76" s="152">
        <v>45853.625</v>
      </c>
      <c r="L76" s="3">
        <v>97.247</v>
      </c>
      <c r="M76" s="152">
        <v>45859.625</v>
      </c>
      <c r="N76" s="3">
        <v>98.796999999999997</v>
      </c>
    </row>
    <row r="77" spans="11:14" x14ac:dyDescent="0.3">
      <c r="K77" s="152">
        <v>45854.625</v>
      </c>
      <c r="L77" s="3">
        <v>98.581000000000003</v>
      </c>
      <c r="M77" s="152">
        <v>45860.625</v>
      </c>
      <c r="N77" s="3">
        <v>98.896000000000001</v>
      </c>
    </row>
    <row r="78" spans="11:14" x14ac:dyDescent="0.3">
      <c r="K78" s="152">
        <v>45855.625</v>
      </c>
      <c r="L78" s="3">
        <v>97.709000000000003</v>
      </c>
      <c r="M78" s="152">
        <v>45861.625</v>
      </c>
      <c r="N78" s="3">
        <v>98.986999999999995</v>
      </c>
    </row>
    <row r="79" spans="11:14" x14ac:dyDescent="0.3">
      <c r="K79" s="152">
        <v>45856.625</v>
      </c>
      <c r="L79" s="3">
        <v>97.168999999999997</v>
      </c>
      <c r="M79" s="152">
        <v>45862.625</v>
      </c>
      <c r="N79" s="3">
        <v>99.215000000000003</v>
      </c>
    </row>
    <row r="80" spans="11:14" x14ac:dyDescent="0.3">
      <c r="K80" s="152">
        <v>45859.625</v>
      </c>
      <c r="L80" s="3">
        <v>97.474000000000004</v>
      </c>
      <c r="M80" s="152">
        <v>45863.625</v>
      </c>
      <c r="N80" s="3">
        <v>99.356999999999999</v>
      </c>
    </row>
    <row r="81" spans="11:14" x14ac:dyDescent="0.3">
      <c r="K81" s="152">
        <v>45860.625</v>
      </c>
      <c r="L81" s="3">
        <v>98.94</v>
      </c>
      <c r="M81" s="152">
        <v>45866.625</v>
      </c>
      <c r="N81" s="3">
        <v>99.575000000000003</v>
      </c>
    </row>
    <row r="82" spans="11:14" x14ac:dyDescent="0.3">
      <c r="K82" s="152">
        <v>45861.625</v>
      </c>
      <c r="L82" s="3">
        <v>97.263999999999996</v>
      </c>
      <c r="M82" s="152">
        <v>45867.625</v>
      </c>
      <c r="N82" s="3">
        <v>99.679000000000002</v>
      </c>
    </row>
    <row r="83" spans="11:14" x14ac:dyDescent="0.3">
      <c r="K83" s="152">
        <v>45862.625</v>
      </c>
      <c r="L83" s="3">
        <v>96.298000000000002</v>
      </c>
      <c r="M83" s="152">
        <v>45868.625</v>
      </c>
      <c r="N83" s="3">
        <v>99.745999999999995</v>
      </c>
    </row>
    <row r="84" spans="11:14" x14ac:dyDescent="0.3">
      <c r="K84" s="152">
        <v>45863.625</v>
      </c>
      <c r="L84" s="3">
        <v>96.741</v>
      </c>
      <c r="M84" s="152">
        <v>45869.625</v>
      </c>
      <c r="N84" s="3">
        <v>99.888000000000005</v>
      </c>
    </row>
    <row r="85" spans="11:14" x14ac:dyDescent="0.3">
      <c r="K85" s="152">
        <v>45866.625</v>
      </c>
      <c r="L85" s="3">
        <v>94.462000000000003</v>
      </c>
      <c r="M85" s="152">
        <v>45870.625</v>
      </c>
      <c r="N85" s="3">
        <v>99.468999999999994</v>
      </c>
    </row>
    <row r="86" spans="11:14" x14ac:dyDescent="0.3">
      <c r="K86" s="152">
        <v>45867.625</v>
      </c>
      <c r="L86" s="3">
        <v>94.534000000000006</v>
      </c>
      <c r="M86" s="152">
        <v>45873.625</v>
      </c>
      <c r="N86" s="3">
        <v>99.652000000000001</v>
      </c>
    </row>
    <row r="87" spans="11:14" x14ac:dyDescent="0.3">
      <c r="K87" s="152">
        <v>45868.625</v>
      </c>
      <c r="L87" s="3">
        <v>94.784000000000006</v>
      </c>
      <c r="M87" s="152">
        <v>45874.625</v>
      </c>
      <c r="N87" s="3">
        <v>99.858000000000004</v>
      </c>
    </row>
    <row r="88" spans="11:14" x14ac:dyDescent="0.3">
      <c r="K88" s="152">
        <v>45869.625</v>
      </c>
      <c r="L88" s="3">
        <v>94.63</v>
      </c>
      <c r="M88" s="152">
        <v>45875.625</v>
      </c>
      <c r="N88" s="3">
        <v>100.123</v>
      </c>
    </row>
    <row r="89" spans="11:14" x14ac:dyDescent="0.3">
      <c r="K89" s="152">
        <v>45870.625</v>
      </c>
      <c r="L89" s="3">
        <v>98.915000000000006</v>
      </c>
      <c r="M89" s="152">
        <v>45876.625</v>
      </c>
      <c r="N89" s="3">
        <v>100.367</v>
      </c>
    </row>
    <row r="90" spans="11:14" x14ac:dyDescent="0.3">
      <c r="K90" s="152">
        <v>45873.625</v>
      </c>
      <c r="L90" s="3">
        <v>98.665000000000006</v>
      </c>
      <c r="M90" s="152">
        <v>45877.625</v>
      </c>
      <c r="N90" s="3">
        <v>100.40600000000001</v>
      </c>
    </row>
    <row r="91" spans="11:14" x14ac:dyDescent="0.3">
      <c r="K91" s="152">
        <v>45874.625</v>
      </c>
      <c r="L91" s="3">
        <v>97.302999999999997</v>
      </c>
      <c r="M91" s="152">
        <v>45880.625</v>
      </c>
      <c r="N91" s="3">
        <v>100.592</v>
      </c>
    </row>
    <row r="92" spans="11:14" x14ac:dyDescent="0.3">
      <c r="K92" s="152">
        <v>45875.625</v>
      </c>
      <c r="L92" s="3">
        <v>97.346999999999994</v>
      </c>
      <c r="M92" s="152">
        <v>45881.625</v>
      </c>
      <c r="N92" s="3">
        <v>100.723</v>
      </c>
    </row>
    <row r="93" spans="11:14" x14ac:dyDescent="0.3">
      <c r="K93" s="152">
        <v>45876.625</v>
      </c>
      <c r="L93" s="3">
        <v>95.873999999999995</v>
      </c>
      <c r="M93" s="152">
        <v>45882.625</v>
      </c>
      <c r="N93" s="3">
        <v>100.87</v>
      </c>
    </row>
    <row r="94" spans="11:14" x14ac:dyDescent="0.3">
      <c r="K94" s="152">
        <v>45877.625</v>
      </c>
      <c r="L94" s="3">
        <v>95.239000000000004</v>
      </c>
      <c r="M94" s="152">
        <v>45883.625</v>
      </c>
      <c r="N94" s="3">
        <v>100.889</v>
      </c>
    </row>
    <row r="95" spans="11:14" x14ac:dyDescent="0.3">
      <c r="K95" s="152">
        <v>45880.625</v>
      </c>
      <c r="L95" s="3">
        <v>94.683000000000007</v>
      </c>
      <c r="M95" s="152">
        <v>45884.625</v>
      </c>
      <c r="N95" s="3">
        <v>101.062</v>
      </c>
    </row>
    <row r="96" spans="11:14" x14ac:dyDescent="0.3">
      <c r="K96" s="152">
        <v>45881.625</v>
      </c>
      <c r="L96" s="3">
        <v>94.650999999999996</v>
      </c>
      <c r="M96" s="152">
        <v>45887.625</v>
      </c>
      <c r="N96" s="3">
        <v>100.98699999999999</v>
      </c>
    </row>
    <row r="97" spans="11:14" x14ac:dyDescent="0.3">
      <c r="K97" s="152">
        <v>45882.625</v>
      </c>
      <c r="L97" s="3">
        <v>92.992999999999995</v>
      </c>
      <c r="M97" s="152">
        <v>45888.625</v>
      </c>
      <c r="N97" s="3">
        <v>101.111</v>
      </c>
    </row>
    <row r="98" spans="11:14" x14ac:dyDescent="0.3">
      <c r="K98" s="152">
        <v>45883.625</v>
      </c>
      <c r="L98" s="3">
        <v>92.293999999999997</v>
      </c>
      <c r="M98" s="152">
        <v>45889.625</v>
      </c>
      <c r="N98" s="3">
        <v>100.663</v>
      </c>
    </row>
    <row r="99" spans="11:14" x14ac:dyDescent="0.3">
      <c r="K99" s="152">
        <v>45884.625</v>
      </c>
      <c r="L99" s="3">
        <v>91.725999999999999</v>
      </c>
      <c r="M99" s="152">
        <v>45890.625</v>
      </c>
      <c r="N99" s="3">
        <v>100.253</v>
      </c>
    </row>
    <row r="100" spans="11:14" x14ac:dyDescent="0.3">
      <c r="K100" s="152">
        <v>45887.625</v>
      </c>
      <c r="L100" s="3">
        <v>92.222999999999999</v>
      </c>
      <c r="M100" s="152">
        <v>45891.625</v>
      </c>
      <c r="N100" s="3">
        <v>100.52800000000001</v>
      </c>
    </row>
    <row r="101" spans="11:14" x14ac:dyDescent="0.3">
      <c r="K101" s="152">
        <v>45888.625</v>
      </c>
      <c r="L101" s="3">
        <v>92.4</v>
      </c>
      <c r="M101" s="152">
        <v>45894.625</v>
      </c>
      <c r="N101" s="3">
        <v>100.44</v>
      </c>
    </row>
    <row r="102" spans="11:14" x14ac:dyDescent="0.3">
      <c r="K102" s="152">
        <v>45889.625</v>
      </c>
      <c r="L102" s="3">
        <v>93.158000000000001</v>
      </c>
      <c r="M102" s="152">
        <v>45895.625</v>
      </c>
      <c r="N102" s="3">
        <v>100.071</v>
      </c>
    </row>
    <row r="103" spans="11:14" x14ac:dyDescent="0.3">
      <c r="K103" s="152">
        <v>45890.625</v>
      </c>
      <c r="L103" s="3">
        <v>94.564999999999998</v>
      </c>
      <c r="M103" s="152">
        <v>45896.625</v>
      </c>
      <c r="N103" s="3">
        <v>100.041</v>
      </c>
    </row>
    <row r="104" spans="11:14" x14ac:dyDescent="0.3">
      <c r="K104" s="152">
        <v>45891.625</v>
      </c>
      <c r="L104" s="3">
        <v>95.510999999999996</v>
      </c>
      <c r="M104" s="152">
        <v>45897.625</v>
      </c>
      <c r="N104" s="3">
        <v>100.211</v>
      </c>
    </row>
    <row r="105" spans="11:14" x14ac:dyDescent="0.3">
      <c r="K105" s="152">
        <v>45894.625</v>
      </c>
      <c r="L105" s="3">
        <v>94.742999999999995</v>
      </c>
      <c r="M105" s="152">
        <v>45898.625</v>
      </c>
      <c r="N105" s="3">
        <v>100.113</v>
      </c>
    </row>
    <row r="106" spans="11:14" x14ac:dyDescent="0.3">
      <c r="K106" s="152">
        <v>45895.625</v>
      </c>
      <c r="L106" s="3">
        <v>100.36199999999999</v>
      </c>
      <c r="M106" s="152">
        <v>45902.625</v>
      </c>
      <c r="N106" s="3">
        <v>99.4</v>
      </c>
    </row>
    <row r="107" spans="11:14" x14ac:dyDescent="0.3">
      <c r="K107" s="152">
        <v>45896.625</v>
      </c>
      <c r="L107" s="3">
        <v>100.863</v>
      </c>
      <c r="M107" s="152">
        <v>45903.625</v>
      </c>
      <c r="N107" s="3">
        <v>99.346999999999994</v>
      </c>
    </row>
    <row r="108" spans="11:14" x14ac:dyDescent="0.3">
      <c r="K108" s="152">
        <v>45897.625</v>
      </c>
      <c r="L108" s="3">
        <v>104.051</v>
      </c>
      <c r="M108" s="152">
        <v>45904.625</v>
      </c>
      <c r="N108" s="3">
        <v>99.266999999999996</v>
      </c>
    </row>
    <row r="109" spans="11:14" x14ac:dyDescent="0.3">
      <c r="K109" s="152">
        <v>45898.625</v>
      </c>
      <c r="L109" s="3">
        <v>105.312</v>
      </c>
      <c r="M109" s="152">
        <v>45905.625</v>
      </c>
      <c r="N109" s="3">
        <v>99.856999999999999</v>
      </c>
    </row>
    <row r="110" spans="11:14" x14ac:dyDescent="0.3">
      <c r="K110" s="152">
        <v>45901.625</v>
      </c>
      <c r="L110" s="3">
        <v>105.065</v>
      </c>
      <c r="M110" s="152">
        <v>45908.625</v>
      </c>
      <c r="N110" s="3">
        <v>99.837000000000003</v>
      </c>
    </row>
    <row r="111" spans="11:14" x14ac:dyDescent="0.3">
      <c r="K111" s="152">
        <v>45902.625</v>
      </c>
      <c r="L111" s="3">
        <v>107.70399999999999</v>
      </c>
      <c r="M111" s="152">
        <v>45909.625</v>
      </c>
      <c r="N111" s="3">
        <v>99.876000000000005</v>
      </c>
    </row>
    <row r="112" spans="11:14" x14ac:dyDescent="0.3">
      <c r="K112" s="152">
        <v>45903.625</v>
      </c>
      <c r="L112" s="3">
        <v>106.65900000000001</v>
      </c>
      <c r="M112" s="152">
        <v>45910.625</v>
      </c>
      <c r="N112" s="3">
        <v>99.942999999999998</v>
      </c>
    </row>
    <row r="113" spans="11:14" x14ac:dyDescent="0.3">
      <c r="K113" s="152">
        <v>45904.625</v>
      </c>
      <c r="L113" s="3">
        <v>102.55200000000001</v>
      </c>
      <c r="M113" s="152">
        <v>45911.625</v>
      </c>
      <c r="N113" s="3">
        <v>100.11</v>
      </c>
    </row>
    <row r="114" spans="11:14" x14ac:dyDescent="0.3">
      <c r="K114" s="152">
        <v>45905.625</v>
      </c>
      <c r="L114" s="3">
        <v>97.619</v>
      </c>
      <c r="M114" s="152">
        <v>45912.625</v>
      </c>
      <c r="N114" s="3">
        <v>100.373</v>
      </c>
    </row>
    <row r="115" spans="11:14" x14ac:dyDescent="0.3">
      <c r="K115" s="152">
        <v>45908.625</v>
      </c>
      <c r="L115" s="3">
        <v>97.876000000000005</v>
      </c>
      <c r="M115" s="152">
        <v>45915.625</v>
      </c>
      <c r="N115" s="3">
        <v>100.343</v>
      </c>
    </row>
    <row r="116" spans="11:14" x14ac:dyDescent="0.3">
      <c r="K116" s="152">
        <v>45909.625</v>
      </c>
      <c r="L116" s="3">
        <v>96.716999999999999</v>
      </c>
      <c r="M116" s="152">
        <v>45916.625</v>
      </c>
      <c r="N116" s="3">
        <v>100.643</v>
      </c>
    </row>
    <row r="117" spans="11:14" x14ac:dyDescent="0.3">
      <c r="K117" s="152">
        <v>45910.625</v>
      </c>
      <c r="L117" s="3">
        <v>95.831999999999994</v>
      </c>
      <c r="M117" s="152">
        <v>45917.625</v>
      </c>
      <c r="N117" s="3">
        <v>100.554</v>
      </c>
    </row>
    <row r="118" spans="11:14" x14ac:dyDescent="0.3">
      <c r="K118" s="152">
        <v>45911.625</v>
      </c>
      <c r="L118" s="3">
        <v>93.906000000000006</v>
      </c>
      <c r="M118" s="152">
        <v>45918.625</v>
      </c>
      <c r="N118" s="3">
        <v>101.01600000000001</v>
      </c>
    </row>
    <row r="119" spans="11:14" x14ac:dyDescent="0.3">
      <c r="K119" s="152">
        <v>45912.625</v>
      </c>
      <c r="L119" s="3">
        <v>92.352999999999994</v>
      </c>
      <c r="M119" s="152">
        <v>45919.625</v>
      </c>
      <c r="N119" s="3">
        <v>101.05800000000001</v>
      </c>
    </row>
    <row r="120" spans="11:14" x14ac:dyDescent="0.3">
      <c r="K120" s="152">
        <v>45915.625</v>
      </c>
      <c r="L120" s="3">
        <v>91.721999999999994</v>
      </c>
      <c r="M120" s="152">
        <v>45922.625</v>
      </c>
      <c r="N120" s="3">
        <v>101.03100000000001</v>
      </c>
    </row>
    <row r="121" spans="11:14" x14ac:dyDescent="0.3">
      <c r="K121" s="152">
        <v>45916.625</v>
      </c>
      <c r="L121" s="3">
        <v>92.043000000000006</v>
      </c>
      <c r="M121" s="152">
        <v>45923.625</v>
      </c>
      <c r="N121" s="3">
        <v>101.027</v>
      </c>
    </row>
    <row r="122" spans="11:14" x14ac:dyDescent="0.3">
      <c r="K122" s="152">
        <v>45917.625</v>
      </c>
      <c r="L122" s="3">
        <v>92.41</v>
      </c>
      <c r="M122" s="152">
        <v>45924.625</v>
      </c>
      <c r="N122" s="3">
        <v>101.15</v>
      </c>
    </row>
    <row r="123" spans="11:14" x14ac:dyDescent="0.3">
      <c r="K123" s="152">
        <v>45918.625</v>
      </c>
      <c r="L123" s="3">
        <v>91.355999999999995</v>
      </c>
      <c r="M123" s="152">
        <v>45925.625</v>
      </c>
      <c r="N123" s="3">
        <v>100.76300000000001</v>
      </c>
    </row>
    <row r="124" spans="11:14" x14ac:dyDescent="0.3">
      <c r="K124" s="152">
        <v>45919.625</v>
      </c>
      <c r="L124" s="3">
        <v>91.385999999999996</v>
      </c>
      <c r="M124" s="152">
        <v>45926.625</v>
      </c>
      <c r="N124" s="3">
        <v>100.681</v>
      </c>
    </row>
    <row r="125" spans="11:14" x14ac:dyDescent="0.3">
      <c r="K125" s="152">
        <v>45922.625</v>
      </c>
      <c r="L125" s="3">
        <v>103.479</v>
      </c>
      <c r="M125" s="152">
        <v>45929.625</v>
      </c>
      <c r="N125" s="3">
        <v>101.003</v>
      </c>
    </row>
    <row r="126" spans="11:14" x14ac:dyDescent="0.3">
      <c r="K126" s="152">
        <v>45923.625</v>
      </c>
      <c r="L126" s="3">
        <v>103.004</v>
      </c>
      <c r="M126" s="152">
        <v>45930.625</v>
      </c>
      <c r="N126" s="3">
        <v>100.789</v>
      </c>
    </row>
    <row r="127" spans="11:14" x14ac:dyDescent="0.3">
      <c r="K127" s="152">
        <v>45924.625</v>
      </c>
      <c r="L127" s="3">
        <v>102.914</v>
      </c>
      <c r="M127" s="152">
        <v>45931.625</v>
      </c>
      <c r="N127" s="3">
        <v>100.709</v>
      </c>
    </row>
    <row r="128" spans="11:14" x14ac:dyDescent="0.3">
      <c r="K128" s="152">
        <v>45925.625</v>
      </c>
      <c r="L128" s="3">
        <v>105.236</v>
      </c>
      <c r="M128" s="152">
        <v>45932.625</v>
      </c>
      <c r="N128" s="3">
        <v>101.09399999999999</v>
      </c>
    </row>
    <row r="129" spans="11:14" x14ac:dyDescent="0.3">
      <c r="K129" s="152">
        <v>45926.625</v>
      </c>
      <c r="L129" s="3">
        <v>105.75</v>
      </c>
      <c r="M129" s="152">
        <v>45933.625</v>
      </c>
      <c r="N129" s="3">
        <v>101.012</v>
      </c>
    </row>
    <row r="130" spans="11:14" x14ac:dyDescent="0.3">
      <c r="K130" s="152">
        <v>45929.625</v>
      </c>
      <c r="L130" s="3">
        <v>105.6</v>
      </c>
      <c r="M130" s="152">
        <v>45936.625</v>
      </c>
      <c r="N130" s="3">
        <v>100.5</v>
      </c>
    </row>
    <row r="131" spans="11:14" x14ac:dyDescent="0.3">
      <c r="K131" s="152">
        <v>45930.625</v>
      </c>
      <c r="L131" s="3">
        <v>105.544</v>
      </c>
      <c r="M131" s="152">
        <v>45937.625</v>
      </c>
      <c r="N131" s="3">
        <v>100.55500000000001</v>
      </c>
    </row>
    <row r="132" spans="11:14" x14ac:dyDescent="0.3">
      <c r="K132" s="152">
        <v>45931.625</v>
      </c>
      <c r="L132" s="3">
        <v>104.553</v>
      </c>
      <c r="M132" s="152">
        <v>45938.625</v>
      </c>
      <c r="N132" s="3">
        <v>100.562</v>
      </c>
    </row>
    <row r="133" spans="11:14" x14ac:dyDescent="0.3">
      <c r="K133" s="152">
        <v>45932.625</v>
      </c>
      <c r="L133" s="3">
        <v>102.07</v>
      </c>
      <c r="M133" s="152">
        <v>45939.625</v>
      </c>
      <c r="N133" s="3">
        <v>100.498</v>
      </c>
    </row>
    <row r="134" spans="11:14" x14ac:dyDescent="0.3">
      <c r="K134" s="152">
        <v>45933.625</v>
      </c>
      <c r="L134" s="3">
        <v>101.73699999999999</v>
      </c>
      <c r="M134" s="152">
        <v>45944.625</v>
      </c>
      <c r="N134" s="3">
        <v>99.984999999999999</v>
      </c>
    </row>
    <row r="135" spans="11:14" x14ac:dyDescent="0.3">
      <c r="K135" s="152">
        <v>45936.625</v>
      </c>
      <c r="L135" s="3">
        <v>106.923</v>
      </c>
      <c r="M135" s="152">
        <v>45945.625</v>
      </c>
      <c r="N135" s="3">
        <v>100.788</v>
      </c>
    </row>
    <row r="136" spans="11:14" x14ac:dyDescent="0.3">
      <c r="K136" s="152">
        <v>45937.625</v>
      </c>
      <c r="L136" s="3">
        <v>106.367</v>
      </c>
    </row>
    <row r="137" spans="11:14" x14ac:dyDescent="0.3">
      <c r="K137" s="152">
        <v>45938.625</v>
      </c>
      <c r="L137" s="3">
        <v>104.837</v>
      </c>
    </row>
    <row r="138" spans="11:14" x14ac:dyDescent="0.3">
      <c r="K138" s="152">
        <v>45939.625</v>
      </c>
      <c r="L138" s="3">
        <v>104.482</v>
      </c>
    </row>
    <row r="139" spans="11:14" x14ac:dyDescent="0.3">
      <c r="K139" s="152">
        <v>45940.625</v>
      </c>
      <c r="L139" s="3">
        <v>104.67</v>
      </c>
    </row>
    <row r="140" spans="11:14" x14ac:dyDescent="0.3">
      <c r="K140" s="152">
        <v>45943.625</v>
      </c>
      <c r="L140" s="3">
        <v>108.026</v>
      </c>
    </row>
    <row r="141" spans="11:14" x14ac:dyDescent="0.3">
      <c r="K141" s="152">
        <v>45944.625</v>
      </c>
      <c r="L141" s="3">
        <v>108.004</v>
      </c>
    </row>
    <row r="142" spans="11:14" x14ac:dyDescent="0.3">
      <c r="K142" s="152">
        <v>45945.625</v>
      </c>
      <c r="L142" s="3">
        <v>101.48</v>
      </c>
    </row>
  </sheetData>
  <mergeCells count="2">
    <mergeCell ref="B12:E12"/>
    <mergeCell ref="F12:H12"/>
  </mergeCells>
  <conditionalFormatting sqref="I1 I9:I1048576 H4:H8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2"/>
  <sheetViews>
    <sheetView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0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3" width="15.6640625" style="55" hidden="1" customWidth="1"/>
    <col min="14" max="14" width="8.88671875" style="55" hidden="1" customWidth="1"/>
    <col min="15" max="15" width="15.6640625" style="55" hidden="1" customWidth="1"/>
    <col min="16" max="16" width="8.88671875" style="55" hidden="1" customWidth="1"/>
    <col min="17" max="17" width="15.6640625" style="55" hidden="1" customWidth="1"/>
    <col min="18" max="18" width="8.88671875" style="55" hidden="1" customWidth="1"/>
    <col min="19" max="16384" width="8.88671875" style="55"/>
  </cols>
  <sheetData>
    <row r="1" spans="1:18" ht="15" thickBot="1" x14ac:dyDescent="0.35">
      <c r="A1" s="1"/>
      <c r="B1" s="1"/>
      <c r="C1" s="1"/>
      <c r="D1" s="1"/>
      <c r="E1" s="1"/>
      <c r="L1" s="1"/>
      <c r="M1" s="54"/>
      <c r="N1" s="1"/>
      <c r="O1" s="1"/>
      <c r="P1" s="1"/>
      <c r="Q1" s="1"/>
      <c r="R1" s="1"/>
    </row>
    <row r="2" spans="1:18" ht="15" thickBot="1" x14ac:dyDescent="0.35">
      <c r="A2" s="30"/>
      <c r="B2" s="41" t="s">
        <v>0</v>
      </c>
      <c r="C2" s="45" t="s">
        <v>0</v>
      </c>
      <c r="D2" s="28" t="s">
        <v>1</v>
      </c>
      <c r="F2" s="153" t="s">
        <v>105</v>
      </c>
      <c r="G2" s="154">
        <v>0.625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52" cm="1">
        <f t="array" ref="M3:N142">_xll.BDH(B4, "LAST_PRICE", "01/01/2025 15:00:00", "01/01/2035 16:00:00", "BarSize=60", "BarType=T", "RecurDaily=True", "TZ=London")</f>
        <v>45750.625</v>
      </c>
      <c r="N3" s="1">
        <v>57.177</v>
      </c>
      <c r="O3" s="152" cm="1">
        <f t="array" ref="O3:P86">_xll.BDH(C4, "LAST_PRICE", "01/01/2025 15:00:00", "01/01/2035 16:00:00", "BarSize=60", "BarType=T", "RecurDaily=True", "TZ=London")</f>
        <v>45756.625</v>
      </c>
      <c r="P3" s="47">
        <v>51.57</v>
      </c>
      <c r="Q3" s="152" cm="1">
        <f t="array" ref="Q3:R142">_xll.BDH(D4, "LAST_PRICE", "01/01/2025 15:00:00", "01/01/2035 16:00:00", "BarSize=60", "BarType=T", "RecurDaily=True", "TZ=London")</f>
        <v>45750.625</v>
      </c>
      <c r="R3" s="1">
        <v>66.858000000000004</v>
      </c>
    </row>
    <row r="4" spans="1:18" ht="32.25" customHeight="1" x14ac:dyDescent="0.3">
      <c r="A4" s="15" t="s">
        <v>33</v>
      </c>
      <c r="B4" s="42" t="s">
        <v>25</v>
      </c>
      <c r="C4" s="42" t="s">
        <v>26</v>
      </c>
      <c r="D4" s="43" t="s">
        <v>27</v>
      </c>
      <c r="L4" s="1"/>
      <c r="M4" s="155">
        <v>45751.625</v>
      </c>
      <c r="N4" s="1">
        <v>66.953999999999994</v>
      </c>
      <c r="O4" s="156">
        <v>45757.625</v>
      </c>
      <c r="P4" s="1">
        <v>45.164000000000001</v>
      </c>
      <c r="Q4" s="156">
        <v>45751.625</v>
      </c>
      <c r="R4" s="1">
        <v>74.941000000000003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55">
        <v>45754.625</v>
      </c>
      <c r="N5" s="1">
        <v>69.620999999999995</v>
      </c>
      <c r="O5" s="156">
        <v>45763.625</v>
      </c>
      <c r="P5" s="1">
        <v>43.790999999999997</v>
      </c>
      <c r="Q5" s="156">
        <v>45754.625</v>
      </c>
      <c r="R5" s="1">
        <v>79.341999999999999</v>
      </c>
    </row>
    <row r="6" spans="1:18" x14ac:dyDescent="0.3">
      <c r="A6" s="15" t="s">
        <v>10</v>
      </c>
      <c r="B6" s="9">
        <v>0.05</v>
      </c>
      <c r="C6" s="9">
        <v>0.01</v>
      </c>
      <c r="D6" s="44">
        <v>0.01</v>
      </c>
      <c r="L6" s="1"/>
      <c r="M6" s="155">
        <v>45755.625</v>
      </c>
      <c r="N6" s="1">
        <v>63.493000000000002</v>
      </c>
      <c r="O6" s="156">
        <v>45769.625</v>
      </c>
      <c r="P6" s="1">
        <v>43.771000000000001</v>
      </c>
      <c r="Q6" s="156">
        <v>45755.625</v>
      </c>
      <c r="R6" s="1">
        <v>75.159000000000006</v>
      </c>
    </row>
    <row r="7" spans="1:18" x14ac:dyDescent="0.3">
      <c r="A7" s="15" t="s">
        <v>12</v>
      </c>
      <c r="B7" s="9">
        <v>0</v>
      </c>
      <c r="C7" s="9">
        <v>0</v>
      </c>
      <c r="D7" s="44">
        <v>0</v>
      </c>
      <c r="L7" s="1"/>
      <c r="M7" s="155">
        <v>45756.625</v>
      </c>
      <c r="N7" s="1">
        <v>68.83</v>
      </c>
      <c r="O7" s="156">
        <v>45770.625</v>
      </c>
      <c r="P7" s="1">
        <v>40.460999999999999</v>
      </c>
      <c r="Q7" s="156">
        <v>45756.625</v>
      </c>
      <c r="R7" s="1">
        <v>85.757999999999996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55">
        <v>45757.625</v>
      </c>
      <c r="N8" s="55">
        <v>59.311</v>
      </c>
      <c r="O8" s="155">
        <v>45771.625</v>
      </c>
      <c r="P8" s="55">
        <v>39.860999999999997</v>
      </c>
      <c r="Q8" s="155">
        <v>45757.625</v>
      </c>
      <c r="R8" s="55">
        <v>79.25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55">
        <v>45758.625</v>
      </c>
      <c r="N9" s="55">
        <v>64.399000000000001</v>
      </c>
      <c r="O9" s="155">
        <v>45772.625</v>
      </c>
      <c r="P9" s="55">
        <v>39.548999999999999</v>
      </c>
      <c r="Q9" s="155">
        <v>45758.625</v>
      </c>
      <c r="R9" s="55">
        <v>83.528999999999996</v>
      </c>
    </row>
    <row r="10" spans="1:18" ht="15" thickBot="1" x14ac:dyDescent="0.35">
      <c r="A10" s="16" t="s">
        <v>28</v>
      </c>
      <c r="B10" s="127" cm="1">
        <f t="array" ref="B10">_xll.BDP(B4,"px_last")</f>
        <v>46.402799999999999</v>
      </c>
      <c r="C10" s="127" cm="1">
        <f t="array" ref="C10">_xll.BDP(C4,"px_last")</f>
        <v>34.26388</v>
      </c>
      <c r="D10" s="93" cm="1">
        <f t="array" ref="D10">_xll.BDP(D4,"px_last")</f>
        <v>50.210520000000002</v>
      </c>
      <c r="E10" s="1"/>
      <c r="F10" s="1"/>
      <c r="G10" s="1"/>
      <c r="H10" s="1"/>
      <c r="I10" s="1"/>
      <c r="J10" s="1"/>
      <c r="K10" s="1"/>
      <c r="L10" s="1"/>
      <c r="M10" s="155">
        <v>45761.625</v>
      </c>
      <c r="N10" s="55">
        <v>61.972000000000001</v>
      </c>
      <c r="O10" s="155">
        <v>45775.625</v>
      </c>
      <c r="P10" s="55">
        <v>39.125</v>
      </c>
      <c r="Q10" s="155">
        <v>45761.625</v>
      </c>
      <c r="R10" s="55">
        <v>81.986000000000004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55">
        <v>45762.625</v>
      </c>
      <c r="N11" s="55">
        <v>59.048999999999999</v>
      </c>
      <c r="O11" s="155">
        <v>45776.625</v>
      </c>
      <c r="P11" s="55">
        <v>40.456000000000003</v>
      </c>
      <c r="Q11" s="155">
        <v>45762.625</v>
      </c>
      <c r="R11" s="55">
        <v>79.822000000000003</v>
      </c>
    </row>
    <row r="12" spans="1:18" ht="15" thickBot="1" x14ac:dyDescent="0.35">
      <c r="A12" s="40" t="s">
        <v>22</v>
      </c>
      <c r="B12" s="132" t="s">
        <v>0</v>
      </c>
      <c r="C12" s="133"/>
      <c r="D12" s="134"/>
      <c r="E12" s="138" t="s">
        <v>0</v>
      </c>
      <c r="F12" s="139"/>
      <c r="G12" s="140"/>
      <c r="H12" s="135" t="s">
        <v>1</v>
      </c>
      <c r="I12" s="136"/>
      <c r="J12" s="137"/>
      <c r="K12" s="40" t="s">
        <v>16</v>
      </c>
      <c r="L12" s="1"/>
      <c r="M12" s="155">
        <v>45763.625</v>
      </c>
      <c r="N12" s="55">
        <v>58.631</v>
      </c>
      <c r="O12" s="155">
        <v>45783.625</v>
      </c>
      <c r="P12" s="55">
        <v>39.526000000000003</v>
      </c>
      <c r="Q12" s="155">
        <v>45763.625</v>
      </c>
      <c r="R12" s="55">
        <v>79.712999999999994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55">
        <v>45764.625</v>
      </c>
      <c r="N13" s="55">
        <v>57.338000000000001</v>
      </c>
      <c r="O13" s="155">
        <v>45784.625</v>
      </c>
      <c r="P13" s="55">
        <v>39.43</v>
      </c>
      <c r="Q13" s="155">
        <v>45764.625</v>
      </c>
      <c r="R13" s="55">
        <v>78.915000000000006</v>
      </c>
    </row>
    <row r="14" spans="1:18" x14ac:dyDescent="0.3">
      <c r="A14" s="111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2">
        <v>0</v>
      </c>
      <c r="L14" s="1"/>
      <c r="M14" s="155">
        <v>45765.625</v>
      </c>
      <c r="N14" s="55">
        <v>57.805</v>
      </c>
      <c r="O14" s="155">
        <v>45789.625</v>
      </c>
      <c r="P14" s="55">
        <v>34.728999999999999</v>
      </c>
      <c r="Q14" s="155">
        <v>45765.625</v>
      </c>
      <c r="R14" s="55">
        <v>79.394999999999996</v>
      </c>
    </row>
    <row r="15" spans="1:18" x14ac:dyDescent="0.3">
      <c r="A15" s="11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9">
        <f>C15+D15+F15+G15-I15-J15</f>
        <v>-37582.527555555585</v>
      </c>
      <c r="L15" s="1"/>
      <c r="M15" s="155">
        <v>45768.625</v>
      </c>
      <c r="N15" s="55">
        <v>57.771999999999998</v>
      </c>
      <c r="O15" s="155">
        <v>45790.625</v>
      </c>
      <c r="P15" s="55">
        <v>33.344999999999999</v>
      </c>
      <c r="Q15" s="155">
        <v>45768.625</v>
      </c>
      <c r="R15" s="55">
        <v>79.674000000000007</v>
      </c>
    </row>
    <row r="16" spans="1:18" x14ac:dyDescent="0.3">
      <c r="A16" s="11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9">
        <f t="shared" ref="K16:K17" si="9">C16+D16+F16+G16-I16-J16</f>
        <v>-38151.863111111059</v>
      </c>
      <c r="L16" s="1"/>
      <c r="M16" s="155">
        <v>45769.625</v>
      </c>
      <c r="N16" s="55">
        <v>58.155000000000001</v>
      </c>
      <c r="O16" s="155">
        <v>45791.625</v>
      </c>
      <c r="P16" s="55">
        <v>33.110999999999997</v>
      </c>
      <c r="Q16" s="155">
        <v>45769.625</v>
      </c>
      <c r="R16" s="55">
        <v>80.539000000000001</v>
      </c>
    </row>
    <row r="17" spans="1:18" x14ac:dyDescent="0.3">
      <c r="A17" s="11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9">
        <f t="shared" si="9"/>
        <v>-39602.409777777837</v>
      </c>
      <c r="L17" s="1"/>
      <c r="M17" s="155">
        <v>45770.625</v>
      </c>
      <c r="N17" s="55">
        <v>55.276000000000003</v>
      </c>
      <c r="O17" s="155">
        <v>45792.625</v>
      </c>
      <c r="P17" s="55">
        <v>33.978000000000002</v>
      </c>
      <c r="Q17" s="155">
        <v>45770.625</v>
      </c>
      <c r="R17" s="55">
        <v>75.888000000000005</v>
      </c>
    </row>
    <row r="18" spans="1:18" x14ac:dyDescent="0.3">
      <c r="A18" s="11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9">
        <f>C18+D18+F18+G18-I18-J18</f>
        <v>-41268.625333333359</v>
      </c>
      <c r="L18" s="1"/>
      <c r="M18" s="155">
        <v>45771.625</v>
      </c>
      <c r="N18" s="55">
        <v>53.866999999999997</v>
      </c>
      <c r="O18" s="155">
        <v>45793.625</v>
      </c>
      <c r="P18" s="55">
        <v>33.003999999999998</v>
      </c>
      <c r="Q18" s="155">
        <v>45771.625</v>
      </c>
      <c r="R18" s="55">
        <v>75.040000000000006</v>
      </c>
    </row>
    <row r="19" spans="1:18" x14ac:dyDescent="0.3">
      <c r="A19" s="11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9">
        <f t="shared" ref="K19" si="17">C19+D19+F19+G19-I19-J19</f>
        <v>-36586.68088888887</v>
      </c>
      <c r="L19" s="1"/>
      <c r="M19" s="155">
        <v>45772.625</v>
      </c>
      <c r="N19" s="55">
        <v>52.73</v>
      </c>
      <c r="O19" s="155">
        <v>45796.625</v>
      </c>
      <c r="P19" s="55">
        <v>32.823999999999998</v>
      </c>
      <c r="Q19" s="155">
        <v>45772.625</v>
      </c>
      <c r="R19" s="55">
        <v>73.882999999999996</v>
      </c>
    </row>
    <row r="20" spans="1:18" x14ac:dyDescent="0.3">
      <c r="A20" s="11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9">
        <f t="shared" ref="K20" si="19">C20+D20+F20+G20-I20-J20</f>
        <v>-18248.304444444457</v>
      </c>
      <c r="L20" s="1"/>
      <c r="M20" s="155">
        <v>45775.625</v>
      </c>
      <c r="N20" s="55">
        <v>52.848999999999997</v>
      </c>
      <c r="O20" s="155">
        <v>45797.625</v>
      </c>
      <c r="P20" s="55">
        <v>32.951000000000001</v>
      </c>
      <c r="Q20" s="155">
        <v>45775.625</v>
      </c>
      <c r="R20" s="55">
        <v>73.203000000000003</v>
      </c>
    </row>
    <row r="21" spans="1:18" x14ac:dyDescent="0.3">
      <c r="A21" s="11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9">
        <f t="shared" ref="K21" si="21">C21+D21+F21+G21-I21-J21</f>
        <v>-35451.052000000003</v>
      </c>
      <c r="L21" s="1"/>
      <c r="M21" s="155">
        <v>45776.625</v>
      </c>
      <c r="N21" s="55">
        <v>53.277999999999999</v>
      </c>
      <c r="O21" s="155">
        <v>45798.625</v>
      </c>
      <c r="P21" s="55">
        <v>32.616</v>
      </c>
      <c r="Q21" s="155">
        <v>45776.625</v>
      </c>
      <c r="R21" s="55">
        <v>73.915000000000006</v>
      </c>
    </row>
    <row r="22" spans="1:18" x14ac:dyDescent="0.3">
      <c r="A22" s="11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9">
        <f t="shared" ref="K22" si="23">C22+D22+F22+G22-I22-J22</f>
        <v>-22633.790666666646</v>
      </c>
      <c r="L22" s="1"/>
      <c r="M22" s="155">
        <v>45777.625</v>
      </c>
      <c r="N22" s="55">
        <v>54.14</v>
      </c>
      <c r="O22" s="155">
        <v>45799.625</v>
      </c>
      <c r="P22" s="55">
        <v>33.527999999999999</v>
      </c>
      <c r="Q22" s="155">
        <v>45777.625</v>
      </c>
      <c r="R22" s="55">
        <v>76.536000000000001</v>
      </c>
    </row>
    <row r="23" spans="1:18" x14ac:dyDescent="0.3">
      <c r="A23" s="11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9">
        <f t="shared" ref="K23" si="25">C23+D23+F23+G23-I23-J23</f>
        <v>-18710.022222222215</v>
      </c>
      <c r="L23" s="1"/>
      <c r="M23" s="155">
        <v>45778.625</v>
      </c>
      <c r="N23" s="55">
        <v>53.204000000000001</v>
      </c>
      <c r="O23" s="155">
        <v>45804.625</v>
      </c>
      <c r="P23" s="55">
        <v>32.281999999999996</v>
      </c>
      <c r="Q23" s="155">
        <v>45778.625</v>
      </c>
      <c r="R23" s="55">
        <v>76.347999999999999</v>
      </c>
    </row>
    <row r="24" spans="1:18" x14ac:dyDescent="0.3">
      <c r="A24" s="11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9">
        <f t="shared" ref="K24" si="32">C24+D24+F24+G24-I24-J24</f>
        <v>-21759.25777777769</v>
      </c>
      <c r="L24" s="1"/>
      <c r="M24" s="155">
        <v>45779.625</v>
      </c>
      <c r="N24" s="55">
        <v>53.01</v>
      </c>
      <c r="O24" s="155">
        <v>45805.625</v>
      </c>
      <c r="P24" s="55">
        <v>31.815000000000001</v>
      </c>
      <c r="Q24" s="155">
        <v>45779.625</v>
      </c>
      <c r="R24" s="55">
        <v>74.768000000000001</v>
      </c>
    </row>
    <row r="25" spans="1:18" x14ac:dyDescent="0.3">
      <c r="A25" s="11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9">
        <f t="shared" ref="K25" si="39">C25+D25+F25+G25-I25-J25</f>
        <v>-7730.2733333333636</v>
      </c>
      <c r="L25" s="1"/>
      <c r="M25" s="155">
        <v>45782.625</v>
      </c>
      <c r="N25" s="55">
        <v>52.942</v>
      </c>
      <c r="O25" s="155">
        <v>45806.625</v>
      </c>
      <c r="P25" s="55">
        <v>33.478999999999999</v>
      </c>
      <c r="Q25" s="155">
        <v>45782.625</v>
      </c>
      <c r="R25" s="55">
        <v>74.805000000000007</v>
      </c>
    </row>
    <row r="26" spans="1:18" x14ac:dyDescent="0.3">
      <c r="A26" s="11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9">
        <f t="shared" ref="K26" si="46">C26+D26+F26+G26-I26-J26</f>
        <v>-18806.46488888887</v>
      </c>
      <c r="L26" s="1"/>
      <c r="M26" s="155">
        <v>45783.625</v>
      </c>
      <c r="N26" s="55">
        <v>52.347000000000001</v>
      </c>
      <c r="O26" s="155">
        <v>45810.625</v>
      </c>
      <c r="P26" s="55">
        <v>32.982999999999997</v>
      </c>
      <c r="Q26" s="155">
        <v>45783.625</v>
      </c>
      <c r="R26" s="55">
        <v>74.284999999999997</v>
      </c>
    </row>
    <row r="27" spans="1:18" x14ac:dyDescent="0.3">
      <c r="A27" s="11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9">
        <f t="shared" ref="K27" si="53">C27+D27+F27+G27-I27-J27</f>
        <v>-27308.091555555577</v>
      </c>
      <c r="L27" s="1"/>
      <c r="M27" s="155">
        <v>45784.625</v>
      </c>
      <c r="N27" s="55">
        <v>50.865000000000002</v>
      </c>
      <c r="O27" s="155">
        <v>45811.625</v>
      </c>
      <c r="P27" s="55">
        <v>31.821000000000002</v>
      </c>
      <c r="Q27" s="155">
        <v>45784.625</v>
      </c>
      <c r="R27" s="55">
        <v>73.141000000000005</v>
      </c>
    </row>
    <row r="28" spans="1:18" x14ac:dyDescent="0.3">
      <c r="A28" s="11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9">
        <f t="shared" ref="K28" si="60">C28+D28+F28+G28-I28-J28</f>
        <v>-20238.319111111043</v>
      </c>
      <c r="L28" s="1"/>
      <c r="M28" s="155">
        <v>45785.625</v>
      </c>
      <c r="N28" s="55">
        <v>49.094999999999999</v>
      </c>
      <c r="O28" s="155">
        <v>45812.625</v>
      </c>
      <c r="P28" s="55">
        <v>31.257000000000001</v>
      </c>
      <c r="Q28" s="155">
        <v>45785.625</v>
      </c>
      <c r="R28" s="55">
        <v>71.284999999999997</v>
      </c>
    </row>
    <row r="29" spans="1:18" x14ac:dyDescent="0.3">
      <c r="A29" s="11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9">
        <f t="shared" ref="K29" si="67">C29+D29+F29+G29-I29-J29</f>
        <v>-5843.8106666666536</v>
      </c>
      <c r="L29" s="1"/>
      <c r="M29" s="155">
        <v>45786.625</v>
      </c>
      <c r="N29" s="55">
        <v>48.186</v>
      </c>
      <c r="O29" s="155">
        <v>45817.625</v>
      </c>
      <c r="P29" s="55">
        <v>32.470999999999997</v>
      </c>
      <c r="Q29" s="155">
        <v>45786.625</v>
      </c>
      <c r="R29" s="55">
        <v>68.600999999999999</v>
      </c>
    </row>
    <row r="30" spans="1:18" x14ac:dyDescent="0.3">
      <c r="A30" s="111">
        <v>45946</v>
      </c>
      <c r="B30" s="47">
        <f>B10</f>
        <v>46.402799999999999</v>
      </c>
      <c r="C30" s="31">
        <f t="shared" ref="C30" si="68">-1*(B30-$B$14)*10^-4*$B$8*$B$5</f>
        <v>-15610.571199999993</v>
      </c>
      <c r="D30" s="32">
        <f t="shared" ref="D30" si="69">$B$6*(A30-$A$14)/360*$B$5</f>
        <v>42777.777777777781</v>
      </c>
      <c r="E30" s="46">
        <f>C10</f>
        <v>34.26388</v>
      </c>
      <c r="F30" s="31">
        <f t="shared" ref="F30" si="70">-1*(E30-$E$14)*10^-4*$C$8*$C$5</f>
        <v>-2136.3724800000027</v>
      </c>
      <c r="G30" s="32">
        <f t="shared" ref="G30" si="71">$C$6*(A30-$A$14)/360*$C$5</f>
        <v>9777.7777777777774</v>
      </c>
      <c r="H30" s="46">
        <f>D10</f>
        <v>50.210520000000002</v>
      </c>
      <c r="I30" s="31">
        <f t="shared" ref="I30" si="72">-1*(H30-$H$14)*10^-4*$D$8*$D$5</f>
        <v>9868.4999999999691</v>
      </c>
      <c r="J30" s="32">
        <f t="shared" ref="J30" si="73">$D$6*(A30-$A$14)/360*$D$5</f>
        <v>15277.777777777777</v>
      </c>
      <c r="K30" s="99">
        <f t="shared" ref="K30" si="74">C30+D30+F30+G30-I30-J30</f>
        <v>9662.3340977778171</v>
      </c>
      <c r="L30" s="1"/>
      <c r="M30" s="155">
        <v>45789.625</v>
      </c>
      <c r="N30" s="55">
        <v>46.173999999999999</v>
      </c>
      <c r="O30" s="155">
        <v>45818.625</v>
      </c>
      <c r="P30" s="55">
        <v>31.704999999999998</v>
      </c>
      <c r="Q30" s="155">
        <v>45789.625</v>
      </c>
      <c r="R30" s="55">
        <v>64.926000000000002</v>
      </c>
    </row>
    <row r="31" spans="1:18" x14ac:dyDescent="0.3">
      <c r="A31" s="111">
        <v>45947</v>
      </c>
      <c r="B31" s="46"/>
      <c r="C31" s="31"/>
      <c r="D31" s="32"/>
      <c r="E31" s="4"/>
      <c r="F31" s="31"/>
      <c r="G31" s="32"/>
      <c r="H31" s="4"/>
      <c r="I31" s="31"/>
      <c r="J31" s="32"/>
      <c r="K31" s="82"/>
      <c r="L31" s="1"/>
      <c r="M31" s="155">
        <v>45790.625</v>
      </c>
      <c r="N31" s="55">
        <v>43.274000000000001</v>
      </c>
      <c r="O31" s="155">
        <v>45819.625</v>
      </c>
      <c r="P31" s="55">
        <v>31.355</v>
      </c>
      <c r="Q31" s="155">
        <v>45790.625</v>
      </c>
      <c r="R31" s="55">
        <v>62.122</v>
      </c>
    </row>
    <row r="32" spans="1:18" x14ac:dyDescent="0.3">
      <c r="A32" s="111">
        <v>45948</v>
      </c>
      <c r="B32" s="46"/>
      <c r="C32" s="31"/>
      <c r="D32" s="32"/>
      <c r="E32" s="4"/>
      <c r="F32" s="31"/>
      <c r="G32" s="32"/>
      <c r="H32" s="4"/>
      <c r="I32" s="31"/>
      <c r="J32" s="32"/>
      <c r="K32" s="82"/>
      <c r="L32" s="1"/>
      <c r="M32" s="155">
        <v>45791.625</v>
      </c>
      <c r="N32" s="55">
        <v>43.774999999999999</v>
      </c>
      <c r="O32" s="155">
        <v>45824.625</v>
      </c>
      <c r="P32" s="55">
        <v>32.851999999999997</v>
      </c>
      <c r="Q32" s="155">
        <v>45791.625</v>
      </c>
      <c r="R32" s="55">
        <v>61.744999999999997</v>
      </c>
    </row>
    <row r="33" spans="1:18" x14ac:dyDescent="0.3">
      <c r="A33" s="111">
        <v>45949</v>
      </c>
      <c r="B33" s="46"/>
      <c r="C33" s="31"/>
      <c r="D33" s="32"/>
      <c r="E33" s="4"/>
      <c r="F33" s="31"/>
      <c r="G33" s="32"/>
      <c r="H33" s="4"/>
      <c r="I33" s="31"/>
      <c r="J33" s="32"/>
      <c r="K33" s="82"/>
      <c r="L33" s="1"/>
      <c r="M33" s="155">
        <v>45792.625</v>
      </c>
      <c r="N33" s="55">
        <v>44.514000000000003</v>
      </c>
      <c r="O33" s="155">
        <v>45825.625</v>
      </c>
      <c r="P33" s="55">
        <v>33.970999999999997</v>
      </c>
      <c r="Q33" s="155">
        <v>45792.625</v>
      </c>
      <c r="R33" s="55">
        <v>62.554000000000002</v>
      </c>
    </row>
    <row r="34" spans="1:18" x14ac:dyDescent="0.3">
      <c r="A34" s="111">
        <v>45950</v>
      </c>
      <c r="B34" s="46"/>
      <c r="C34" s="31"/>
      <c r="D34" s="32"/>
      <c r="E34" s="4"/>
      <c r="F34" s="31"/>
      <c r="G34" s="32"/>
      <c r="H34" s="4"/>
      <c r="I34" s="31"/>
      <c r="J34" s="32"/>
      <c r="K34" s="82"/>
      <c r="L34" s="1"/>
      <c r="M34" s="155">
        <v>45793.625</v>
      </c>
      <c r="N34" s="55">
        <v>44.493000000000002</v>
      </c>
      <c r="O34" s="155">
        <v>45826.625</v>
      </c>
      <c r="P34" s="55">
        <v>34.889000000000003</v>
      </c>
      <c r="Q34" s="155">
        <v>45793.625</v>
      </c>
      <c r="R34" s="55">
        <v>63.191000000000003</v>
      </c>
    </row>
    <row r="35" spans="1:18" x14ac:dyDescent="0.3">
      <c r="A35" s="111">
        <v>45951</v>
      </c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155">
        <v>45796.625</v>
      </c>
      <c r="N35" s="55">
        <v>44.594999999999999</v>
      </c>
      <c r="O35" s="155">
        <v>45832.625</v>
      </c>
      <c r="P35" s="55">
        <v>33.630000000000003</v>
      </c>
      <c r="Q35" s="155">
        <v>45796.625</v>
      </c>
      <c r="R35" s="55">
        <v>63.14</v>
      </c>
    </row>
    <row r="36" spans="1:18" x14ac:dyDescent="0.3">
      <c r="A36" s="111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155">
        <v>45797.625</v>
      </c>
      <c r="N36" s="55">
        <v>44.314999999999998</v>
      </c>
      <c r="O36" s="155">
        <v>45833.625</v>
      </c>
      <c r="P36" s="55">
        <v>32.624000000000002</v>
      </c>
      <c r="Q36" s="155">
        <v>45797.625</v>
      </c>
      <c r="R36" s="55">
        <v>62.087000000000003</v>
      </c>
    </row>
    <row r="37" spans="1:18" x14ac:dyDescent="0.3">
      <c r="A37" s="111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155">
        <v>45798.625</v>
      </c>
      <c r="N37" s="55">
        <v>44.335999999999999</v>
      </c>
      <c r="O37" s="155">
        <v>45853.625</v>
      </c>
      <c r="P37" s="55">
        <v>31.337</v>
      </c>
      <c r="Q37" s="155">
        <v>45798.625</v>
      </c>
      <c r="R37" s="55">
        <v>62.185000000000002</v>
      </c>
    </row>
    <row r="38" spans="1:18" x14ac:dyDescent="0.3">
      <c r="A38" s="111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155">
        <v>45799.625</v>
      </c>
      <c r="N38" s="55">
        <v>45.771999999999998</v>
      </c>
      <c r="O38" s="155">
        <v>45854.625</v>
      </c>
      <c r="P38" s="55">
        <v>31.843</v>
      </c>
      <c r="Q38" s="155">
        <v>45799.625</v>
      </c>
      <c r="R38" s="55">
        <v>62.945999999999998</v>
      </c>
    </row>
    <row r="39" spans="1:18" x14ac:dyDescent="0.3">
      <c r="A39" s="111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155">
        <v>45800.625</v>
      </c>
      <c r="N39" s="55">
        <v>47.250999999999998</v>
      </c>
      <c r="O39" s="155">
        <v>45855.625</v>
      </c>
      <c r="P39" s="55">
        <v>31.506</v>
      </c>
      <c r="Q39" s="155">
        <v>45800.625</v>
      </c>
      <c r="R39" s="55">
        <v>64.626999999999995</v>
      </c>
    </row>
    <row r="40" spans="1:18" x14ac:dyDescent="0.3">
      <c r="A40" s="111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155">
        <v>45803.625</v>
      </c>
      <c r="N40" s="55">
        <v>47.389000000000003</v>
      </c>
      <c r="O40" s="155">
        <v>45859.625</v>
      </c>
      <c r="P40" s="55">
        <v>30.71</v>
      </c>
      <c r="Q40" s="155">
        <v>45803.625</v>
      </c>
      <c r="R40" s="55">
        <v>64.301000000000002</v>
      </c>
    </row>
    <row r="41" spans="1:18" x14ac:dyDescent="0.3">
      <c r="A41" s="111"/>
      <c r="B41" s="46"/>
      <c r="C41" s="31"/>
      <c r="D41" s="32"/>
      <c r="E41" s="4"/>
      <c r="F41" s="31"/>
      <c r="G41" s="32"/>
      <c r="H41" s="4"/>
      <c r="I41" s="31"/>
      <c r="J41" s="32"/>
      <c r="K41" s="39"/>
      <c r="L41" s="1"/>
      <c r="M41" s="155">
        <v>45804.625</v>
      </c>
      <c r="N41" s="55">
        <v>45.576000000000001</v>
      </c>
      <c r="O41" s="155">
        <v>45866.625</v>
      </c>
      <c r="P41" s="55">
        <v>30.4</v>
      </c>
      <c r="Q41" s="155">
        <v>45804.625</v>
      </c>
      <c r="R41" s="55">
        <v>62.533000000000001</v>
      </c>
    </row>
    <row r="42" spans="1:18" x14ac:dyDescent="0.3">
      <c r="A42" s="111"/>
      <c r="B42" s="46"/>
      <c r="C42" s="31"/>
      <c r="D42" s="32"/>
      <c r="E42" s="4"/>
      <c r="F42" s="31"/>
      <c r="G42" s="32"/>
      <c r="H42" s="4"/>
      <c r="I42" s="31"/>
      <c r="J42" s="32"/>
      <c r="K42" s="39"/>
      <c r="L42" s="1"/>
      <c r="M42" s="155">
        <v>45805.625</v>
      </c>
      <c r="N42" s="55">
        <v>44.938000000000002</v>
      </c>
      <c r="O42" s="155">
        <v>45867.625</v>
      </c>
      <c r="P42" s="55">
        <v>31.736999999999998</v>
      </c>
      <c r="Q42" s="155">
        <v>45805.625</v>
      </c>
      <c r="R42" s="55">
        <v>61.427999999999997</v>
      </c>
    </row>
    <row r="43" spans="1:18" x14ac:dyDescent="0.3">
      <c r="A43" s="15"/>
      <c r="B43" s="46"/>
      <c r="C43" s="31"/>
      <c r="D43" s="32"/>
      <c r="E43" s="4"/>
      <c r="F43" s="31"/>
      <c r="G43" s="32"/>
      <c r="H43" s="4"/>
      <c r="I43" s="31"/>
      <c r="J43" s="32"/>
      <c r="K43" s="39"/>
      <c r="L43" s="1"/>
      <c r="M43" s="155">
        <v>45806.625</v>
      </c>
      <c r="N43" s="55">
        <v>44.045000000000002</v>
      </c>
      <c r="O43" s="155">
        <v>45868.625</v>
      </c>
      <c r="P43" s="55">
        <v>32.436</v>
      </c>
      <c r="Q43" s="155">
        <v>45806.625</v>
      </c>
      <c r="R43" s="55">
        <v>60.792999999999999</v>
      </c>
    </row>
    <row r="44" spans="1:18" ht="15" thickBot="1" x14ac:dyDescent="0.35">
      <c r="A44" s="16"/>
      <c r="B44" s="49"/>
      <c r="C44" s="50"/>
      <c r="D44" s="51"/>
      <c r="E44" s="11"/>
      <c r="F44" s="50"/>
      <c r="G44" s="51"/>
      <c r="H44" s="11"/>
      <c r="I44" s="50"/>
      <c r="J44" s="51"/>
      <c r="K44" s="52"/>
      <c r="L44" s="1"/>
      <c r="M44" s="155">
        <v>45807.625</v>
      </c>
      <c r="N44" s="55">
        <v>45.179000000000002</v>
      </c>
      <c r="O44" s="155">
        <v>45869.625</v>
      </c>
      <c r="P44" s="55">
        <v>32.579000000000001</v>
      </c>
      <c r="Q44" s="155">
        <v>45807.625</v>
      </c>
      <c r="R44" s="55">
        <v>59.956000000000003</v>
      </c>
    </row>
    <row r="45" spans="1:18" x14ac:dyDescent="0.3">
      <c r="B45" s="59"/>
      <c r="C45" s="59"/>
      <c r="D45" s="59"/>
      <c r="F45" s="58"/>
      <c r="G45" s="58"/>
      <c r="I45" s="58"/>
      <c r="J45" s="58"/>
      <c r="K45" s="58"/>
      <c r="M45" s="155">
        <v>45810.625</v>
      </c>
      <c r="N45" s="55">
        <v>44.805999999999997</v>
      </c>
      <c r="O45" s="155">
        <v>45873.625</v>
      </c>
      <c r="P45" s="55">
        <v>33.722000000000001</v>
      </c>
      <c r="Q45" s="155">
        <v>45810.625</v>
      </c>
      <c r="R45" s="55">
        <v>60.311999999999998</v>
      </c>
    </row>
    <row r="46" spans="1:18" x14ac:dyDescent="0.3">
      <c r="B46" s="59"/>
      <c r="C46" s="59"/>
      <c r="D46" s="59"/>
      <c r="I46" s="58"/>
      <c r="J46" s="58"/>
      <c r="K46" s="58"/>
      <c r="M46" s="155">
        <v>45811.625</v>
      </c>
      <c r="N46" s="55">
        <v>43.595999999999997</v>
      </c>
      <c r="O46" s="155">
        <v>45874.625</v>
      </c>
      <c r="P46" s="55">
        <v>33.027000000000001</v>
      </c>
      <c r="Q46" s="155">
        <v>45811.625</v>
      </c>
      <c r="R46" s="55">
        <v>59.81</v>
      </c>
    </row>
    <row r="47" spans="1:18" x14ac:dyDescent="0.3">
      <c r="B47" s="59"/>
      <c r="C47" s="59"/>
      <c r="D47" s="59"/>
      <c r="I47" s="58"/>
      <c r="J47" s="58"/>
      <c r="K47" s="58"/>
      <c r="M47" s="155">
        <v>45812.625</v>
      </c>
      <c r="N47" s="55">
        <v>42.764000000000003</v>
      </c>
      <c r="O47" s="155">
        <v>45875.625</v>
      </c>
      <c r="P47" s="55">
        <v>33.046999999999997</v>
      </c>
      <c r="Q47" s="155">
        <v>45812.625</v>
      </c>
      <c r="R47" s="55">
        <v>58.168999999999997</v>
      </c>
    </row>
    <row r="48" spans="1:18" x14ac:dyDescent="0.3">
      <c r="B48" s="59"/>
      <c r="C48" s="59"/>
      <c r="D48" s="59"/>
      <c r="I48" s="58"/>
      <c r="J48" s="58"/>
      <c r="K48" s="58"/>
      <c r="M48" s="155">
        <v>45813.625</v>
      </c>
      <c r="N48" s="55">
        <v>44.244999999999997</v>
      </c>
      <c r="O48" s="155">
        <v>45888.625</v>
      </c>
      <c r="P48" s="55">
        <v>32.750999999999998</v>
      </c>
      <c r="Q48" s="155">
        <v>45813.625</v>
      </c>
      <c r="R48" s="55">
        <v>58.491999999999997</v>
      </c>
    </row>
    <row r="49" spans="2:18" x14ac:dyDescent="0.3">
      <c r="B49" s="59"/>
      <c r="C49" s="59"/>
      <c r="D49" s="59"/>
      <c r="M49" s="155">
        <v>45814.625</v>
      </c>
      <c r="N49" s="55">
        <v>43.677999999999997</v>
      </c>
      <c r="O49" s="155">
        <v>45889.625</v>
      </c>
      <c r="P49" s="55">
        <v>32.89</v>
      </c>
      <c r="Q49" s="155">
        <v>45814.625</v>
      </c>
      <c r="R49" s="55">
        <v>58.716999999999999</v>
      </c>
    </row>
    <row r="50" spans="2:18" x14ac:dyDescent="0.3">
      <c r="B50" s="59"/>
      <c r="C50" s="59"/>
      <c r="D50" s="59"/>
      <c r="M50" s="155">
        <v>45817.625</v>
      </c>
      <c r="N50" s="55">
        <v>43.631</v>
      </c>
      <c r="O50" s="155">
        <v>45890.625</v>
      </c>
      <c r="P50" s="55">
        <v>32.731000000000002</v>
      </c>
      <c r="Q50" s="155">
        <v>45817.625</v>
      </c>
      <c r="R50" s="55">
        <v>58.598999999999997</v>
      </c>
    </row>
    <row r="51" spans="2:18" x14ac:dyDescent="0.3">
      <c r="B51" s="59"/>
      <c r="C51" s="59"/>
      <c r="D51" s="59"/>
      <c r="M51" s="155">
        <v>45818.625</v>
      </c>
      <c r="N51" s="55">
        <v>43.345999999999997</v>
      </c>
      <c r="O51" s="155">
        <v>45891.625</v>
      </c>
      <c r="P51" s="55">
        <v>33.159999999999997</v>
      </c>
      <c r="Q51" s="155">
        <v>45818.625</v>
      </c>
      <c r="R51" s="55">
        <v>57.927999999999997</v>
      </c>
    </row>
    <row r="52" spans="2:18" x14ac:dyDescent="0.3">
      <c r="B52" s="59"/>
      <c r="C52" s="59"/>
      <c r="D52" s="59"/>
      <c r="M52" s="155">
        <v>45819.625</v>
      </c>
      <c r="N52" s="55">
        <v>42.701999999999998</v>
      </c>
      <c r="O52" s="155">
        <v>45895.625</v>
      </c>
      <c r="P52" s="55">
        <v>33.363</v>
      </c>
      <c r="Q52" s="155">
        <v>45819.625</v>
      </c>
      <c r="R52" s="55">
        <v>57.012</v>
      </c>
    </row>
    <row r="53" spans="2:18" x14ac:dyDescent="0.3">
      <c r="B53" s="59"/>
      <c r="C53" s="59"/>
      <c r="D53" s="59"/>
      <c r="M53" s="155">
        <v>45820.625</v>
      </c>
      <c r="N53" s="55">
        <v>44.231999999999999</v>
      </c>
      <c r="O53" s="155">
        <v>45896.625</v>
      </c>
      <c r="P53" s="55">
        <v>33.249000000000002</v>
      </c>
      <c r="Q53" s="155">
        <v>45820.625</v>
      </c>
      <c r="R53" s="55">
        <v>57.642000000000003</v>
      </c>
    </row>
    <row r="54" spans="2:18" x14ac:dyDescent="0.3">
      <c r="B54" s="59"/>
      <c r="C54" s="59"/>
      <c r="D54" s="59"/>
      <c r="M54" s="155">
        <v>45821.625</v>
      </c>
      <c r="N54" s="55">
        <v>45.863999999999997</v>
      </c>
      <c r="O54" s="155">
        <v>45897.625</v>
      </c>
      <c r="P54" s="55">
        <v>33.628</v>
      </c>
      <c r="Q54" s="155">
        <v>45821.625</v>
      </c>
      <c r="R54" s="55">
        <v>58.883000000000003</v>
      </c>
    </row>
    <row r="55" spans="2:18" x14ac:dyDescent="0.3">
      <c r="B55" s="59"/>
      <c r="C55" s="59"/>
      <c r="D55" s="59"/>
      <c r="M55" s="155">
        <v>45824.625</v>
      </c>
      <c r="N55" s="55">
        <v>44.610999999999997</v>
      </c>
      <c r="O55" s="155">
        <v>45901.625</v>
      </c>
      <c r="P55" s="55">
        <v>34.606000000000002</v>
      </c>
      <c r="Q55" s="155">
        <v>45824.625</v>
      </c>
      <c r="R55" s="55">
        <v>58.064</v>
      </c>
    </row>
    <row r="56" spans="2:18" x14ac:dyDescent="0.3">
      <c r="B56" s="59"/>
      <c r="C56" s="59"/>
      <c r="D56" s="59"/>
      <c r="M56" s="155">
        <v>45825.625</v>
      </c>
      <c r="N56" s="55">
        <v>45.368000000000002</v>
      </c>
      <c r="O56" s="155">
        <v>45902.625</v>
      </c>
      <c r="P56" s="55">
        <v>35.195</v>
      </c>
      <c r="Q56" s="155">
        <v>45825.625</v>
      </c>
      <c r="R56" s="55">
        <v>57.911999999999999</v>
      </c>
    </row>
    <row r="57" spans="2:18" x14ac:dyDescent="0.3">
      <c r="M57" s="155">
        <v>45826.625</v>
      </c>
      <c r="N57" s="55">
        <v>46.523000000000003</v>
      </c>
      <c r="O57" s="155">
        <v>45903.625</v>
      </c>
      <c r="P57" s="55">
        <v>35.161000000000001</v>
      </c>
      <c r="Q57" s="155">
        <v>45826.625</v>
      </c>
      <c r="R57" s="55">
        <v>57.851999999999997</v>
      </c>
    </row>
    <row r="58" spans="2:18" x14ac:dyDescent="0.3">
      <c r="M58" s="155">
        <v>45827.625</v>
      </c>
      <c r="N58" s="55">
        <v>48.179000000000002</v>
      </c>
      <c r="O58" s="155">
        <v>45904.625</v>
      </c>
      <c r="P58" s="55">
        <v>34.134999999999998</v>
      </c>
      <c r="Q58" s="155">
        <v>45827.625</v>
      </c>
      <c r="R58" s="55">
        <v>59.573</v>
      </c>
    </row>
    <row r="59" spans="2:18" x14ac:dyDescent="0.3">
      <c r="M59" s="155">
        <v>45828.625</v>
      </c>
      <c r="N59" s="55">
        <v>47.363</v>
      </c>
      <c r="O59" s="155">
        <v>45908.625</v>
      </c>
      <c r="P59" s="55">
        <v>34.101999999999997</v>
      </c>
      <c r="Q59" s="155">
        <v>45828.625</v>
      </c>
      <c r="R59" s="55">
        <v>58.72</v>
      </c>
    </row>
    <row r="60" spans="2:18" x14ac:dyDescent="0.3">
      <c r="M60" s="155">
        <v>45831.625</v>
      </c>
      <c r="N60" s="55">
        <v>46.848999999999997</v>
      </c>
      <c r="O60" s="155">
        <v>45909.625</v>
      </c>
      <c r="P60" s="55">
        <v>33.658999999999999</v>
      </c>
      <c r="Q60" s="155">
        <v>45831.625</v>
      </c>
      <c r="R60" s="55">
        <v>58.292999999999999</v>
      </c>
    </row>
    <row r="61" spans="2:18" x14ac:dyDescent="0.3">
      <c r="M61" s="155">
        <v>45832.625</v>
      </c>
      <c r="N61" s="55">
        <v>44.784999999999997</v>
      </c>
      <c r="O61" s="155">
        <v>45910.625</v>
      </c>
      <c r="P61" s="55">
        <v>33.450000000000003</v>
      </c>
      <c r="Q61" s="155">
        <v>45832.625</v>
      </c>
      <c r="R61" s="55">
        <v>56.517000000000003</v>
      </c>
    </row>
    <row r="62" spans="2:18" x14ac:dyDescent="0.3">
      <c r="M62" s="155">
        <v>45833.625</v>
      </c>
      <c r="N62" s="55">
        <v>44.518999999999998</v>
      </c>
      <c r="O62" s="155">
        <v>45911.625</v>
      </c>
      <c r="P62" s="55">
        <v>33.253</v>
      </c>
      <c r="Q62" s="155">
        <v>45833.625</v>
      </c>
      <c r="R62" s="55">
        <v>56.24</v>
      </c>
    </row>
    <row r="63" spans="2:18" x14ac:dyDescent="0.3">
      <c r="M63" s="155">
        <v>45834.625</v>
      </c>
      <c r="N63" s="55">
        <v>44.546999999999997</v>
      </c>
      <c r="O63" s="155">
        <v>45912.625</v>
      </c>
      <c r="P63" s="55">
        <v>33.185000000000002</v>
      </c>
      <c r="Q63" s="155">
        <v>45834.625</v>
      </c>
      <c r="R63" s="55">
        <v>56.137</v>
      </c>
    </row>
    <row r="64" spans="2:18" x14ac:dyDescent="0.3">
      <c r="M64" s="155">
        <v>45835.625</v>
      </c>
      <c r="N64" s="55">
        <v>43.511000000000003</v>
      </c>
      <c r="O64" s="155">
        <v>45915.625</v>
      </c>
      <c r="P64" s="55">
        <v>32.991</v>
      </c>
      <c r="Q64" s="155">
        <v>45835.625</v>
      </c>
      <c r="R64" s="55">
        <v>55.307000000000002</v>
      </c>
    </row>
    <row r="65" spans="13:18" x14ac:dyDescent="0.3">
      <c r="M65" s="155">
        <v>45838.625</v>
      </c>
      <c r="N65" s="55">
        <v>43.36</v>
      </c>
      <c r="O65" s="155">
        <v>45916.625</v>
      </c>
      <c r="P65" s="55">
        <v>33.220999999999997</v>
      </c>
      <c r="Q65" s="155">
        <v>45838.625</v>
      </c>
      <c r="R65" s="55">
        <v>55.210999999999999</v>
      </c>
    </row>
    <row r="66" spans="13:18" x14ac:dyDescent="0.3">
      <c r="M66" s="155">
        <v>45839.625</v>
      </c>
      <c r="N66" s="55">
        <v>42.436</v>
      </c>
      <c r="O66" s="155">
        <v>45917.625</v>
      </c>
      <c r="P66" s="55">
        <v>33.203000000000003</v>
      </c>
      <c r="Q66" s="155">
        <v>45839.625</v>
      </c>
      <c r="R66" s="55">
        <v>54.709000000000003</v>
      </c>
    </row>
    <row r="67" spans="13:18" x14ac:dyDescent="0.3">
      <c r="M67" s="155">
        <v>45840.625</v>
      </c>
      <c r="N67" s="55">
        <v>41.960999999999999</v>
      </c>
      <c r="O67" s="155">
        <v>45918.625</v>
      </c>
      <c r="P67" s="55">
        <v>32.850999999999999</v>
      </c>
      <c r="Q67" s="155">
        <v>45840.625</v>
      </c>
      <c r="R67" s="55">
        <v>54.116999999999997</v>
      </c>
    </row>
    <row r="68" spans="13:18" x14ac:dyDescent="0.3">
      <c r="M68" s="155">
        <v>45841.625</v>
      </c>
      <c r="N68" s="55">
        <v>41.48</v>
      </c>
      <c r="O68" s="155">
        <v>45919.625</v>
      </c>
      <c r="P68" s="55">
        <v>32.515999999999998</v>
      </c>
      <c r="Q68" s="155">
        <v>45841.625</v>
      </c>
      <c r="R68" s="55">
        <v>54.017000000000003</v>
      </c>
    </row>
    <row r="69" spans="13:18" x14ac:dyDescent="0.3">
      <c r="M69" s="155">
        <v>45842.625</v>
      </c>
      <c r="N69" s="55">
        <v>41.780999999999999</v>
      </c>
      <c r="O69" s="155">
        <v>45922.625</v>
      </c>
      <c r="P69" s="55">
        <v>35.517000000000003</v>
      </c>
      <c r="Q69" s="155">
        <v>45842.625</v>
      </c>
      <c r="R69" s="55">
        <v>54.71</v>
      </c>
    </row>
    <row r="70" spans="13:18" x14ac:dyDescent="0.3">
      <c r="M70" s="155">
        <v>45845.625</v>
      </c>
      <c r="N70" s="55">
        <v>41.323</v>
      </c>
      <c r="O70" s="155">
        <v>45923.625</v>
      </c>
      <c r="P70" s="55">
        <v>35.253</v>
      </c>
      <c r="Q70" s="155">
        <v>45845.625</v>
      </c>
      <c r="R70" s="55">
        <v>54.939</v>
      </c>
    </row>
    <row r="71" spans="13:18" x14ac:dyDescent="0.3">
      <c r="M71" s="155">
        <v>45846.625</v>
      </c>
      <c r="N71" s="55">
        <v>41.024000000000001</v>
      </c>
      <c r="O71" s="155">
        <v>45924.625</v>
      </c>
      <c r="P71" s="55">
        <v>35.186999999999998</v>
      </c>
      <c r="Q71" s="155">
        <v>45846.625</v>
      </c>
      <c r="R71" s="55">
        <v>54.756</v>
      </c>
    </row>
    <row r="72" spans="13:18" x14ac:dyDescent="0.3">
      <c r="M72" s="155">
        <v>45847.625</v>
      </c>
      <c r="N72" s="55">
        <v>41.223999999999997</v>
      </c>
      <c r="O72" s="155">
        <v>45925.625</v>
      </c>
      <c r="P72" s="55">
        <v>35.453000000000003</v>
      </c>
      <c r="Q72" s="155">
        <v>45847.625</v>
      </c>
      <c r="R72" s="55">
        <v>54.945</v>
      </c>
    </row>
    <row r="73" spans="13:18" x14ac:dyDescent="0.3">
      <c r="M73" s="155">
        <v>45848.625</v>
      </c>
      <c r="N73" s="55">
        <v>40.31</v>
      </c>
      <c r="O73" s="155">
        <v>45926.625</v>
      </c>
      <c r="P73" s="55">
        <v>35.406999999999996</v>
      </c>
      <c r="Q73" s="155">
        <v>45848.625</v>
      </c>
      <c r="R73" s="55">
        <v>53.68</v>
      </c>
    </row>
    <row r="74" spans="13:18" x14ac:dyDescent="0.3">
      <c r="M74" s="155">
        <v>45849.625</v>
      </c>
      <c r="N74" s="55">
        <v>40.499000000000002</v>
      </c>
      <c r="O74" s="155">
        <v>45929.625</v>
      </c>
      <c r="P74" s="55">
        <v>35.353000000000002</v>
      </c>
      <c r="Q74" s="155">
        <v>45849.625</v>
      </c>
      <c r="R74" s="55">
        <v>55.517000000000003</v>
      </c>
    </row>
    <row r="75" spans="13:18" x14ac:dyDescent="0.3">
      <c r="M75" s="155">
        <v>45852.625</v>
      </c>
      <c r="N75" s="55">
        <v>41.247999999999998</v>
      </c>
      <c r="O75" s="155">
        <v>45930.625</v>
      </c>
      <c r="P75" s="55">
        <v>35.423000000000002</v>
      </c>
      <c r="Q75" s="155">
        <v>45852.625</v>
      </c>
      <c r="R75" s="55">
        <v>56.43</v>
      </c>
    </row>
    <row r="76" spans="13:18" x14ac:dyDescent="0.3">
      <c r="M76" s="155">
        <v>45853.625</v>
      </c>
      <c r="N76" s="55">
        <v>40.006</v>
      </c>
      <c r="O76" s="155">
        <v>45931.625</v>
      </c>
      <c r="P76" s="55">
        <v>34.911999999999999</v>
      </c>
      <c r="Q76" s="155">
        <v>45853.625</v>
      </c>
      <c r="R76" s="55">
        <v>55.691000000000003</v>
      </c>
    </row>
    <row r="77" spans="13:18" x14ac:dyDescent="0.3">
      <c r="M77" s="155">
        <v>45854.625</v>
      </c>
      <c r="N77" s="55">
        <v>40.494999999999997</v>
      </c>
      <c r="O77" s="155">
        <v>45932.625</v>
      </c>
      <c r="P77" s="55">
        <v>33.39</v>
      </c>
      <c r="Q77" s="155">
        <v>45854.625</v>
      </c>
      <c r="R77" s="55">
        <v>56.423999999999999</v>
      </c>
    </row>
    <row r="78" spans="13:18" x14ac:dyDescent="0.3">
      <c r="M78" s="155">
        <v>45855.625</v>
      </c>
      <c r="N78" s="55">
        <v>39.448999999999998</v>
      </c>
      <c r="O78" s="155">
        <v>45933.625</v>
      </c>
      <c r="P78" s="55">
        <v>33.387</v>
      </c>
      <c r="Q78" s="155">
        <v>45855.625</v>
      </c>
      <c r="R78" s="55">
        <v>56.11</v>
      </c>
    </row>
    <row r="79" spans="13:18" x14ac:dyDescent="0.3">
      <c r="M79" s="155">
        <v>45856.625</v>
      </c>
      <c r="N79" s="55">
        <v>39.037999999999997</v>
      </c>
      <c r="O79" s="155">
        <v>45936.625</v>
      </c>
      <c r="P79" s="55">
        <v>34.415999999999997</v>
      </c>
      <c r="Q79" s="155">
        <v>45856.625</v>
      </c>
      <c r="R79" s="55">
        <v>56.037999999999997</v>
      </c>
    </row>
    <row r="80" spans="13:18" x14ac:dyDescent="0.3">
      <c r="M80" s="155">
        <v>45859.625</v>
      </c>
      <c r="N80" s="55">
        <v>38.61</v>
      </c>
      <c r="O80" s="155">
        <v>45937.625</v>
      </c>
      <c r="P80" s="55">
        <v>34.781999999999996</v>
      </c>
      <c r="Q80" s="155">
        <v>45859.625</v>
      </c>
      <c r="R80" s="55">
        <v>56.106000000000002</v>
      </c>
    </row>
    <row r="81" spans="13:18" x14ac:dyDescent="0.3">
      <c r="M81" s="155">
        <v>45860.625</v>
      </c>
      <c r="N81" s="55">
        <v>39.155999999999999</v>
      </c>
      <c r="O81" s="155">
        <v>45938.625</v>
      </c>
      <c r="P81" s="55">
        <v>35.098999999999997</v>
      </c>
      <c r="Q81" s="155">
        <v>45860.625</v>
      </c>
      <c r="R81" s="55">
        <v>56.417999999999999</v>
      </c>
    </row>
    <row r="82" spans="13:18" x14ac:dyDescent="0.3">
      <c r="M82" s="155">
        <v>45861.625</v>
      </c>
      <c r="N82" s="55">
        <v>38.594000000000001</v>
      </c>
      <c r="O82" s="155">
        <v>45939.625</v>
      </c>
      <c r="P82" s="55">
        <v>34.442</v>
      </c>
      <c r="Q82" s="155">
        <v>45861.625</v>
      </c>
      <c r="R82" s="55">
        <v>56.917000000000002</v>
      </c>
    </row>
    <row r="83" spans="13:18" x14ac:dyDescent="0.3">
      <c r="M83" s="155">
        <v>45862.625</v>
      </c>
      <c r="N83" s="55">
        <v>37.491999999999997</v>
      </c>
      <c r="O83" s="155">
        <v>45940.625</v>
      </c>
      <c r="P83" s="55">
        <v>34.442</v>
      </c>
      <c r="Q83" s="155">
        <v>45862.625</v>
      </c>
      <c r="R83" s="55">
        <v>56.223999999999997</v>
      </c>
    </row>
    <row r="84" spans="13:18" x14ac:dyDescent="0.3">
      <c r="M84" s="155">
        <v>45863.625</v>
      </c>
      <c r="N84" s="55">
        <v>37.991999999999997</v>
      </c>
      <c r="O84" s="155">
        <v>45943.625</v>
      </c>
      <c r="P84" s="55">
        <v>36.572000000000003</v>
      </c>
      <c r="Q84" s="155">
        <v>45863.625</v>
      </c>
      <c r="R84" s="55">
        <v>57.046999999999997</v>
      </c>
    </row>
    <row r="85" spans="13:18" x14ac:dyDescent="0.3">
      <c r="M85" s="155">
        <v>45866.625</v>
      </c>
      <c r="N85" s="55">
        <v>38.216000000000001</v>
      </c>
      <c r="O85" s="155">
        <v>45944.625</v>
      </c>
      <c r="P85" s="55">
        <v>37.72</v>
      </c>
      <c r="Q85" s="155">
        <v>45866.625</v>
      </c>
      <c r="R85" s="55">
        <v>57.008000000000003</v>
      </c>
    </row>
    <row r="86" spans="13:18" x14ac:dyDescent="0.3">
      <c r="M86" s="155">
        <v>45867.625</v>
      </c>
      <c r="N86" s="55">
        <v>39.076000000000001</v>
      </c>
      <c r="O86" s="155">
        <v>45945.625</v>
      </c>
      <c r="P86" s="55">
        <v>35.18</v>
      </c>
      <c r="Q86" s="155">
        <v>45867.625</v>
      </c>
      <c r="R86" s="55">
        <v>56.99</v>
      </c>
    </row>
    <row r="87" spans="13:18" x14ac:dyDescent="0.3">
      <c r="M87" s="155">
        <v>45868.625</v>
      </c>
      <c r="N87" s="55">
        <v>39.246000000000002</v>
      </c>
      <c r="Q87" s="155">
        <v>45868.625</v>
      </c>
      <c r="R87" s="55">
        <v>56.664000000000001</v>
      </c>
    </row>
    <row r="88" spans="13:18" x14ac:dyDescent="0.3">
      <c r="M88" s="155">
        <v>45869.625</v>
      </c>
      <c r="N88" s="55">
        <v>40.393999999999998</v>
      </c>
      <c r="Q88" s="155">
        <v>45869.625</v>
      </c>
      <c r="R88" s="55">
        <v>56.28</v>
      </c>
    </row>
    <row r="89" spans="13:18" x14ac:dyDescent="0.3">
      <c r="M89" s="155">
        <v>45870.625</v>
      </c>
      <c r="N89" s="55">
        <v>42.654000000000003</v>
      </c>
      <c r="Q89" s="155">
        <v>45870.625</v>
      </c>
      <c r="R89" s="55">
        <v>58.079000000000001</v>
      </c>
    </row>
    <row r="90" spans="13:18" x14ac:dyDescent="0.3">
      <c r="M90" s="155">
        <v>45873.625</v>
      </c>
      <c r="N90" s="55">
        <v>42.503999999999998</v>
      </c>
      <c r="Q90" s="155">
        <v>45873.625</v>
      </c>
      <c r="R90" s="55">
        <v>57.991</v>
      </c>
    </row>
    <row r="91" spans="13:18" x14ac:dyDescent="0.3">
      <c r="M91" s="155">
        <v>45874.625</v>
      </c>
      <c r="N91" s="55">
        <v>42.567999999999998</v>
      </c>
      <c r="Q91" s="155">
        <v>45874.625</v>
      </c>
      <c r="R91" s="55">
        <v>57.472999999999999</v>
      </c>
    </row>
    <row r="92" spans="13:18" x14ac:dyDescent="0.3">
      <c r="M92" s="155">
        <v>45875.625</v>
      </c>
      <c r="N92" s="55">
        <v>42.811</v>
      </c>
      <c r="Q92" s="155">
        <v>45875.625</v>
      </c>
      <c r="R92" s="55">
        <v>57.191000000000003</v>
      </c>
    </row>
    <row r="93" spans="13:18" x14ac:dyDescent="0.3">
      <c r="M93" s="155">
        <v>45876.625</v>
      </c>
      <c r="N93" s="55">
        <v>42.009</v>
      </c>
      <c r="Q93" s="155">
        <v>45876.625</v>
      </c>
      <c r="R93" s="55">
        <v>56.19</v>
      </c>
    </row>
    <row r="94" spans="13:18" x14ac:dyDescent="0.3">
      <c r="M94" s="155">
        <v>45877.625</v>
      </c>
      <c r="N94" s="55">
        <v>42.15</v>
      </c>
      <c r="Q94" s="155">
        <v>45877.625</v>
      </c>
      <c r="R94" s="55">
        <v>55.26</v>
      </c>
    </row>
    <row r="95" spans="13:18" x14ac:dyDescent="0.3">
      <c r="M95" s="155">
        <v>45880.625</v>
      </c>
      <c r="N95" s="55">
        <v>41.886000000000003</v>
      </c>
      <c r="Q95" s="155">
        <v>45880.625</v>
      </c>
      <c r="R95" s="55">
        <v>55.061999999999998</v>
      </c>
    </row>
    <row r="96" spans="13:18" x14ac:dyDescent="0.3">
      <c r="M96" s="155">
        <v>45881.625</v>
      </c>
      <c r="N96" s="55">
        <v>42.012</v>
      </c>
      <c r="Q96" s="155">
        <v>45881.625</v>
      </c>
      <c r="R96" s="55">
        <v>54.386000000000003</v>
      </c>
    </row>
    <row r="97" spans="13:18" x14ac:dyDescent="0.3">
      <c r="M97" s="155">
        <v>45882.625</v>
      </c>
      <c r="N97" s="55">
        <v>41.433999999999997</v>
      </c>
      <c r="Q97" s="155">
        <v>45882.625</v>
      </c>
      <c r="R97" s="55">
        <v>53.500999999999998</v>
      </c>
    </row>
    <row r="98" spans="13:18" x14ac:dyDescent="0.3">
      <c r="M98" s="155">
        <v>45883.625</v>
      </c>
      <c r="N98" s="55">
        <v>40.765000000000001</v>
      </c>
      <c r="Q98" s="155">
        <v>45883.625</v>
      </c>
      <c r="R98" s="55">
        <v>52.978000000000002</v>
      </c>
    </row>
    <row r="99" spans="13:18" x14ac:dyDescent="0.3">
      <c r="M99" s="155">
        <v>45884.625</v>
      </c>
      <c r="N99" s="55">
        <v>40.72</v>
      </c>
      <c r="Q99" s="155">
        <v>45884.625</v>
      </c>
      <c r="R99" s="55">
        <v>52.999000000000002</v>
      </c>
    </row>
    <row r="100" spans="13:18" x14ac:dyDescent="0.3">
      <c r="M100" s="155">
        <v>45887.625</v>
      </c>
      <c r="N100" s="55">
        <v>40.914999999999999</v>
      </c>
      <c r="Q100" s="155">
        <v>45887.625</v>
      </c>
      <c r="R100" s="55">
        <v>53.317</v>
      </c>
    </row>
    <row r="101" spans="13:18" x14ac:dyDescent="0.3">
      <c r="M101" s="155">
        <v>45888.625</v>
      </c>
      <c r="N101" s="55">
        <v>41.639000000000003</v>
      </c>
      <c r="Q101" s="155">
        <v>45888.625</v>
      </c>
      <c r="R101" s="55">
        <v>53.121000000000002</v>
      </c>
    </row>
    <row r="102" spans="13:18" x14ac:dyDescent="0.3">
      <c r="M102" s="155">
        <v>45889.625</v>
      </c>
      <c r="N102" s="55">
        <v>42.988999999999997</v>
      </c>
      <c r="Q102" s="155">
        <v>45889.625</v>
      </c>
      <c r="R102" s="55">
        <v>53.008000000000003</v>
      </c>
    </row>
    <row r="103" spans="13:18" x14ac:dyDescent="0.3">
      <c r="M103" s="155">
        <v>45890.625</v>
      </c>
      <c r="N103" s="55">
        <v>42.866999999999997</v>
      </c>
      <c r="Q103" s="155">
        <v>45890.625</v>
      </c>
      <c r="R103" s="55">
        <v>53.393000000000001</v>
      </c>
    </row>
    <row r="104" spans="13:18" x14ac:dyDescent="0.3">
      <c r="M104" s="155">
        <v>45891.625</v>
      </c>
      <c r="N104" s="55">
        <v>43.009</v>
      </c>
      <c r="Q104" s="155">
        <v>45891.625</v>
      </c>
      <c r="R104" s="55">
        <v>53.387</v>
      </c>
    </row>
    <row r="105" spans="13:18" x14ac:dyDescent="0.3">
      <c r="M105" s="155">
        <v>45894.625</v>
      </c>
      <c r="N105" s="55">
        <v>42.521999999999998</v>
      </c>
      <c r="Q105" s="155">
        <v>45894.625</v>
      </c>
      <c r="R105" s="55">
        <v>52.463999999999999</v>
      </c>
    </row>
    <row r="106" spans="13:18" x14ac:dyDescent="0.3">
      <c r="M106" s="155">
        <v>45895.625</v>
      </c>
      <c r="N106" s="55">
        <v>43.627000000000002</v>
      </c>
      <c r="Q106" s="155">
        <v>45895.625</v>
      </c>
      <c r="R106" s="55">
        <v>53.911999999999999</v>
      </c>
    </row>
    <row r="107" spans="13:18" x14ac:dyDescent="0.3">
      <c r="M107" s="155">
        <v>45896.625</v>
      </c>
      <c r="N107" s="55">
        <v>43.198999999999998</v>
      </c>
      <c r="Q107" s="155">
        <v>45896.625</v>
      </c>
      <c r="R107" s="55">
        <v>53.225000000000001</v>
      </c>
    </row>
    <row r="108" spans="13:18" x14ac:dyDescent="0.3">
      <c r="M108" s="155">
        <v>45897.625</v>
      </c>
      <c r="N108" s="55">
        <v>43.302999999999997</v>
      </c>
      <c r="Q108" s="155">
        <v>45897.625</v>
      </c>
      <c r="R108" s="55">
        <v>54.14</v>
      </c>
    </row>
    <row r="109" spans="13:18" x14ac:dyDescent="0.3">
      <c r="M109" s="155">
        <v>45898.625</v>
      </c>
      <c r="N109" s="55">
        <v>43.933</v>
      </c>
      <c r="Q109" s="155">
        <v>45898.625</v>
      </c>
      <c r="R109" s="55">
        <v>54.610999999999997</v>
      </c>
    </row>
    <row r="110" spans="13:18" x14ac:dyDescent="0.3">
      <c r="M110" s="155">
        <v>45901.625</v>
      </c>
      <c r="N110" s="55">
        <v>43.805</v>
      </c>
      <c r="Q110" s="155">
        <v>45901.625</v>
      </c>
      <c r="R110" s="55">
        <v>54.036999999999999</v>
      </c>
    </row>
    <row r="111" spans="13:18" x14ac:dyDescent="0.3">
      <c r="M111" s="155">
        <v>45902.625</v>
      </c>
      <c r="N111" s="55">
        <v>44.895000000000003</v>
      </c>
      <c r="Q111" s="155">
        <v>45902.625</v>
      </c>
      <c r="R111" s="55">
        <v>54.703000000000003</v>
      </c>
    </row>
    <row r="112" spans="13:18" x14ac:dyDescent="0.3">
      <c r="M112" s="155">
        <v>45903.625</v>
      </c>
      <c r="N112" s="55">
        <v>44.619</v>
      </c>
      <c r="Q112" s="155">
        <v>45903.625</v>
      </c>
      <c r="R112" s="55">
        <v>54.1</v>
      </c>
    </row>
    <row r="113" spans="13:18" x14ac:dyDescent="0.3">
      <c r="M113" s="155">
        <v>45904.625</v>
      </c>
      <c r="N113" s="55">
        <v>43.335000000000001</v>
      </c>
      <c r="Q113" s="155">
        <v>45904.625</v>
      </c>
      <c r="R113" s="55">
        <v>53.344000000000001</v>
      </c>
    </row>
    <row r="114" spans="13:18" x14ac:dyDescent="0.3">
      <c r="M114" s="155">
        <v>45905.625</v>
      </c>
      <c r="N114" s="55">
        <v>43.165999999999997</v>
      </c>
      <c r="Q114" s="155">
        <v>45905.625</v>
      </c>
      <c r="R114" s="55">
        <v>51.8</v>
      </c>
    </row>
    <row r="115" spans="13:18" x14ac:dyDescent="0.3">
      <c r="M115" s="155">
        <v>45908.625</v>
      </c>
      <c r="N115" s="55">
        <v>42.848999999999997</v>
      </c>
      <c r="Q115" s="155">
        <v>45908.625</v>
      </c>
      <c r="R115" s="55">
        <v>51.392000000000003</v>
      </c>
    </row>
    <row r="116" spans="13:18" x14ac:dyDescent="0.3">
      <c r="M116" s="155">
        <v>45909.625</v>
      </c>
      <c r="N116" s="55">
        <v>42.512</v>
      </c>
      <c r="Q116" s="155">
        <v>45909.625</v>
      </c>
      <c r="R116" s="55">
        <v>50.817</v>
      </c>
    </row>
    <row r="117" spans="13:18" x14ac:dyDescent="0.3">
      <c r="M117" s="155">
        <v>45910.625</v>
      </c>
      <c r="N117" s="55">
        <v>42.311999999999998</v>
      </c>
      <c r="Q117" s="155">
        <v>45910.625</v>
      </c>
      <c r="R117" s="55">
        <v>49.832999999999998</v>
      </c>
    </row>
    <row r="118" spans="13:18" x14ac:dyDescent="0.3">
      <c r="M118" s="155">
        <v>45911.625</v>
      </c>
      <c r="N118" s="55">
        <v>42.148000000000003</v>
      </c>
      <c r="Q118" s="155">
        <v>45911.625</v>
      </c>
      <c r="R118" s="55">
        <v>49.048999999999999</v>
      </c>
    </row>
    <row r="119" spans="13:18" x14ac:dyDescent="0.3">
      <c r="M119" s="155">
        <v>45912.625</v>
      </c>
      <c r="N119" s="55">
        <v>42.167000000000002</v>
      </c>
      <c r="Q119" s="155">
        <v>45912.625</v>
      </c>
      <c r="R119" s="55">
        <v>48.445999999999998</v>
      </c>
    </row>
    <row r="120" spans="13:18" x14ac:dyDescent="0.3">
      <c r="M120" s="155">
        <v>45915.625</v>
      </c>
      <c r="N120" s="55">
        <v>41.593000000000004</v>
      </c>
      <c r="Q120" s="155">
        <v>45915.625</v>
      </c>
      <c r="R120" s="55">
        <v>48.027999999999999</v>
      </c>
    </row>
    <row r="121" spans="13:18" x14ac:dyDescent="0.3">
      <c r="M121" s="155">
        <v>45916.625</v>
      </c>
      <c r="N121" s="55">
        <v>41.957999999999998</v>
      </c>
      <c r="Q121" s="155">
        <v>45916.625</v>
      </c>
      <c r="R121" s="55">
        <v>46.912999999999997</v>
      </c>
    </row>
    <row r="122" spans="13:18" x14ac:dyDescent="0.3">
      <c r="M122" s="155">
        <v>45917.625</v>
      </c>
      <c r="N122" s="55">
        <v>42.527000000000001</v>
      </c>
      <c r="Q122" s="155">
        <v>45917.625</v>
      </c>
      <c r="R122" s="55">
        <v>47.116</v>
      </c>
    </row>
    <row r="123" spans="13:18" x14ac:dyDescent="0.3">
      <c r="M123" s="155">
        <v>45918.625</v>
      </c>
      <c r="N123" s="55">
        <v>42.009</v>
      </c>
      <c r="Q123" s="155">
        <v>45918.625</v>
      </c>
      <c r="R123" s="55">
        <v>46.26</v>
      </c>
    </row>
    <row r="124" spans="13:18" x14ac:dyDescent="0.3">
      <c r="M124" s="155">
        <v>45919.625</v>
      </c>
      <c r="N124" s="55">
        <v>41.935000000000002</v>
      </c>
      <c r="Q124" s="155">
        <v>45919.625</v>
      </c>
      <c r="R124" s="55">
        <v>45.433</v>
      </c>
    </row>
    <row r="125" spans="13:18" x14ac:dyDescent="0.3">
      <c r="M125" s="155">
        <v>45922.625</v>
      </c>
      <c r="N125" s="55">
        <v>46.195</v>
      </c>
      <c r="Q125" s="155">
        <v>45922.625</v>
      </c>
      <c r="R125" s="55">
        <v>50.432000000000002</v>
      </c>
    </row>
    <row r="126" spans="13:18" x14ac:dyDescent="0.3">
      <c r="M126" s="155">
        <v>45923.625</v>
      </c>
      <c r="N126" s="55">
        <v>45.677999999999997</v>
      </c>
      <c r="Q126" s="155">
        <v>45923.625</v>
      </c>
      <c r="R126" s="55">
        <v>49.762999999999998</v>
      </c>
    </row>
    <row r="127" spans="13:18" x14ac:dyDescent="0.3">
      <c r="M127" s="155">
        <v>45924.625</v>
      </c>
      <c r="N127" s="55">
        <v>45.94</v>
      </c>
      <c r="Q127" s="155">
        <v>45924.625</v>
      </c>
      <c r="R127" s="55">
        <v>49.73</v>
      </c>
    </row>
    <row r="128" spans="13:18" x14ac:dyDescent="0.3">
      <c r="M128" s="155">
        <v>45925.625</v>
      </c>
      <c r="N128" s="55">
        <v>46.070999999999998</v>
      </c>
      <c r="Q128" s="155">
        <v>45925.625</v>
      </c>
      <c r="R128" s="55">
        <v>49.83</v>
      </c>
    </row>
    <row r="129" spans="13:18" x14ac:dyDescent="0.3">
      <c r="M129" s="155">
        <v>45926.625</v>
      </c>
      <c r="N129" s="55">
        <v>45.92</v>
      </c>
      <c r="Q129" s="155">
        <v>45926.625</v>
      </c>
      <c r="R129" s="55">
        <v>49.52</v>
      </c>
    </row>
    <row r="130" spans="13:18" x14ac:dyDescent="0.3">
      <c r="M130" s="155">
        <v>45929.625</v>
      </c>
      <c r="N130" s="55">
        <v>45.886000000000003</v>
      </c>
      <c r="Q130" s="155">
        <v>45929.625</v>
      </c>
      <c r="R130" s="55">
        <v>48.94</v>
      </c>
    </row>
    <row r="131" spans="13:18" x14ac:dyDescent="0.3">
      <c r="M131" s="155">
        <v>45930.625</v>
      </c>
      <c r="N131" s="55">
        <v>46.996000000000002</v>
      </c>
      <c r="Q131" s="155">
        <v>45930.625</v>
      </c>
      <c r="R131" s="55">
        <v>49.445</v>
      </c>
    </row>
    <row r="132" spans="13:18" x14ac:dyDescent="0.3">
      <c r="M132" s="155">
        <v>45931.625</v>
      </c>
      <c r="N132" s="55">
        <v>46.935000000000002</v>
      </c>
      <c r="Q132" s="155">
        <v>45931.625</v>
      </c>
      <c r="R132" s="55">
        <v>49.313000000000002</v>
      </c>
    </row>
    <row r="133" spans="13:18" x14ac:dyDescent="0.3">
      <c r="M133" s="155">
        <v>45932.625</v>
      </c>
      <c r="N133" s="55">
        <v>46.104999999999997</v>
      </c>
      <c r="Q133" s="155">
        <v>45932.625</v>
      </c>
      <c r="R133" s="55">
        <v>49.113999999999997</v>
      </c>
    </row>
    <row r="134" spans="13:18" x14ac:dyDescent="0.3">
      <c r="M134" s="155">
        <v>45933.625</v>
      </c>
      <c r="N134" s="55">
        <v>46.1</v>
      </c>
      <c r="Q134" s="155">
        <v>45933.625</v>
      </c>
      <c r="R134" s="55">
        <v>47.597000000000001</v>
      </c>
    </row>
    <row r="135" spans="13:18" x14ac:dyDescent="0.3">
      <c r="M135" s="155">
        <v>45936.625</v>
      </c>
      <c r="N135" s="55">
        <v>46.697000000000003</v>
      </c>
      <c r="Q135" s="155">
        <v>45936.625</v>
      </c>
      <c r="R135" s="55">
        <v>49.274000000000001</v>
      </c>
    </row>
    <row r="136" spans="13:18" x14ac:dyDescent="0.3">
      <c r="M136" s="155">
        <v>45937.625</v>
      </c>
      <c r="N136" s="55">
        <v>46.832000000000001</v>
      </c>
      <c r="Q136" s="155">
        <v>45937.625</v>
      </c>
      <c r="R136" s="55">
        <v>49.777999999999999</v>
      </c>
    </row>
    <row r="137" spans="13:18" x14ac:dyDescent="0.3">
      <c r="M137" s="155">
        <v>45938.625</v>
      </c>
      <c r="N137" s="55">
        <v>47.168999999999997</v>
      </c>
      <c r="Q137" s="155">
        <v>45938.625</v>
      </c>
      <c r="R137" s="55">
        <v>49.825000000000003</v>
      </c>
    </row>
    <row r="138" spans="13:18" x14ac:dyDescent="0.3">
      <c r="M138" s="155">
        <v>45939.625</v>
      </c>
      <c r="N138" s="55">
        <v>46.902000000000001</v>
      </c>
      <c r="Q138" s="155">
        <v>45939.625</v>
      </c>
      <c r="R138" s="55">
        <v>50.210999999999999</v>
      </c>
    </row>
    <row r="139" spans="13:18" x14ac:dyDescent="0.3">
      <c r="M139" s="155">
        <v>45940.625</v>
      </c>
      <c r="N139" s="55">
        <v>48.610999999999997</v>
      </c>
      <c r="Q139" s="155">
        <v>45940.625</v>
      </c>
      <c r="R139" s="55">
        <v>50.311</v>
      </c>
    </row>
    <row r="140" spans="13:18" x14ac:dyDescent="0.3">
      <c r="M140" s="155">
        <v>45943.625</v>
      </c>
      <c r="N140" s="55">
        <v>50.231000000000002</v>
      </c>
      <c r="Q140" s="155">
        <v>45943.625</v>
      </c>
      <c r="R140" s="55">
        <v>51.667000000000002</v>
      </c>
    </row>
    <row r="141" spans="13:18" x14ac:dyDescent="0.3">
      <c r="M141" s="155">
        <v>45944.625</v>
      </c>
      <c r="N141" s="55">
        <v>50.671999999999997</v>
      </c>
      <c r="Q141" s="155">
        <v>45944.625</v>
      </c>
      <c r="R141" s="55">
        <v>53.13</v>
      </c>
    </row>
    <row r="142" spans="13:18" x14ac:dyDescent="0.3">
      <c r="M142" s="155">
        <v>45945.625</v>
      </c>
      <c r="N142" s="55">
        <v>47.665999999999997</v>
      </c>
      <c r="Q142" s="155">
        <v>45945.625</v>
      </c>
      <c r="R142" s="55">
        <v>50.527999999999999</v>
      </c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2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/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E2" s="153" t="s">
        <v>105</v>
      </c>
      <c r="F2" s="154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52" cm="1">
        <f t="array" ref="J3:K142">_xll.BDH(B4, "LAST_PRICE", "01/01/2025 15:00:00", "01/01/2035 16:00:00", "BarSize=60", "BarType=T", "RecurDaily=True", "TZ=London")</f>
        <v>45750.625</v>
      </c>
      <c r="K3" s="1">
        <v>63.677</v>
      </c>
      <c r="L3" s="152" cm="1">
        <f t="array" ref="L3:M142">_xll.BDH(C4, "LAST_PRICE", "01/01/2025 15:00:00", "01/01/2035 16:00:00", "BarSize=60", "BarType=T", "RecurDaily=True", "TZ=London")</f>
        <v>45750.625</v>
      </c>
      <c r="M3" s="47">
        <v>53.609000000000002</v>
      </c>
    </row>
    <row r="4" spans="1:13" ht="32.25" customHeight="1" x14ac:dyDescent="0.3">
      <c r="A4" s="15" t="s">
        <v>33</v>
      </c>
      <c r="B4" s="42" t="s">
        <v>38</v>
      </c>
      <c r="C4" s="43" t="s">
        <v>39</v>
      </c>
      <c r="I4" s="1"/>
      <c r="J4" s="156">
        <v>45751.625</v>
      </c>
      <c r="K4" s="1">
        <v>68.006</v>
      </c>
      <c r="L4" s="156">
        <v>45751.625</v>
      </c>
      <c r="M4" s="1">
        <v>60.997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56">
        <v>45754.625</v>
      </c>
      <c r="K5" s="1">
        <v>75.381</v>
      </c>
      <c r="L5" s="156">
        <v>45754.625</v>
      </c>
      <c r="M5" s="1">
        <v>66.171999999999997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156">
        <v>45755.625</v>
      </c>
      <c r="K6" s="1">
        <v>73.911000000000001</v>
      </c>
      <c r="L6" s="156">
        <v>45755.625</v>
      </c>
      <c r="M6" s="1">
        <v>64.888000000000005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156">
        <v>45756.625</v>
      </c>
      <c r="K7" s="1">
        <v>80.438999999999993</v>
      </c>
      <c r="L7" s="156">
        <v>45756.625</v>
      </c>
      <c r="M7" s="1">
        <v>69.603999999999999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52">
        <v>45757.625</v>
      </c>
      <c r="K8" s="3">
        <v>70.930999999999997</v>
      </c>
      <c r="L8" s="152">
        <v>45757.625</v>
      </c>
      <c r="M8" s="3">
        <v>61.728999999999999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52">
        <v>45758.625</v>
      </c>
      <c r="K9" s="3">
        <v>73.141999999999996</v>
      </c>
      <c r="L9" s="152">
        <v>45758.625</v>
      </c>
      <c r="M9" s="3">
        <v>66.543999999999997</v>
      </c>
    </row>
    <row r="10" spans="1:13" ht="15" thickBot="1" x14ac:dyDescent="0.35">
      <c r="A10" s="16" t="s">
        <v>28</v>
      </c>
      <c r="B10" s="21" cm="1">
        <f t="array" ref="B10">_xll.BDP(B4,"px_last")</f>
        <v>58.022080000000003</v>
      </c>
      <c r="C10" s="22" cm="1">
        <f t="array" ref="C10">_xll.BDP(C4,"px_last")</f>
        <v>40.237110000000001</v>
      </c>
      <c r="E10" s="1"/>
      <c r="F10" s="1"/>
      <c r="G10" s="1"/>
      <c r="H10" s="1"/>
      <c r="I10" s="1"/>
      <c r="J10" s="152">
        <v>45761.625</v>
      </c>
      <c r="K10" s="3">
        <v>71.98</v>
      </c>
      <c r="L10" s="152">
        <v>45761.625</v>
      </c>
      <c r="M10" s="3">
        <v>65.197999999999993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52">
        <v>45762.625</v>
      </c>
      <c r="K11" s="3">
        <v>68.724000000000004</v>
      </c>
      <c r="L11" s="152">
        <v>45762.625</v>
      </c>
      <c r="M11" s="3">
        <v>61.610999999999997</v>
      </c>
    </row>
    <row r="12" spans="1:13" ht="15" thickBot="1" x14ac:dyDescent="0.35">
      <c r="A12" s="40" t="s">
        <v>22</v>
      </c>
      <c r="B12" s="132" t="s">
        <v>0</v>
      </c>
      <c r="C12" s="133"/>
      <c r="D12" s="134"/>
      <c r="E12" s="135" t="s">
        <v>1</v>
      </c>
      <c r="F12" s="136"/>
      <c r="G12" s="137"/>
      <c r="H12" s="40" t="s">
        <v>16</v>
      </c>
      <c r="I12" s="1"/>
      <c r="J12" s="152">
        <v>45763.625</v>
      </c>
      <c r="K12" s="3">
        <v>68.763000000000005</v>
      </c>
      <c r="L12" s="152">
        <v>45763.625</v>
      </c>
      <c r="M12" s="3">
        <v>62.048999999999999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8"/>
      <c r="I13" s="1"/>
      <c r="J13" s="152">
        <v>45764.625</v>
      </c>
      <c r="K13" s="3">
        <v>67.513999999999996</v>
      </c>
      <c r="L13" s="152">
        <v>45764.625</v>
      </c>
      <c r="M13" s="3">
        <v>60.872999999999998</v>
      </c>
    </row>
    <row r="14" spans="1:13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3">
        <v>0</v>
      </c>
      <c r="I14" s="1"/>
      <c r="J14" s="152">
        <v>45765.625</v>
      </c>
      <c r="K14" s="3">
        <v>67.954999999999998</v>
      </c>
      <c r="L14" s="152">
        <v>45765.625</v>
      </c>
      <c r="M14" s="3">
        <v>61.368000000000002</v>
      </c>
    </row>
    <row r="15" spans="1:13" x14ac:dyDescent="0.3">
      <c r="A15" s="37">
        <v>45926</v>
      </c>
      <c r="B15" s="46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3">
        <f>C15+D15-F15-G15</f>
        <v>-6165.1582222222023</v>
      </c>
      <c r="I15" s="1"/>
      <c r="J15" s="152">
        <v>45768.625</v>
      </c>
      <c r="K15" s="3">
        <v>68.281000000000006</v>
      </c>
      <c r="L15" s="152">
        <v>45768.625</v>
      </c>
      <c r="M15" s="3">
        <v>61.371000000000002</v>
      </c>
    </row>
    <row r="16" spans="1:13" x14ac:dyDescent="0.3">
      <c r="A16" s="37">
        <v>45929</v>
      </c>
      <c r="B16" s="46">
        <f t="shared" ref="B16:B29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9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3">
        <f t="shared" ref="H16" si="6">C16+D16-F16-G16</f>
        <v>-3827.7808888889067</v>
      </c>
      <c r="I16" s="1"/>
      <c r="J16" s="152">
        <v>45769.625</v>
      </c>
      <c r="K16" s="3">
        <v>69.747</v>
      </c>
      <c r="L16" s="152">
        <v>45769.625</v>
      </c>
      <c r="M16" s="3">
        <v>61.530999999999999</v>
      </c>
    </row>
    <row r="17" spans="1:13" x14ac:dyDescent="0.3">
      <c r="A17" s="37">
        <v>45930</v>
      </c>
      <c r="B17" s="46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3">
        <f t="shared" ref="H17:H18" si="7">C17+D17-F17-G17</f>
        <v>1521.9848888889455</v>
      </c>
      <c r="I17" s="1"/>
      <c r="J17" s="152">
        <v>45770.625</v>
      </c>
      <c r="K17" s="3">
        <v>65.537999999999997</v>
      </c>
      <c r="L17" s="152">
        <v>45770.625</v>
      </c>
      <c r="M17" s="3">
        <v>57.609000000000002</v>
      </c>
    </row>
    <row r="18" spans="1:13" x14ac:dyDescent="0.3">
      <c r="A18" s="37">
        <v>45931</v>
      </c>
      <c r="B18" s="46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3">
        <f t="shared" si="7"/>
        <v>3248.1346666666204</v>
      </c>
      <c r="I18" s="1"/>
      <c r="J18" s="152">
        <v>45771.625</v>
      </c>
      <c r="K18" s="3">
        <v>63.646999999999998</v>
      </c>
      <c r="L18" s="152">
        <v>45771.625</v>
      </c>
      <c r="M18" s="3">
        <v>57.097999999999999</v>
      </c>
    </row>
    <row r="19" spans="1:13" x14ac:dyDescent="0.3">
      <c r="A19" s="37">
        <v>45932</v>
      </c>
      <c r="B19" s="46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3">
        <f t="shared" ref="H19" si="8">C19+D19-F19-G19</f>
        <v>1703.8324444444233</v>
      </c>
      <c r="I19" s="1"/>
      <c r="J19" s="152">
        <v>45772.625</v>
      </c>
      <c r="K19" s="3">
        <v>62.796999999999997</v>
      </c>
      <c r="L19" s="152">
        <v>45772.625</v>
      </c>
      <c r="M19" s="3">
        <v>56.945999999999998</v>
      </c>
    </row>
    <row r="20" spans="1:13" x14ac:dyDescent="0.3">
      <c r="A20" s="37">
        <v>45933</v>
      </c>
      <c r="B20" s="46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3">
        <f t="shared" ref="H20" si="9">C20+D20-F20-G20</f>
        <v>4203.9702222221968</v>
      </c>
      <c r="I20" s="1"/>
      <c r="J20" s="152">
        <v>45775.625</v>
      </c>
      <c r="K20" s="3">
        <v>62.593000000000004</v>
      </c>
      <c r="L20" s="152">
        <v>45775.625</v>
      </c>
      <c r="M20" s="3">
        <v>55.893000000000001</v>
      </c>
    </row>
    <row r="21" spans="1:13" x14ac:dyDescent="0.3">
      <c r="A21" s="37">
        <v>45936</v>
      </c>
      <c r="B21" s="46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3">
        <f t="shared" ref="H21" si="11">C21+D21-F21-G21</f>
        <v>3757.0515555555176</v>
      </c>
      <c r="I21" s="1"/>
      <c r="J21" s="152">
        <v>45776.625</v>
      </c>
      <c r="K21" s="3">
        <v>62.488999999999997</v>
      </c>
      <c r="L21" s="152">
        <v>45776.625</v>
      </c>
      <c r="M21" s="3">
        <v>56.052</v>
      </c>
    </row>
    <row r="22" spans="1:13" x14ac:dyDescent="0.3">
      <c r="A22" s="37">
        <v>45937</v>
      </c>
      <c r="B22" s="46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3">
        <f t="shared" ref="H22" si="13">C22+D22-F22-G22</f>
        <v>2646.5653333333194</v>
      </c>
      <c r="I22" s="1"/>
      <c r="J22" s="152">
        <v>45777.625</v>
      </c>
      <c r="K22" s="3">
        <v>63.695</v>
      </c>
      <c r="L22" s="152">
        <v>45777.625</v>
      </c>
      <c r="M22" s="3">
        <v>57.515999999999998</v>
      </c>
    </row>
    <row r="23" spans="1:13" x14ac:dyDescent="0.3">
      <c r="A23" s="37">
        <v>45938</v>
      </c>
      <c r="B23" s="46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3">
        <f t="shared" ref="H23" si="18">C23+D23-F23-G23</f>
        <v>1324.447111111047</v>
      </c>
      <c r="I23" s="1"/>
      <c r="J23" s="152">
        <v>45778.625</v>
      </c>
      <c r="K23" s="3">
        <v>63.323999999999998</v>
      </c>
      <c r="L23" s="152">
        <v>45778.625</v>
      </c>
      <c r="M23" s="3">
        <v>56.442999999999998</v>
      </c>
    </row>
    <row r="24" spans="1:13" x14ac:dyDescent="0.3">
      <c r="A24" s="37">
        <v>45939</v>
      </c>
      <c r="B24" s="46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3">
        <f t="shared" ref="H24" si="23">C24+D24-F24-G24</f>
        <v>-4186.8551111111228</v>
      </c>
      <c r="I24" s="1"/>
      <c r="J24" s="152">
        <v>45779.625</v>
      </c>
      <c r="K24" s="3">
        <v>62.088000000000001</v>
      </c>
      <c r="L24" s="152">
        <v>45779.625</v>
      </c>
      <c r="M24" s="3">
        <v>55.758000000000003</v>
      </c>
    </row>
    <row r="25" spans="1:13" x14ac:dyDescent="0.3">
      <c r="A25" s="37">
        <v>45940</v>
      </c>
      <c r="B25" s="46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3">
        <f t="shared" ref="H25" si="28">C25+D25-F25-G25</f>
        <v>4334.8866666667363</v>
      </c>
      <c r="I25" s="1"/>
      <c r="J25" s="152">
        <v>45782.625</v>
      </c>
      <c r="K25" s="3">
        <v>62.707000000000001</v>
      </c>
      <c r="L25" s="152">
        <v>45782.625</v>
      </c>
      <c r="M25" s="3">
        <v>55.198999999999998</v>
      </c>
    </row>
    <row r="26" spans="1:13" x14ac:dyDescent="0.3">
      <c r="A26" s="37">
        <v>45943</v>
      </c>
      <c r="B26" s="46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3">
        <f t="shared" ref="H26" si="33">C26+D26-F26-G26</f>
        <v>13551.30000000001</v>
      </c>
      <c r="I26" s="1"/>
      <c r="J26" s="152">
        <v>45783.625</v>
      </c>
      <c r="K26" s="3">
        <v>62.177</v>
      </c>
      <c r="L26" s="152">
        <v>45783.625</v>
      </c>
      <c r="M26" s="3">
        <v>54.997999999999998</v>
      </c>
    </row>
    <row r="27" spans="1:13" x14ac:dyDescent="0.3">
      <c r="A27" s="37">
        <v>45944</v>
      </c>
      <c r="B27" s="46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3">
        <f t="shared" ref="H27" si="38">C27+D27-F27-G27</f>
        <v>6398.55377777781</v>
      </c>
      <c r="I27" s="1"/>
      <c r="J27" s="152">
        <v>45784.625</v>
      </c>
      <c r="K27" s="3">
        <v>62.27</v>
      </c>
      <c r="L27" s="152">
        <v>45784.625</v>
      </c>
      <c r="M27" s="3">
        <v>54.741999999999997</v>
      </c>
    </row>
    <row r="28" spans="1:13" x14ac:dyDescent="0.3">
      <c r="A28" s="37">
        <v>45945</v>
      </c>
      <c r="B28" s="46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3">
        <f t="shared" ref="H28" si="43">C28+D28-F28-G28</f>
        <v>855.32355555550021</v>
      </c>
      <c r="I28" s="1"/>
      <c r="J28" s="152">
        <v>45785.625</v>
      </c>
      <c r="K28" s="3">
        <v>60.957000000000001</v>
      </c>
      <c r="L28" s="152">
        <v>45785.625</v>
      </c>
      <c r="M28" s="3">
        <v>54.015000000000001</v>
      </c>
    </row>
    <row r="29" spans="1:13" x14ac:dyDescent="0.3">
      <c r="A29" s="37">
        <v>45946</v>
      </c>
      <c r="B29" s="46">
        <f>B10</f>
        <v>58.022080000000003</v>
      </c>
      <c r="C29" s="31">
        <f t="shared" ref="C29" si="44">-1*(B29-$B$14)*10^-4*$B$8*$B$5</f>
        <v>-5179.0336000000261</v>
      </c>
      <c r="D29" s="32">
        <f t="shared" ref="D29" si="45">$B$6*(A29-$A$14)/360*$B$5</f>
        <v>11666.666666666666</v>
      </c>
      <c r="E29" s="4">
        <f>C10</f>
        <v>40.237110000000001</v>
      </c>
      <c r="F29" s="31">
        <f t="shared" ref="F29" si="46">-1*(E29-$E$14)*10^-4*$C$8*$C$5</f>
        <v>-3339.4572400000184</v>
      </c>
      <c r="G29" s="32">
        <f t="shared" ref="G29" si="47">$C$6*(A29-$A$14)/360*$C$5</f>
        <v>16333.333333333332</v>
      </c>
      <c r="H29" s="83">
        <f t="shared" ref="H29" si="48">C29+D29-F29-G29</f>
        <v>-6506.2430266666743</v>
      </c>
      <c r="I29" s="1"/>
      <c r="J29" s="152">
        <v>45786.625</v>
      </c>
      <c r="K29" s="3">
        <v>59.165999999999997</v>
      </c>
      <c r="L29" s="152">
        <v>45786.625</v>
      </c>
      <c r="M29" s="3">
        <v>52.176000000000002</v>
      </c>
    </row>
    <row r="30" spans="1:13" x14ac:dyDescent="0.3">
      <c r="A30" s="37">
        <v>45947</v>
      </c>
      <c r="B30" s="46"/>
      <c r="C30" s="31"/>
      <c r="D30" s="32"/>
      <c r="E30" s="4"/>
      <c r="F30" s="31"/>
      <c r="G30" s="32"/>
      <c r="H30" s="18"/>
      <c r="I30" s="1"/>
      <c r="J30" s="152">
        <v>45789.625</v>
      </c>
      <c r="K30" s="3">
        <v>57.408999999999999</v>
      </c>
      <c r="L30" s="152">
        <v>45789.625</v>
      </c>
      <c r="M30" s="3">
        <v>50.143999999999998</v>
      </c>
    </row>
    <row r="31" spans="1:13" x14ac:dyDescent="0.3">
      <c r="A31" s="37">
        <v>45948</v>
      </c>
      <c r="B31" s="46"/>
      <c r="C31" s="31"/>
      <c r="D31" s="32"/>
      <c r="E31" s="4"/>
      <c r="F31" s="31"/>
      <c r="G31" s="32"/>
      <c r="H31" s="18"/>
      <c r="I31" s="1"/>
      <c r="J31" s="152">
        <v>45790.625</v>
      </c>
      <c r="K31" s="3">
        <v>55.457000000000001</v>
      </c>
      <c r="L31" s="152">
        <v>45790.625</v>
      </c>
      <c r="M31" s="3">
        <v>47.427999999999997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18"/>
      <c r="I32" s="1"/>
      <c r="J32" s="152">
        <v>45791.625</v>
      </c>
      <c r="K32" s="3">
        <v>54.484999999999999</v>
      </c>
      <c r="L32" s="152">
        <v>45791.625</v>
      </c>
      <c r="M32" s="3">
        <v>47.1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18"/>
      <c r="I33" s="1"/>
      <c r="J33" s="152">
        <v>45792.625</v>
      </c>
      <c r="K33" s="3">
        <v>55.613</v>
      </c>
      <c r="L33" s="152">
        <v>45792.625</v>
      </c>
      <c r="M33" s="3">
        <v>47.670999999999999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152">
        <v>45793.625</v>
      </c>
      <c r="K34" s="3">
        <v>55.064</v>
      </c>
      <c r="L34" s="152">
        <v>45793.625</v>
      </c>
      <c r="M34" s="3">
        <v>47.079000000000001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152">
        <v>45796.625</v>
      </c>
      <c r="K35" s="3">
        <v>55.41</v>
      </c>
      <c r="L35" s="152">
        <v>45796.625</v>
      </c>
      <c r="M35" s="3">
        <v>47.253999999999998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152">
        <v>45797.625</v>
      </c>
      <c r="K36" s="3">
        <v>54.796999999999997</v>
      </c>
      <c r="L36" s="152">
        <v>45797.625</v>
      </c>
      <c r="M36" s="3">
        <v>46.546999999999997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152">
        <v>45798.625</v>
      </c>
      <c r="K37" s="3">
        <v>55.066000000000003</v>
      </c>
      <c r="L37" s="152">
        <v>45798.625</v>
      </c>
      <c r="M37" s="3">
        <v>47.01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152">
        <v>45799.625</v>
      </c>
      <c r="K38" s="3">
        <v>56.084000000000003</v>
      </c>
      <c r="L38" s="152">
        <v>45799.625</v>
      </c>
      <c r="M38" s="3">
        <v>47.945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152">
        <v>45800.625</v>
      </c>
      <c r="K39" s="3">
        <v>56.822000000000003</v>
      </c>
      <c r="L39" s="152">
        <v>45800.625</v>
      </c>
      <c r="M39" s="3">
        <v>48.249000000000002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152">
        <v>45803.625</v>
      </c>
      <c r="K40" s="3">
        <v>56.56</v>
      </c>
      <c r="L40" s="152">
        <v>45803.625</v>
      </c>
      <c r="M40" s="3">
        <v>48.801000000000002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152">
        <v>45804.625</v>
      </c>
      <c r="K41" s="3">
        <v>54.860999999999997</v>
      </c>
      <c r="L41" s="152">
        <v>45804.625</v>
      </c>
      <c r="M41" s="3">
        <v>46.593000000000004</v>
      </c>
    </row>
    <row r="42" spans="1:13" x14ac:dyDescent="0.3">
      <c r="B42" s="63"/>
      <c r="C42" s="63"/>
      <c r="D42" s="63"/>
      <c r="F42" s="61"/>
      <c r="G42" s="61"/>
      <c r="H42" s="61"/>
      <c r="J42" s="152">
        <v>45805.625</v>
      </c>
      <c r="K42" s="3">
        <v>54.534999999999997</v>
      </c>
      <c r="L42" s="152">
        <v>45805.625</v>
      </c>
      <c r="M42" s="3">
        <v>46.209000000000003</v>
      </c>
    </row>
    <row r="43" spans="1:13" x14ac:dyDescent="0.3">
      <c r="B43" s="63"/>
      <c r="C43" s="63"/>
      <c r="D43" s="63"/>
      <c r="F43" s="61"/>
      <c r="G43" s="61"/>
      <c r="H43" s="61"/>
      <c r="J43" s="152">
        <v>45806.625</v>
      </c>
      <c r="K43" s="3">
        <v>53.756999999999998</v>
      </c>
      <c r="L43" s="152">
        <v>45806.625</v>
      </c>
      <c r="M43" s="3">
        <v>45.494999999999997</v>
      </c>
    </row>
    <row r="44" spans="1:13" x14ac:dyDescent="0.3">
      <c r="B44" s="63"/>
      <c r="C44" s="63"/>
      <c r="D44" s="63"/>
      <c r="F44" s="61"/>
      <c r="G44" s="61"/>
      <c r="H44" s="61"/>
      <c r="J44" s="152">
        <v>45807.625</v>
      </c>
      <c r="K44" s="3">
        <v>54.356000000000002</v>
      </c>
      <c r="L44" s="152">
        <v>45807.625</v>
      </c>
      <c r="M44" s="3">
        <v>46.136000000000003</v>
      </c>
    </row>
    <row r="45" spans="1:13" x14ac:dyDescent="0.3">
      <c r="B45" s="63"/>
      <c r="C45" s="63"/>
      <c r="D45" s="63"/>
      <c r="F45" s="61"/>
      <c r="G45" s="61"/>
      <c r="H45" s="61"/>
      <c r="J45" s="152">
        <v>45810.625</v>
      </c>
      <c r="K45" s="3">
        <v>54.506</v>
      </c>
      <c r="L45" s="152">
        <v>45810.625</v>
      </c>
      <c r="M45" s="3">
        <v>46.256</v>
      </c>
    </row>
    <row r="46" spans="1:13" x14ac:dyDescent="0.3">
      <c r="B46" s="63"/>
      <c r="C46" s="63"/>
      <c r="D46" s="63"/>
      <c r="J46" s="152">
        <v>45811.625</v>
      </c>
      <c r="K46" s="3">
        <v>53.761000000000003</v>
      </c>
      <c r="L46" s="152">
        <v>45811.625</v>
      </c>
      <c r="M46" s="3">
        <v>45.429000000000002</v>
      </c>
    </row>
    <row r="47" spans="1:13" x14ac:dyDescent="0.3">
      <c r="B47" s="63"/>
      <c r="C47" s="63"/>
      <c r="D47" s="63"/>
      <c r="J47" s="152">
        <v>45812.625</v>
      </c>
      <c r="K47" s="3">
        <v>53.343000000000004</v>
      </c>
      <c r="L47" s="152">
        <v>45812.625</v>
      </c>
      <c r="M47" s="3">
        <v>45.515999999999998</v>
      </c>
    </row>
    <row r="48" spans="1:13" x14ac:dyDescent="0.3">
      <c r="B48" s="63"/>
      <c r="C48" s="63"/>
      <c r="D48" s="63"/>
      <c r="J48" s="152">
        <v>45813.625</v>
      </c>
      <c r="K48" s="3">
        <v>53.338999999999999</v>
      </c>
      <c r="L48" s="152">
        <v>45813.625</v>
      </c>
      <c r="M48" s="3">
        <v>45.408999999999999</v>
      </c>
    </row>
    <row r="49" spans="2:13" x14ac:dyDescent="0.3">
      <c r="B49" s="63"/>
      <c r="C49" s="63"/>
      <c r="D49" s="63"/>
      <c r="J49" s="152">
        <v>45814.625</v>
      </c>
      <c r="K49" s="3">
        <v>53.445</v>
      </c>
      <c r="L49" s="152">
        <v>45814.625</v>
      </c>
      <c r="M49" s="3">
        <v>45.503999999999998</v>
      </c>
    </row>
    <row r="50" spans="2:13" x14ac:dyDescent="0.3">
      <c r="B50" s="63"/>
      <c r="C50" s="63"/>
      <c r="D50" s="63"/>
      <c r="J50" s="152">
        <v>45817.625</v>
      </c>
      <c r="K50" s="3">
        <v>52.607999999999997</v>
      </c>
      <c r="L50" s="152">
        <v>45817.625</v>
      </c>
      <c r="M50" s="3">
        <v>44.362000000000002</v>
      </c>
    </row>
    <row r="51" spans="2:13" x14ac:dyDescent="0.3">
      <c r="B51" s="63"/>
      <c r="C51" s="63"/>
      <c r="D51" s="63"/>
      <c r="J51" s="152">
        <v>45818.625</v>
      </c>
      <c r="K51" s="3">
        <v>52.526000000000003</v>
      </c>
      <c r="L51" s="152">
        <v>45818.625</v>
      </c>
      <c r="M51" s="3">
        <v>44.154000000000003</v>
      </c>
    </row>
    <row r="52" spans="2:13" x14ac:dyDescent="0.3">
      <c r="B52" s="63"/>
      <c r="C52" s="63"/>
      <c r="D52" s="63"/>
      <c r="J52" s="152">
        <v>45819.625</v>
      </c>
      <c r="K52" s="3">
        <v>52.320999999999998</v>
      </c>
      <c r="L52" s="152">
        <v>45819.625</v>
      </c>
      <c r="M52" s="3">
        <v>44.084000000000003</v>
      </c>
    </row>
    <row r="53" spans="2:13" x14ac:dyDescent="0.3">
      <c r="B53" s="63"/>
      <c r="C53" s="63"/>
      <c r="D53" s="63"/>
      <c r="J53" s="152">
        <v>45820.625</v>
      </c>
      <c r="K53" s="3">
        <v>52.792999999999999</v>
      </c>
      <c r="L53" s="152">
        <v>45820.625</v>
      </c>
      <c r="M53" s="3">
        <v>43.744</v>
      </c>
    </row>
    <row r="54" spans="2:13" x14ac:dyDescent="0.3">
      <c r="J54" s="152">
        <v>45821.625</v>
      </c>
      <c r="K54" s="3">
        <v>54.625999999999998</v>
      </c>
      <c r="L54" s="152">
        <v>45821.625</v>
      </c>
      <c r="M54" s="3">
        <v>45.664000000000001</v>
      </c>
    </row>
    <row r="55" spans="2:13" x14ac:dyDescent="0.3">
      <c r="J55" s="152">
        <v>45824.625</v>
      </c>
      <c r="K55" s="3">
        <v>53.648000000000003</v>
      </c>
      <c r="L55" s="152">
        <v>45824.625</v>
      </c>
      <c r="M55" s="3">
        <v>44.643000000000001</v>
      </c>
    </row>
    <row r="56" spans="2:13" x14ac:dyDescent="0.3">
      <c r="J56" s="152">
        <v>45825.625</v>
      </c>
      <c r="K56" s="3">
        <v>54.304000000000002</v>
      </c>
      <c r="L56" s="152">
        <v>45825.625</v>
      </c>
      <c r="M56" s="3">
        <v>45.134999999999998</v>
      </c>
    </row>
    <row r="57" spans="2:13" x14ac:dyDescent="0.3">
      <c r="J57" s="152">
        <v>45826.625</v>
      </c>
      <c r="K57" s="3">
        <v>55.563000000000002</v>
      </c>
      <c r="L57" s="152">
        <v>45826.625</v>
      </c>
      <c r="M57" s="3">
        <v>45.765999999999998</v>
      </c>
    </row>
    <row r="58" spans="2:13" x14ac:dyDescent="0.3">
      <c r="J58" s="152">
        <v>45827.625</v>
      </c>
      <c r="K58" s="3">
        <v>56.548999999999999</v>
      </c>
      <c r="L58" s="152">
        <v>45827.625</v>
      </c>
      <c r="M58" s="3">
        <v>46.936</v>
      </c>
    </row>
    <row r="59" spans="2:13" x14ac:dyDescent="0.3">
      <c r="J59" s="152">
        <v>45828.625</v>
      </c>
      <c r="K59" s="3">
        <v>56.744999999999997</v>
      </c>
      <c r="L59" s="152">
        <v>45828.625</v>
      </c>
      <c r="M59" s="3">
        <v>47.334000000000003</v>
      </c>
    </row>
    <row r="60" spans="2:13" x14ac:dyDescent="0.3">
      <c r="J60" s="152">
        <v>45831.625</v>
      </c>
      <c r="K60" s="3">
        <v>56.445999999999998</v>
      </c>
      <c r="L60" s="152">
        <v>45831.625</v>
      </c>
      <c r="M60" s="3">
        <v>47.360999999999997</v>
      </c>
    </row>
    <row r="61" spans="2:13" x14ac:dyDescent="0.3">
      <c r="J61" s="152">
        <v>45832.625</v>
      </c>
      <c r="K61" s="3">
        <v>54.844000000000001</v>
      </c>
      <c r="L61" s="152">
        <v>45832.625</v>
      </c>
      <c r="M61" s="3">
        <v>44.459000000000003</v>
      </c>
    </row>
    <row r="62" spans="2:13" x14ac:dyDescent="0.3">
      <c r="J62" s="152">
        <v>45833.625</v>
      </c>
      <c r="K62" s="3">
        <v>54.302999999999997</v>
      </c>
      <c r="L62" s="152">
        <v>45833.625</v>
      </c>
      <c r="M62" s="3">
        <v>44.405000000000001</v>
      </c>
    </row>
    <row r="63" spans="2:13" x14ac:dyDescent="0.3">
      <c r="J63" s="152">
        <v>45834.625</v>
      </c>
      <c r="K63" s="3">
        <v>54.546999999999997</v>
      </c>
      <c r="L63" s="152">
        <v>45834.625</v>
      </c>
      <c r="M63" s="3">
        <v>44.191000000000003</v>
      </c>
    </row>
    <row r="64" spans="2:13" x14ac:dyDescent="0.3">
      <c r="J64" s="152">
        <v>45835.625</v>
      </c>
      <c r="K64" s="3">
        <v>53.935000000000002</v>
      </c>
      <c r="L64" s="152">
        <v>45835.625</v>
      </c>
      <c r="M64" s="3">
        <v>42.99</v>
      </c>
    </row>
    <row r="65" spans="10:13" x14ac:dyDescent="0.3">
      <c r="J65" s="152">
        <v>45838.625</v>
      </c>
      <c r="K65" s="3">
        <v>53.621000000000002</v>
      </c>
      <c r="L65" s="152">
        <v>45838.625</v>
      </c>
      <c r="M65" s="3">
        <v>42.261000000000003</v>
      </c>
    </row>
    <row r="66" spans="10:13" x14ac:dyDescent="0.3">
      <c r="J66" s="152">
        <v>45839.625</v>
      </c>
      <c r="K66" s="3">
        <v>53.929000000000002</v>
      </c>
      <c r="L66" s="152">
        <v>45839.625</v>
      </c>
      <c r="M66" s="3">
        <v>42.802999999999997</v>
      </c>
    </row>
    <row r="67" spans="10:13" x14ac:dyDescent="0.3">
      <c r="J67" s="152">
        <v>45840.625</v>
      </c>
      <c r="K67" s="3">
        <v>53.387999999999998</v>
      </c>
      <c r="L67" s="152">
        <v>45840.625</v>
      </c>
      <c r="M67" s="3">
        <v>42.024000000000001</v>
      </c>
    </row>
    <row r="68" spans="10:13" x14ac:dyDescent="0.3">
      <c r="J68" s="152">
        <v>45841.625</v>
      </c>
      <c r="K68" s="3">
        <v>53.204999999999998</v>
      </c>
      <c r="L68" s="152">
        <v>45841.625</v>
      </c>
      <c r="M68" s="3">
        <v>41.826999999999998</v>
      </c>
    </row>
    <row r="69" spans="10:13" x14ac:dyDescent="0.3">
      <c r="J69" s="152">
        <v>45842.625</v>
      </c>
      <c r="K69" s="3">
        <v>53.658999999999999</v>
      </c>
      <c r="L69" s="152">
        <v>45842.625</v>
      </c>
      <c r="M69" s="3">
        <v>42.152000000000001</v>
      </c>
    </row>
    <row r="70" spans="10:13" x14ac:dyDescent="0.3">
      <c r="J70" s="152">
        <v>45845.625</v>
      </c>
      <c r="K70" s="3">
        <v>53.37</v>
      </c>
      <c r="L70" s="152">
        <v>45845.625</v>
      </c>
      <c r="M70" s="3">
        <v>42.04</v>
      </c>
    </row>
    <row r="71" spans="10:13" x14ac:dyDescent="0.3">
      <c r="J71" s="152">
        <v>45846.625</v>
      </c>
      <c r="K71" s="3">
        <v>53.279000000000003</v>
      </c>
      <c r="L71" s="152">
        <v>45846.625</v>
      </c>
      <c r="M71" s="3">
        <v>41.741</v>
      </c>
    </row>
    <row r="72" spans="10:13" x14ac:dyDescent="0.3">
      <c r="J72" s="152">
        <v>45847.625</v>
      </c>
      <c r="K72" s="3">
        <v>53.136000000000003</v>
      </c>
      <c r="L72" s="152">
        <v>45847.625</v>
      </c>
      <c r="M72" s="3">
        <v>41.680999999999997</v>
      </c>
    </row>
    <row r="73" spans="10:13" x14ac:dyDescent="0.3">
      <c r="J73" s="152">
        <v>45848.625</v>
      </c>
      <c r="K73" s="3">
        <v>52.456000000000003</v>
      </c>
      <c r="L73" s="152">
        <v>45848.625</v>
      </c>
      <c r="M73" s="3">
        <v>41.457999999999998</v>
      </c>
    </row>
    <row r="74" spans="10:13" x14ac:dyDescent="0.3">
      <c r="J74" s="152">
        <v>45849.625</v>
      </c>
      <c r="K74" s="3">
        <v>53.395000000000003</v>
      </c>
      <c r="L74" s="152">
        <v>45849.625</v>
      </c>
      <c r="M74" s="3">
        <v>41.636000000000003</v>
      </c>
    </row>
    <row r="75" spans="10:13" x14ac:dyDescent="0.3">
      <c r="J75" s="152">
        <v>45852.625</v>
      </c>
      <c r="K75" s="3">
        <v>53.255000000000003</v>
      </c>
      <c r="L75" s="152">
        <v>45852.625</v>
      </c>
      <c r="M75" s="3">
        <v>42.579000000000001</v>
      </c>
    </row>
    <row r="76" spans="10:13" x14ac:dyDescent="0.3">
      <c r="J76" s="152">
        <v>45853.625</v>
      </c>
      <c r="K76" s="3">
        <v>52.918999999999997</v>
      </c>
      <c r="L76" s="152">
        <v>45853.625</v>
      </c>
      <c r="M76" s="3">
        <v>41.76</v>
      </c>
    </row>
    <row r="77" spans="10:13" x14ac:dyDescent="0.3">
      <c r="J77" s="152">
        <v>45854.625</v>
      </c>
      <c r="K77" s="3">
        <v>53.899000000000001</v>
      </c>
      <c r="L77" s="152">
        <v>45854.625</v>
      </c>
      <c r="M77" s="3">
        <v>42.137</v>
      </c>
    </row>
    <row r="78" spans="10:13" x14ac:dyDescent="0.3">
      <c r="J78" s="152">
        <v>45855.625</v>
      </c>
      <c r="K78" s="3">
        <v>53.494999999999997</v>
      </c>
      <c r="L78" s="152">
        <v>45855.625</v>
      </c>
      <c r="M78" s="3">
        <v>41.612000000000002</v>
      </c>
    </row>
    <row r="79" spans="10:13" x14ac:dyDescent="0.3">
      <c r="J79" s="152">
        <v>45856.625</v>
      </c>
      <c r="K79" s="3">
        <v>52.932000000000002</v>
      </c>
      <c r="L79" s="152">
        <v>45856.625</v>
      </c>
      <c r="M79" s="3">
        <v>40.875999999999998</v>
      </c>
    </row>
    <row r="80" spans="10:13" x14ac:dyDescent="0.3">
      <c r="J80" s="152">
        <v>45859.625</v>
      </c>
      <c r="K80" s="3">
        <v>52.993000000000002</v>
      </c>
      <c r="L80" s="152">
        <v>45859.625</v>
      </c>
      <c r="M80" s="3">
        <v>40.923999999999999</v>
      </c>
    </row>
    <row r="81" spans="10:13" x14ac:dyDescent="0.3">
      <c r="J81" s="152">
        <v>45860.625</v>
      </c>
      <c r="K81" s="3">
        <v>53.313000000000002</v>
      </c>
      <c r="L81" s="152">
        <v>45860.625</v>
      </c>
      <c r="M81" s="3">
        <v>41.140999999999998</v>
      </c>
    </row>
    <row r="82" spans="10:13" x14ac:dyDescent="0.3">
      <c r="J82" s="152">
        <v>45861.625</v>
      </c>
      <c r="K82" s="3">
        <v>52.954000000000001</v>
      </c>
      <c r="L82" s="152">
        <v>45861.625</v>
      </c>
      <c r="M82" s="3">
        <v>40.151000000000003</v>
      </c>
    </row>
    <row r="83" spans="10:13" x14ac:dyDescent="0.3">
      <c r="J83" s="152">
        <v>45862.625</v>
      </c>
      <c r="K83" s="3">
        <v>52.107999999999997</v>
      </c>
      <c r="L83" s="152">
        <v>45862.625</v>
      </c>
      <c r="M83" s="3">
        <v>40.003</v>
      </c>
    </row>
    <row r="84" spans="10:13" x14ac:dyDescent="0.3">
      <c r="J84" s="152">
        <v>45863.625</v>
      </c>
      <c r="K84" s="3">
        <v>52.244999999999997</v>
      </c>
      <c r="L84" s="152">
        <v>45863.625</v>
      </c>
      <c r="M84" s="3">
        <v>39.965000000000003</v>
      </c>
    </row>
    <row r="85" spans="10:13" x14ac:dyDescent="0.3">
      <c r="J85" s="152">
        <v>45866.625</v>
      </c>
      <c r="K85" s="3">
        <v>51.534999999999997</v>
      </c>
      <c r="L85" s="152">
        <v>45866.625</v>
      </c>
      <c r="M85" s="3">
        <v>39.429000000000002</v>
      </c>
    </row>
    <row r="86" spans="10:13" x14ac:dyDescent="0.3">
      <c r="J86" s="152">
        <v>45867.625</v>
      </c>
      <c r="K86" s="3">
        <v>51.484999999999999</v>
      </c>
      <c r="L86" s="152">
        <v>45867.625</v>
      </c>
      <c r="M86" s="3">
        <v>39.277000000000001</v>
      </c>
    </row>
    <row r="87" spans="10:13" x14ac:dyDescent="0.3">
      <c r="J87" s="152">
        <v>45868.625</v>
      </c>
      <c r="K87" s="3">
        <v>51.128999999999998</v>
      </c>
      <c r="L87" s="152">
        <v>45868.625</v>
      </c>
      <c r="M87" s="3">
        <v>39.100999999999999</v>
      </c>
    </row>
    <row r="88" spans="10:13" x14ac:dyDescent="0.3">
      <c r="J88" s="152">
        <v>45869.625</v>
      </c>
      <c r="K88" s="3">
        <v>51.021000000000001</v>
      </c>
      <c r="L88" s="152">
        <v>45869.625</v>
      </c>
      <c r="M88" s="3">
        <v>39.020000000000003</v>
      </c>
    </row>
    <row r="89" spans="10:13" x14ac:dyDescent="0.3">
      <c r="J89" s="152">
        <v>45870.625</v>
      </c>
      <c r="K89" s="3">
        <v>53.116</v>
      </c>
      <c r="L89" s="152">
        <v>45870.625</v>
      </c>
      <c r="M89" s="3">
        <v>40.494999999999997</v>
      </c>
    </row>
    <row r="90" spans="10:13" x14ac:dyDescent="0.3">
      <c r="J90" s="152">
        <v>45873.625</v>
      </c>
      <c r="K90" s="3">
        <v>53.188000000000002</v>
      </c>
      <c r="L90" s="152">
        <v>45873.625</v>
      </c>
      <c r="M90" s="3">
        <v>40.552999999999997</v>
      </c>
    </row>
    <row r="91" spans="10:13" x14ac:dyDescent="0.3">
      <c r="J91" s="152">
        <v>45874.625</v>
      </c>
      <c r="K91" s="3">
        <v>53.186999999999998</v>
      </c>
      <c r="L91" s="152">
        <v>45874.625</v>
      </c>
      <c r="M91" s="3">
        <v>40.091000000000001</v>
      </c>
    </row>
    <row r="92" spans="10:13" x14ac:dyDescent="0.3">
      <c r="J92" s="152">
        <v>45875.625</v>
      </c>
      <c r="K92" s="3">
        <v>52.622</v>
      </c>
      <c r="L92" s="152">
        <v>45875.625</v>
      </c>
      <c r="M92" s="3">
        <v>39.817</v>
      </c>
    </row>
    <row r="93" spans="10:13" x14ac:dyDescent="0.3">
      <c r="J93" s="152">
        <v>45876.625</v>
      </c>
      <c r="K93" s="3">
        <v>52.198</v>
      </c>
      <c r="L93" s="152">
        <v>45876.625</v>
      </c>
      <c r="M93" s="3">
        <v>38.610999999999997</v>
      </c>
    </row>
    <row r="94" spans="10:13" x14ac:dyDescent="0.3">
      <c r="J94" s="152">
        <v>45877.625</v>
      </c>
      <c r="K94" s="3">
        <v>51.991999999999997</v>
      </c>
      <c r="L94" s="152">
        <v>45877.625</v>
      </c>
      <c r="M94" s="3">
        <v>38.204999999999998</v>
      </c>
    </row>
    <row r="95" spans="10:13" x14ac:dyDescent="0.3">
      <c r="J95" s="152">
        <v>45880.625</v>
      </c>
      <c r="K95" s="3">
        <v>51.926000000000002</v>
      </c>
      <c r="L95" s="152">
        <v>45880.625</v>
      </c>
      <c r="M95" s="3">
        <v>37.720999999999997</v>
      </c>
    </row>
    <row r="96" spans="10:13" x14ac:dyDescent="0.3">
      <c r="J96" s="152">
        <v>45881.625</v>
      </c>
      <c r="K96" s="3">
        <v>52.116</v>
      </c>
      <c r="L96" s="152">
        <v>45881.625</v>
      </c>
      <c r="M96" s="3">
        <v>37.566000000000003</v>
      </c>
    </row>
    <row r="97" spans="10:13" x14ac:dyDescent="0.3">
      <c r="J97" s="152">
        <v>45882.625</v>
      </c>
      <c r="K97" s="3">
        <v>51.146000000000001</v>
      </c>
      <c r="L97" s="152">
        <v>45882.625</v>
      </c>
      <c r="M97" s="3">
        <v>37.143000000000001</v>
      </c>
    </row>
    <row r="98" spans="10:13" x14ac:dyDescent="0.3">
      <c r="J98" s="152">
        <v>45883.625</v>
      </c>
      <c r="K98" s="3">
        <v>51.491</v>
      </c>
      <c r="L98" s="152">
        <v>45883.625</v>
      </c>
      <c r="M98" s="3">
        <v>36.136000000000003</v>
      </c>
    </row>
    <row r="99" spans="10:13" x14ac:dyDescent="0.3">
      <c r="J99" s="152">
        <v>45884.625</v>
      </c>
      <c r="K99" s="3">
        <v>51.177</v>
      </c>
      <c r="L99" s="152">
        <v>45884.625</v>
      </c>
      <c r="M99" s="3">
        <v>36.046999999999997</v>
      </c>
    </row>
    <row r="100" spans="10:13" x14ac:dyDescent="0.3">
      <c r="J100" s="152">
        <v>45887.625</v>
      </c>
      <c r="K100" s="3">
        <v>51.094000000000001</v>
      </c>
      <c r="L100" s="152">
        <v>45887.625</v>
      </c>
      <c r="M100" s="3">
        <v>35.988</v>
      </c>
    </row>
    <row r="101" spans="10:13" x14ac:dyDescent="0.3">
      <c r="J101" s="152">
        <v>45888.625</v>
      </c>
      <c r="K101" s="3">
        <v>51.646000000000001</v>
      </c>
      <c r="L101" s="152">
        <v>45888.625</v>
      </c>
      <c r="M101" s="3">
        <v>35.609000000000002</v>
      </c>
    </row>
    <row r="102" spans="10:13" x14ac:dyDescent="0.3">
      <c r="J102" s="152">
        <v>45889.625</v>
      </c>
      <c r="K102" s="3">
        <v>51.572000000000003</v>
      </c>
      <c r="L102" s="152">
        <v>45889.625</v>
      </c>
      <c r="M102" s="3">
        <v>35.808</v>
      </c>
    </row>
    <row r="103" spans="10:13" x14ac:dyDescent="0.3">
      <c r="J103" s="152">
        <v>45890.625</v>
      </c>
      <c r="K103" s="3">
        <v>52.003</v>
      </c>
      <c r="L103" s="152">
        <v>45890.625</v>
      </c>
      <c r="M103" s="3">
        <v>36.588999999999999</v>
      </c>
    </row>
    <row r="104" spans="10:13" x14ac:dyDescent="0.3">
      <c r="J104" s="152">
        <v>45891.625</v>
      </c>
      <c r="K104" s="3">
        <v>51.804000000000002</v>
      </c>
      <c r="L104" s="152">
        <v>45891.625</v>
      </c>
      <c r="M104" s="3">
        <v>36.652000000000001</v>
      </c>
    </row>
    <row r="105" spans="10:13" x14ac:dyDescent="0.3">
      <c r="J105" s="152">
        <v>45894.625</v>
      </c>
      <c r="K105" s="3">
        <v>50.963000000000001</v>
      </c>
      <c r="L105" s="152">
        <v>45894.625</v>
      </c>
      <c r="M105" s="3">
        <v>36.311999999999998</v>
      </c>
    </row>
    <row r="106" spans="10:13" x14ac:dyDescent="0.3">
      <c r="J106" s="152">
        <v>45895.625</v>
      </c>
      <c r="K106" s="3">
        <v>52.515999999999998</v>
      </c>
      <c r="L106" s="152">
        <v>45895.625</v>
      </c>
      <c r="M106" s="3">
        <v>36.866999999999997</v>
      </c>
    </row>
    <row r="107" spans="10:13" x14ac:dyDescent="0.3">
      <c r="J107" s="152">
        <v>45896.625</v>
      </c>
      <c r="K107" s="3">
        <v>52.853000000000002</v>
      </c>
      <c r="L107" s="152">
        <v>45896.625</v>
      </c>
      <c r="M107" s="3">
        <v>38.023000000000003</v>
      </c>
    </row>
    <row r="108" spans="10:13" x14ac:dyDescent="0.3">
      <c r="J108" s="152">
        <v>45897.625</v>
      </c>
      <c r="K108" s="3">
        <v>53.463000000000001</v>
      </c>
      <c r="L108" s="152">
        <v>45897.625</v>
      </c>
      <c r="M108" s="3">
        <v>39.009</v>
      </c>
    </row>
    <row r="109" spans="10:13" x14ac:dyDescent="0.3">
      <c r="J109" s="152">
        <v>45898.625</v>
      </c>
      <c r="K109" s="3">
        <v>53.823</v>
      </c>
      <c r="L109" s="152">
        <v>45898.625</v>
      </c>
      <c r="M109" s="3">
        <v>39.082999999999998</v>
      </c>
    </row>
    <row r="110" spans="10:13" x14ac:dyDescent="0.3">
      <c r="J110" s="152">
        <v>45901.625</v>
      </c>
      <c r="K110" s="3">
        <v>54.084000000000003</v>
      </c>
      <c r="L110" s="152">
        <v>45901.625</v>
      </c>
      <c r="M110" s="3">
        <v>39.572000000000003</v>
      </c>
    </row>
    <row r="111" spans="10:13" x14ac:dyDescent="0.3">
      <c r="J111" s="152">
        <v>45902.625</v>
      </c>
      <c r="K111" s="3">
        <v>54.981000000000002</v>
      </c>
      <c r="L111" s="152">
        <v>45902.625</v>
      </c>
      <c r="M111" s="3">
        <v>40.35</v>
      </c>
    </row>
    <row r="112" spans="10:13" x14ac:dyDescent="0.3">
      <c r="J112" s="152">
        <v>45903.625</v>
      </c>
      <c r="K112" s="3">
        <v>55.804000000000002</v>
      </c>
      <c r="L112" s="152">
        <v>45903.625</v>
      </c>
      <c r="M112" s="3">
        <v>39.996000000000002</v>
      </c>
    </row>
    <row r="113" spans="10:13" x14ac:dyDescent="0.3">
      <c r="J113" s="152">
        <v>45904.625</v>
      </c>
      <c r="K113" s="3">
        <v>55.631</v>
      </c>
      <c r="L113" s="152">
        <v>45904.625</v>
      </c>
      <c r="M113" s="3">
        <v>38.920999999999999</v>
      </c>
    </row>
    <row r="114" spans="10:13" x14ac:dyDescent="0.3">
      <c r="J114" s="152">
        <v>45905.625</v>
      </c>
      <c r="K114" s="3">
        <v>55.226999999999997</v>
      </c>
      <c r="L114" s="152">
        <v>45905.625</v>
      </c>
      <c r="M114" s="3">
        <v>38.055999999999997</v>
      </c>
    </row>
    <row r="115" spans="10:13" x14ac:dyDescent="0.3">
      <c r="J115" s="152">
        <v>45908.625</v>
      </c>
      <c r="K115" s="3">
        <v>54.622999999999998</v>
      </c>
      <c r="L115" s="152">
        <v>45908.625</v>
      </c>
      <c r="M115" s="3">
        <v>38.365000000000002</v>
      </c>
    </row>
    <row r="116" spans="10:13" x14ac:dyDescent="0.3">
      <c r="J116" s="152">
        <v>45909.625</v>
      </c>
      <c r="K116" s="3">
        <v>54.384999999999998</v>
      </c>
      <c r="L116" s="152">
        <v>45909.625</v>
      </c>
      <c r="M116" s="3">
        <v>37.978999999999999</v>
      </c>
    </row>
    <row r="117" spans="10:13" x14ac:dyDescent="0.3">
      <c r="J117" s="152">
        <v>45910.625</v>
      </c>
      <c r="K117" s="3">
        <v>53.143999999999998</v>
      </c>
      <c r="L117" s="152">
        <v>45910.625</v>
      </c>
      <c r="M117" s="3">
        <v>37.517000000000003</v>
      </c>
    </row>
    <row r="118" spans="10:13" x14ac:dyDescent="0.3">
      <c r="J118" s="152">
        <v>45911.625</v>
      </c>
      <c r="K118" s="3">
        <v>52.847999999999999</v>
      </c>
      <c r="L118" s="152">
        <v>45911.625</v>
      </c>
      <c r="M118" s="3">
        <v>36.485999999999997</v>
      </c>
    </row>
    <row r="119" spans="10:13" x14ac:dyDescent="0.3">
      <c r="J119" s="152">
        <v>45912.625</v>
      </c>
      <c r="K119" s="3">
        <v>51.688000000000002</v>
      </c>
      <c r="L119" s="152">
        <v>45912.625</v>
      </c>
      <c r="M119" s="3">
        <v>36.246000000000002</v>
      </c>
    </row>
    <row r="120" spans="10:13" x14ac:dyDescent="0.3">
      <c r="J120" s="152">
        <v>45915.625</v>
      </c>
      <c r="K120" s="3">
        <v>51.258000000000003</v>
      </c>
      <c r="L120" s="152">
        <v>45915.625</v>
      </c>
      <c r="M120" s="3">
        <v>36.031999999999996</v>
      </c>
    </row>
    <row r="121" spans="10:13" x14ac:dyDescent="0.3">
      <c r="J121" s="152">
        <v>45916.625</v>
      </c>
      <c r="K121" s="3">
        <v>51.31</v>
      </c>
      <c r="L121" s="152">
        <v>45916.625</v>
      </c>
      <c r="M121" s="3">
        <v>35.906999999999996</v>
      </c>
    </row>
    <row r="122" spans="10:13" x14ac:dyDescent="0.3">
      <c r="J122" s="152">
        <v>45917.625</v>
      </c>
      <c r="K122" s="3">
        <v>51.664000000000001</v>
      </c>
      <c r="L122" s="152">
        <v>45917.625</v>
      </c>
      <c r="M122" s="3">
        <v>36.252000000000002</v>
      </c>
    </row>
    <row r="123" spans="10:13" x14ac:dyDescent="0.3">
      <c r="J123" s="152">
        <v>45918.625</v>
      </c>
      <c r="K123" s="3">
        <v>51.064999999999998</v>
      </c>
      <c r="L123" s="152">
        <v>45918.625</v>
      </c>
      <c r="M123" s="3">
        <v>35.774000000000001</v>
      </c>
    </row>
    <row r="124" spans="10:13" x14ac:dyDescent="0.3">
      <c r="J124" s="152">
        <v>45919.625</v>
      </c>
      <c r="K124" s="3">
        <v>51.167000000000002</v>
      </c>
      <c r="L124" s="152">
        <v>45919.625</v>
      </c>
      <c r="M124" s="3">
        <v>35.689</v>
      </c>
    </row>
    <row r="125" spans="10:13" x14ac:dyDescent="0.3">
      <c r="J125" s="152">
        <v>45922.625</v>
      </c>
      <c r="K125" s="3">
        <v>56.96</v>
      </c>
      <c r="L125" s="152">
        <v>45922.625</v>
      </c>
      <c r="M125" s="3">
        <v>39.006999999999998</v>
      </c>
    </row>
    <row r="126" spans="10:13" x14ac:dyDescent="0.3">
      <c r="J126" s="152">
        <v>45923.625</v>
      </c>
      <c r="K126" s="3">
        <v>57.104999999999997</v>
      </c>
      <c r="L126" s="152">
        <v>45923.625</v>
      </c>
      <c r="M126" s="3">
        <v>39.052999999999997</v>
      </c>
    </row>
    <row r="127" spans="10:13" x14ac:dyDescent="0.3">
      <c r="J127" s="152">
        <v>45924.625</v>
      </c>
      <c r="K127" s="3">
        <v>57.107999999999997</v>
      </c>
      <c r="L127" s="152">
        <v>45924.625</v>
      </c>
      <c r="M127" s="3">
        <v>39.125999999999998</v>
      </c>
    </row>
    <row r="128" spans="10:13" x14ac:dyDescent="0.3">
      <c r="J128" s="152">
        <v>45925.625</v>
      </c>
      <c r="K128" s="3">
        <v>57.837000000000003</v>
      </c>
      <c r="L128" s="152">
        <v>45925.625</v>
      </c>
      <c r="M128" s="3">
        <v>39.826000000000001</v>
      </c>
    </row>
    <row r="129" spans="10:13" x14ac:dyDescent="0.3">
      <c r="J129" s="152">
        <v>45926.625</v>
      </c>
      <c r="K129" s="3">
        <v>58.136000000000003</v>
      </c>
      <c r="L129" s="152">
        <v>45926.625</v>
      </c>
      <c r="M129" s="3">
        <v>40.026000000000003</v>
      </c>
    </row>
    <row r="130" spans="10:13" x14ac:dyDescent="0.3">
      <c r="J130" s="152">
        <v>45929.625</v>
      </c>
      <c r="K130" s="3">
        <v>57.792000000000002</v>
      </c>
      <c r="L130" s="152">
        <v>45929.625</v>
      </c>
      <c r="M130" s="3">
        <v>39.997</v>
      </c>
    </row>
    <row r="131" spans="10:13" x14ac:dyDescent="0.3">
      <c r="J131" s="152">
        <v>45930.625</v>
      </c>
      <c r="K131" s="3">
        <v>57.51</v>
      </c>
      <c r="L131" s="152">
        <v>45930.625</v>
      </c>
      <c r="M131" s="3">
        <v>40.194000000000003</v>
      </c>
    </row>
    <row r="132" spans="10:13" x14ac:dyDescent="0.3">
      <c r="J132" s="152">
        <v>45931.625</v>
      </c>
      <c r="K132" s="3">
        <v>57.616</v>
      </c>
      <c r="L132" s="152">
        <v>45931.625</v>
      </c>
      <c r="M132" s="3">
        <v>40.406999999999996</v>
      </c>
    </row>
    <row r="133" spans="10:13" x14ac:dyDescent="0.3">
      <c r="J133" s="152">
        <v>45932.625</v>
      </c>
      <c r="K133" s="3">
        <v>57.011000000000003</v>
      </c>
      <c r="L133" s="152">
        <v>45932.625</v>
      </c>
      <c r="M133" s="3">
        <v>39.887</v>
      </c>
    </row>
    <row r="134" spans="10:13" x14ac:dyDescent="0.3">
      <c r="J134" s="152">
        <v>45933.625</v>
      </c>
      <c r="K134" s="3">
        <v>56.552</v>
      </c>
      <c r="L134" s="152">
        <v>45933.625</v>
      </c>
      <c r="M134" s="3">
        <v>39.756999999999998</v>
      </c>
    </row>
    <row r="135" spans="10:13" x14ac:dyDescent="0.3">
      <c r="J135" s="152">
        <v>45936.625</v>
      </c>
      <c r="K135" s="3">
        <v>57.633000000000003</v>
      </c>
      <c r="L135" s="152">
        <v>45936.625</v>
      </c>
      <c r="M135" s="3">
        <v>40.533999999999999</v>
      </c>
    </row>
    <row r="136" spans="10:13" x14ac:dyDescent="0.3">
      <c r="J136" s="152">
        <v>45937.625</v>
      </c>
      <c r="K136" s="3">
        <v>57.856000000000002</v>
      </c>
      <c r="L136" s="152">
        <v>45937.625</v>
      </c>
      <c r="M136" s="3">
        <v>40.628</v>
      </c>
    </row>
    <row r="137" spans="10:13" x14ac:dyDescent="0.3">
      <c r="J137" s="152">
        <v>45938.625</v>
      </c>
      <c r="K137" s="3">
        <v>57.947000000000003</v>
      </c>
      <c r="L137" s="152">
        <v>45938.625</v>
      </c>
      <c r="M137" s="3">
        <v>40.613999999999997</v>
      </c>
    </row>
    <row r="138" spans="10:13" x14ac:dyDescent="0.3">
      <c r="J138" s="152">
        <v>45939.625</v>
      </c>
      <c r="K138" s="3">
        <v>58.323999999999998</v>
      </c>
      <c r="L138" s="152">
        <v>45939.625</v>
      </c>
      <c r="M138" s="3">
        <v>40.503999999999998</v>
      </c>
    </row>
    <row r="139" spans="10:13" x14ac:dyDescent="0.3">
      <c r="J139" s="152">
        <v>45940.625</v>
      </c>
      <c r="K139" s="3">
        <v>58.451999999999998</v>
      </c>
      <c r="L139" s="152">
        <v>45940.625</v>
      </c>
      <c r="M139" s="3">
        <v>41.215000000000003</v>
      </c>
    </row>
    <row r="140" spans="10:13" x14ac:dyDescent="0.3">
      <c r="J140" s="152">
        <v>45943.625</v>
      </c>
      <c r="K140" s="3">
        <v>59.344000000000001</v>
      </c>
      <c r="L140" s="152">
        <v>45943.625</v>
      </c>
      <c r="M140" s="3">
        <v>42.545000000000002</v>
      </c>
    </row>
    <row r="141" spans="10:13" x14ac:dyDescent="0.3">
      <c r="J141" s="152">
        <v>45944.625</v>
      </c>
      <c r="K141" s="3">
        <v>60.168999999999997</v>
      </c>
      <c r="L141" s="152">
        <v>45944.625</v>
      </c>
      <c r="M141" s="3">
        <v>42.634</v>
      </c>
    </row>
    <row r="142" spans="10:13" x14ac:dyDescent="0.3">
      <c r="J142" s="152">
        <v>45945.625</v>
      </c>
      <c r="K142" s="3">
        <v>58.076000000000001</v>
      </c>
      <c r="L142" s="152">
        <v>45945.625</v>
      </c>
      <c r="M142" s="3">
        <v>40.781999999999996</v>
      </c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5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3" hidden="1" customWidth="1"/>
    <col min="12" max="12" width="12.33203125" style="3" hidden="1" customWidth="1"/>
    <col min="13" max="13" width="8.88671875" style="6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/>
      <c r="L1" s="1"/>
      <c r="M1" s="47"/>
    </row>
    <row r="2" spans="1:13" ht="15" thickBot="1" x14ac:dyDescent="0.35">
      <c r="A2" s="30"/>
      <c r="B2" s="41" t="s">
        <v>0</v>
      </c>
      <c r="C2" s="28" t="s">
        <v>1</v>
      </c>
      <c r="E2" s="153" t="s">
        <v>105</v>
      </c>
      <c r="F2" s="154">
        <v>0.625</v>
      </c>
      <c r="J2" s="27" t="s">
        <v>0</v>
      </c>
      <c r="K2" s="47"/>
      <c r="L2" s="28" t="s">
        <v>1</v>
      </c>
      <c r="M2" s="47"/>
    </row>
    <row r="3" spans="1:13" x14ac:dyDescent="0.3">
      <c r="A3" s="15" t="s">
        <v>32</v>
      </c>
      <c r="B3" s="65" t="s">
        <v>40</v>
      </c>
      <c r="C3" s="66" t="s">
        <v>41</v>
      </c>
      <c r="J3" s="152" cm="1">
        <f t="array" ref="J3:K135">_xll.BDH(B4, "LAST_PRICE", "01/01/2025 15:00:00", "01/01/2035 16:00:00", "BarSize=60", "BarType=T", "RecurDaily=True", "TZ=London")</f>
        <v>45750.625</v>
      </c>
      <c r="K3" s="47">
        <v>90.513000000000005</v>
      </c>
      <c r="L3" s="53" cm="1">
        <f t="array" ref="L3:M62">_xll.BDH(C4, "LAST_PRICE", "01/01/2025 15:00:00", "01/01/2035 16:00:00", "BarSize=60", "BarType=T", "RecurDaily=True", "TZ=London")</f>
        <v>45859.625</v>
      </c>
      <c r="M3" s="47">
        <v>101.462</v>
      </c>
    </row>
    <row r="4" spans="1:13" ht="32.25" customHeight="1" x14ac:dyDescent="0.3">
      <c r="A4" s="15" t="s">
        <v>33</v>
      </c>
      <c r="B4" s="67" t="s">
        <v>42</v>
      </c>
      <c r="C4" s="43" t="s">
        <v>43</v>
      </c>
      <c r="I4" s="1"/>
      <c r="J4" s="156">
        <v>45751.625</v>
      </c>
      <c r="K4" s="47">
        <v>89.521000000000001</v>
      </c>
      <c r="L4" s="54">
        <v>45860.625</v>
      </c>
      <c r="M4" s="47">
        <v>101.461</v>
      </c>
    </row>
    <row r="5" spans="1:13" x14ac:dyDescent="0.3">
      <c r="A5" s="15" t="s">
        <v>8</v>
      </c>
      <c r="B5" s="68">
        <f>18*10^6</f>
        <v>18000000</v>
      </c>
      <c r="C5" s="8">
        <f>10*10^6</f>
        <v>10000000</v>
      </c>
      <c r="I5" s="1"/>
      <c r="J5" s="156">
        <v>45754.625</v>
      </c>
      <c r="K5" s="47">
        <v>86.241</v>
      </c>
      <c r="L5" s="54">
        <v>45861.625</v>
      </c>
      <c r="M5" s="47">
        <v>101.749</v>
      </c>
    </row>
    <row r="6" spans="1:13" x14ac:dyDescent="0.3">
      <c r="A6" s="15" t="s">
        <v>10</v>
      </c>
      <c r="B6" s="69">
        <v>4.3749999999999997E-2</v>
      </c>
      <c r="C6" s="64">
        <v>7.6249999999999998E-2</v>
      </c>
      <c r="I6" s="1"/>
      <c r="J6" s="156">
        <v>45755.625</v>
      </c>
      <c r="K6" s="47">
        <v>87.18</v>
      </c>
      <c r="L6" s="54">
        <v>45862.625</v>
      </c>
      <c r="M6" s="47">
        <v>101.851</v>
      </c>
    </row>
    <row r="7" spans="1:13" x14ac:dyDescent="0.3">
      <c r="A7" s="15" t="s">
        <v>12</v>
      </c>
      <c r="B7" s="70">
        <v>4.2299999999999997E-2</v>
      </c>
      <c r="C7" s="10">
        <v>4.2299999999999997E-2</v>
      </c>
      <c r="I7" s="1"/>
      <c r="J7" s="156">
        <v>45756.625</v>
      </c>
      <c r="K7" s="47">
        <v>84.856999999999999</v>
      </c>
      <c r="L7" s="54">
        <v>45863.625</v>
      </c>
      <c r="M7" s="47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52">
        <v>45757.625</v>
      </c>
      <c r="K8" s="63">
        <v>86.483999999999995</v>
      </c>
      <c r="L8" s="53">
        <v>45866.625</v>
      </c>
      <c r="M8" s="63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52">
        <v>45758.625</v>
      </c>
      <c r="K9" s="63">
        <v>85.887</v>
      </c>
      <c r="L9" s="53">
        <v>45867.625</v>
      </c>
      <c r="M9" s="63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95.641999999999996</v>
      </c>
      <c r="C10" s="22" cm="1">
        <f t="array" ref="C10">_xll.BDP(C4,"px_last")</f>
        <v>105.985</v>
      </c>
      <c r="E10" s="1"/>
      <c r="F10" s="1"/>
      <c r="G10" s="1"/>
      <c r="H10" s="1"/>
      <c r="I10" s="1"/>
      <c r="J10" s="152">
        <v>45761.625</v>
      </c>
      <c r="K10" s="63">
        <v>86.480999999999995</v>
      </c>
      <c r="L10" s="53">
        <v>45868.625</v>
      </c>
      <c r="M10" s="63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52">
        <v>45762.625</v>
      </c>
      <c r="K11" s="63">
        <v>87.161000000000001</v>
      </c>
      <c r="L11" s="53">
        <v>45869.625</v>
      </c>
      <c r="M11" s="63">
        <v>102.7</v>
      </c>
    </row>
    <row r="12" spans="1:13" ht="15" thickBot="1" x14ac:dyDescent="0.35">
      <c r="A12" s="40" t="s">
        <v>22</v>
      </c>
      <c r="B12" s="132" t="s">
        <v>0</v>
      </c>
      <c r="C12" s="133"/>
      <c r="D12" s="134"/>
      <c r="E12" s="135" t="s">
        <v>1</v>
      </c>
      <c r="F12" s="136"/>
      <c r="G12" s="137"/>
      <c r="H12" s="40" t="s">
        <v>16</v>
      </c>
      <c r="I12" s="1"/>
      <c r="J12" s="152">
        <v>45763.625</v>
      </c>
      <c r="K12" s="63">
        <v>87.661000000000001</v>
      </c>
      <c r="L12" s="53">
        <v>45870.625</v>
      </c>
      <c r="M12" s="63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52">
        <v>45764.625</v>
      </c>
      <c r="K13" s="63">
        <v>88.685000000000002</v>
      </c>
      <c r="L13" s="53">
        <v>45873.625</v>
      </c>
      <c r="M13" s="63">
        <v>102.357</v>
      </c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2">
        <v>0</v>
      </c>
      <c r="I14" s="1"/>
      <c r="J14" s="152">
        <v>45768.625</v>
      </c>
      <c r="K14" s="63">
        <v>88.53</v>
      </c>
      <c r="L14" s="53">
        <v>45874.625</v>
      </c>
      <c r="M14" s="63">
        <v>102.56</v>
      </c>
    </row>
    <row r="15" spans="1:13" x14ac:dyDescent="0.3">
      <c r="A15" s="37">
        <v>45931</v>
      </c>
      <c r="B15" s="46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3">
        <f t="shared" ref="H15:H20" si="4">C15+D15-F15-G15</f>
        <v>-40714.599305555654</v>
      </c>
      <c r="I15" s="1"/>
      <c r="J15" s="152">
        <v>45769.625</v>
      </c>
      <c r="K15" s="63">
        <v>88.399000000000001</v>
      </c>
      <c r="L15" s="53">
        <v>45875.625</v>
      </c>
      <c r="M15" s="63">
        <v>102.556</v>
      </c>
    </row>
    <row r="16" spans="1:13" x14ac:dyDescent="0.3">
      <c r="A16" s="37">
        <v>45932</v>
      </c>
      <c r="B16" s="46">
        <f t="shared" ref="B16:B26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6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3">
        <f t="shared" si="4"/>
        <v>-44589.198611111329</v>
      </c>
      <c r="I16" s="1"/>
      <c r="J16" s="152">
        <v>45770.625</v>
      </c>
      <c r="K16" s="63">
        <v>89.498999999999995</v>
      </c>
      <c r="L16" s="53">
        <v>45876.625</v>
      </c>
      <c r="M16" s="63">
        <v>102.75700000000001</v>
      </c>
    </row>
    <row r="17" spans="1:13" x14ac:dyDescent="0.3">
      <c r="A17" s="37">
        <v>45933</v>
      </c>
      <c r="B17" s="46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3">
        <f t="shared" si="4"/>
        <v>-61343.797916665128</v>
      </c>
      <c r="I17" s="1"/>
      <c r="J17" s="152">
        <v>45771.625</v>
      </c>
      <c r="K17" s="63">
        <v>89.617000000000004</v>
      </c>
      <c r="L17" s="53">
        <v>45877.625</v>
      </c>
      <c r="M17" s="63">
        <v>103.453</v>
      </c>
    </row>
    <row r="18" spans="1:13" x14ac:dyDescent="0.3">
      <c r="A18" s="37">
        <v>45936</v>
      </c>
      <c r="B18" s="46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3">
        <f t="shared" si="4"/>
        <v>-38127.59583333406</v>
      </c>
      <c r="I18" s="1"/>
      <c r="J18" s="152">
        <v>45772.625</v>
      </c>
      <c r="K18" s="63">
        <v>89.903000000000006</v>
      </c>
      <c r="L18" s="53">
        <v>45880.625</v>
      </c>
      <c r="M18" s="63">
        <v>103.404</v>
      </c>
    </row>
    <row r="19" spans="1:13" x14ac:dyDescent="0.3">
      <c r="A19" s="37">
        <v>45937</v>
      </c>
      <c r="B19" s="46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3">
        <f t="shared" si="4"/>
        <v>-39482.195138888783</v>
      </c>
      <c r="I19" s="1"/>
      <c r="J19" s="152">
        <v>45775.625</v>
      </c>
      <c r="K19" s="63">
        <v>90.022999999999996</v>
      </c>
      <c r="L19" s="53">
        <v>45881.625</v>
      </c>
      <c r="M19" s="63">
        <v>103.584</v>
      </c>
    </row>
    <row r="20" spans="1:13" x14ac:dyDescent="0.3">
      <c r="A20" s="37">
        <v>45938</v>
      </c>
      <c r="B20" s="46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3">
        <f t="shared" si="4"/>
        <v>-44336.794444443171</v>
      </c>
      <c r="I20" s="1"/>
      <c r="J20" s="152">
        <v>45776.625</v>
      </c>
      <c r="K20" s="63">
        <v>89.804000000000002</v>
      </c>
      <c r="L20" s="53">
        <v>45882.625</v>
      </c>
      <c r="M20" s="63">
        <v>103.68600000000001</v>
      </c>
    </row>
    <row r="21" spans="1:13" x14ac:dyDescent="0.3">
      <c r="A21" s="37">
        <v>45939</v>
      </c>
      <c r="B21" s="46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3">
        <f t="shared" ref="H21" si="11">C21+D21-F21-G21</f>
        <v>-43051.393749998366</v>
      </c>
      <c r="I21" s="1"/>
      <c r="J21" s="152">
        <v>45777.625</v>
      </c>
      <c r="K21" s="63">
        <v>89.712999999999994</v>
      </c>
      <c r="L21" s="53">
        <v>45883.625</v>
      </c>
      <c r="M21" s="63">
        <v>103.584</v>
      </c>
    </row>
    <row r="22" spans="1:13" x14ac:dyDescent="0.3">
      <c r="A22" s="37">
        <v>45940</v>
      </c>
      <c r="B22" s="46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3">
        <f t="shared" ref="H22" si="16">C22+D22-F22-G22</f>
        <v>-43745.993055553918</v>
      </c>
      <c r="I22" s="1"/>
      <c r="J22" s="152">
        <v>45778.625</v>
      </c>
      <c r="K22" s="63">
        <v>89.786000000000001</v>
      </c>
      <c r="L22" s="53">
        <v>45884.625</v>
      </c>
      <c r="M22" s="63">
        <v>103.661</v>
      </c>
    </row>
    <row r="23" spans="1:13" x14ac:dyDescent="0.3">
      <c r="A23" s="37">
        <v>45943</v>
      </c>
      <c r="B23" s="46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3">
        <f t="shared" ref="H23" si="21">C23+D23-F23-G23</f>
        <v>-45829.79097222058</v>
      </c>
      <c r="I23" s="1"/>
      <c r="J23" s="152">
        <v>45779.625</v>
      </c>
      <c r="K23" s="63">
        <v>90.061000000000007</v>
      </c>
      <c r="L23" s="53">
        <v>45887.625</v>
      </c>
      <c r="M23" s="63">
        <v>103.56100000000001</v>
      </c>
    </row>
    <row r="24" spans="1:13" x14ac:dyDescent="0.3">
      <c r="A24" s="37">
        <v>45944</v>
      </c>
      <c r="B24" s="46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3">
        <f t="shared" ref="H24" si="26">C24+D24-F24-G24</f>
        <v>-13664.390277778683</v>
      </c>
      <c r="I24" s="1"/>
      <c r="J24" s="152">
        <v>45782.625</v>
      </c>
      <c r="K24" s="63">
        <v>90.048000000000002</v>
      </c>
      <c r="L24" s="53">
        <v>45888.625</v>
      </c>
      <c r="M24" s="63">
        <v>103.69799999999999</v>
      </c>
    </row>
    <row r="25" spans="1:13" x14ac:dyDescent="0.3">
      <c r="A25" s="37">
        <v>45945</v>
      </c>
      <c r="B25" s="46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3">
        <f t="shared" ref="H25" si="31">C25+D25-F25-G25</f>
        <v>-23858.989583334125</v>
      </c>
      <c r="I25" s="1"/>
      <c r="J25" s="152">
        <v>45783.625</v>
      </c>
      <c r="K25" s="63">
        <v>90.156000000000006</v>
      </c>
      <c r="L25" s="53">
        <v>45889.625</v>
      </c>
      <c r="M25" s="63">
        <v>103.352</v>
      </c>
    </row>
    <row r="26" spans="1:13" x14ac:dyDescent="0.3">
      <c r="A26" s="37">
        <v>45946</v>
      </c>
      <c r="B26" s="46">
        <f>B10</f>
        <v>95.641999999999996</v>
      </c>
      <c r="C26" s="31">
        <f t="shared" ref="C26" si="32">(B26-$B$14)/100*$B$5</f>
        <v>138059.99999999927</v>
      </c>
      <c r="D26" s="32">
        <f t="shared" ref="D26" si="33">(A26-$A$14)/360*$B$6*$B$5-(A26-$A$14)/360*$B$7*$B$5*$B$14/100</f>
        <v>2894.2999999999993</v>
      </c>
      <c r="E26" s="4">
        <f>C10</f>
        <v>105.985</v>
      </c>
      <c r="F26" s="31">
        <f t="shared" ref="F26" si="34">(E26-$E$14)/100*$C$5</f>
        <v>23499.999999999945</v>
      </c>
      <c r="G26" s="32">
        <f t="shared" ref="G26" si="35">(A26-$A$14)/360*$C$6*$C$5-(A26-$A$14)/360*$C$7*$C$5*$E$14/100</f>
        <v>14007.888888888891</v>
      </c>
      <c r="H26" s="83">
        <f t="shared" ref="H26" si="36">C26+D26-F26-G26</f>
        <v>103446.41111111043</v>
      </c>
      <c r="I26" s="1"/>
      <c r="J26" s="152">
        <v>45784.625</v>
      </c>
      <c r="K26" s="63">
        <v>90.430999999999997</v>
      </c>
      <c r="L26" s="53">
        <v>45890.625</v>
      </c>
      <c r="M26" s="63">
        <v>103.078</v>
      </c>
    </row>
    <row r="27" spans="1:13" x14ac:dyDescent="0.3">
      <c r="A27" s="37">
        <v>45947</v>
      </c>
      <c r="B27" s="60"/>
      <c r="C27" s="61"/>
      <c r="D27" s="62"/>
      <c r="E27" s="4"/>
      <c r="F27" s="31"/>
      <c r="G27" s="32"/>
      <c r="H27" s="18"/>
      <c r="I27" s="1"/>
      <c r="J27" s="152">
        <v>45785.625</v>
      </c>
      <c r="K27" s="63">
        <v>90.667000000000002</v>
      </c>
      <c r="L27" s="53">
        <v>45891.625</v>
      </c>
      <c r="M27" s="63">
        <v>103.32899999999999</v>
      </c>
    </row>
    <row r="28" spans="1:13" x14ac:dyDescent="0.3">
      <c r="A28" s="37">
        <v>45948</v>
      </c>
      <c r="B28" s="46"/>
      <c r="C28" s="31"/>
      <c r="D28" s="32"/>
      <c r="E28" s="4"/>
      <c r="F28" s="31"/>
      <c r="G28" s="32"/>
      <c r="H28" s="18"/>
      <c r="I28" s="1"/>
      <c r="J28" s="152">
        <v>45786.625</v>
      </c>
      <c r="K28" s="63">
        <v>91.271000000000001</v>
      </c>
      <c r="L28" s="53">
        <v>45894.625</v>
      </c>
      <c r="M28" s="63">
        <v>103.706</v>
      </c>
    </row>
    <row r="29" spans="1:13" x14ac:dyDescent="0.3">
      <c r="A29" s="37">
        <v>45949</v>
      </c>
      <c r="B29" s="46"/>
      <c r="C29" s="31"/>
      <c r="D29" s="32"/>
      <c r="E29" s="4"/>
      <c r="F29" s="31"/>
      <c r="G29" s="32"/>
      <c r="H29" s="39"/>
      <c r="I29" s="1"/>
      <c r="J29" s="152">
        <v>45789.625</v>
      </c>
      <c r="K29" s="63">
        <v>91.808000000000007</v>
      </c>
      <c r="L29" s="53">
        <v>45895.625</v>
      </c>
      <c r="M29" s="63">
        <v>103.366</v>
      </c>
    </row>
    <row r="30" spans="1:13" x14ac:dyDescent="0.3">
      <c r="A30" s="37">
        <v>45950</v>
      </c>
      <c r="B30" s="46"/>
      <c r="C30" s="31"/>
      <c r="D30" s="32"/>
      <c r="E30" s="4"/>
      <c r="F30" s="31"/>
      <c r="G30" s="32"/>
      <c r="H30" s="39"/>
      <c r="I30" s="1"/>
      <c r="J30" s="152">
        <v>45790.625</v>
      </c>
      <c r="K30" s="63">
        <v>91.846999999999994</v>
      </c>
      <c r="L30" s="53">
        <v>45896.625</v>
      </c>
      <c r="M30" s="63">
        <v>103.446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39"/>
      <c r="I31" s="1"/>
      <c r="J31" s="152">
        <v>45791.625</v>
      </c>
      <c r="K31" s="63">
        <v>91.81</v>
      </c>
      <c r="L31" s="53">
        <v>45897.625</v>
      </c>
      <c r="M31" s="63">
        <v>103.749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39"/>
      <c r="I32" s="1"/>
      <c r="J32" s="152">
        <v>45792.625</v>
      </c>
      <c r="K32" s="63">
        <v>91.201999999999998</v>
      </c>
      <c r="L32" s="53">
        <v>45898.625</v>
      </c>
      <c r="M32" s="63">
        <v>103.458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39"/>
      <c r="I33" s="1"/>
      <c r="J33" s="152">
        <v>45793.625</v>
      </c>
      <c r="K33" s="63">
        <v>91.384</v>
      </c>
      <c r="L33" s="53">
        <v>45902.625</v>
      </c>
      <c r="M33" s="63">
        <v>102.735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39"/>
      <c r="I34" s="1"/>
      <c r="J34" s="152">
        <v>45796.625</v>
      </c>
      <c r="K34" s="63">
        <v>90.736000000000004</v>
      </c>
      <c r="L34" s="53">
        <v>45903.625</v>
      </c>
      <c r="M34" s="63">
        <v>102.913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J35" s="152">
        <v>45797.625</v>
      </c>
      <c r="K35" s="63">
        <v>91.295000000000002</v>
      </c>
      <c r="L35" s="53">
        <v>45904.625</v>
      </c>
      <c r="M35" s="63">
        <v>102.804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J36" s="152">
        <v>45798.625</v>
      </c>
      <c r="K36" s="63">
        <v>91.424999999999997</v>
      </c>
      <c r="L36" s="53">
        <v>45905.625</v>
      </c>
      <c r="M36" s="63">
        <v>103.672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J37" s="152">
        <v>45799.625</v>
      </c>
      <c r="K37" s="63">
        <v>90.965999999999994</v>
      </c>
      <c r="L37" s="53">
        <v>45908.625</v>
      </c>
      <c r="M37" s="63">
        <v>103.732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J38" s="152">
        <v>45800.625</v>
      </c>
      <c r="K38" s="63">
        <v>90.989000000000004</v>
      </c>
      <c r="L38" s="53">
        <v>45909.625</v>
      </c>
      <c r="M38" s="63">
        <v>103.703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J39" s="152">
        <v>45804.625</v>
      </c>
      <c r="K39" s="63">
        <v>91.275000000000006</v>
      </c>
      <c r="L39" s="53">
        <v>45910.625</v>
      </c>
      <c r="M39" s="63">
        <v>104.074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J40" s="152">
        <v>45805.625</v>
      </c>
      <c r="K40" s="63">
        <v>91.344999999999999</v>
      </c>
      <c r="L40" s="53">
        <v>45911.625</v>
      </c>
      <c r="M40" s="63">
        <v>104.438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J41" s="152">
        <v>45806.625</v>
      </c>
      <c r="K41" s="63">
        <v>91.444999999999993</v>
      </c>
      <c r="L41" s="53">
        <v>45912.625</v>
      </c>
      <c r="M41" s="63">
        <v>104.88</v>
      </c>
    </row>
    <row r="42" spans="1:13" x14ac:dyDescent="0.3">
      <c r="B42" s="63"/>
      <c r="C42" s="63"/>
      <c r="D42" s="63"/>
      <c r="F42" s="61"/>
      <c r="G42" s="61"/>
      <c r="H42" s="61"/>
      <c r="J42" s="152">
        <v>45807.625</v>
      </c>
      <c r="K42" s="63">
        <v>91.534000000000006</v>
      </c>
      <c r="L42" s="53">
        <v>45915.625</v>
      </c>
      <c r="M42" s="63">
        <v>105.64</v>
      </c>
    </row>
    <row r="43" spans="1:13" x14ac:dyDescent="0.3">
      <c r="B43" s="63"/>
      <c r="C43" s="63"/>
      <c r="D43" s="63"/>
      <c r="F43" s="61"/>
      <c r="G43" s="61"/>
      <c r="H43" s="61"/>
      <c r="J43" s="152">
        <v>45810.625</v>
      </c>
      <c r="K43" s="63">
        <v>91.498000000000005</v>
      </c>
      <c r="L43" s="53">
        <v>45916.625</v>
      </c>
      <c r="M43" s="63">
        <v>105.506</v>
      </c>
    </row>
    <row r="44" spans="1:13" x14ac:dyDescent="0.3">
      <c r="B44" s="63"/>
      <c r="C44" s="63"/>
      <c r="D44" s="63"/>
      <c r="F44" s="61"/>
      <c r="G44" s="61"/>
      <c r="H44" s="61"/>
      <c r="J44" s="152">
        <v>45811.625</v>
      </c>
      <c r="K44" s="63">
        <v>91.686000000000007</v>
      </c>
      <c r="L44" s="53">
        <v>45917.625</v>
      </c>
      <c r="M44" s="63">
        <v>105.589</v>
      </c>
    </row>
    <row r="45" spans="1:13" x14ac:dyDescent="0.3">
      <c r="B45" s="63"/>
      <c r="C45" s="63"/>
      <c r="D45" s="63"/>
      <c r="F45" s="61"/>
      <c r="G45" s="61"/>
      <c r="H45" s="61"/>
      <c r="J45" s="152">
        <v>45812.625</v>
      </c>
      <c r="K45" s="63">
        <v>91.866</v>
      </c>
      <c r="L45" s="53">
        <v>45918.625</v>
      </c>
      <c r="M45" s="63">
        <v>105.7</v>
      </c>
    </row>
    <row r="46" spans="1:13" x14ac:dyDescent="0.3">
      <c r="B46" s="63"/>
      <c r="C46" s="63"/>
      <c r="D46" s="63"/>
      <c r="J46" s="152">
        <v>45813.625</v>
      </c>
      <c r="K46" s="63">
        <v>92.236000000000004</v>
      </c>
      <c r="L46" s="53">
        <v>45919.625</v>
      </c>
      <c r="M46" s="63">
        <v>105.929</v>
      </c>
    </row>
    <row r="47" spans="1:13" x14ac:dyDescent="0.3">
      <c r="B47" s="63"/>
      <c r="C47" s="63"/>
      <c r="D47" s="63"/>
      <c r="J47" s="152">
        <v>45814.625</v>
      </c>
      <c r="K47" s="63">
        <v>92.4</v>
      </c>
      <c r="L47" s="53">
        <v>45922.625</v>
      </c>
      <c r="M47" s="63">
        <v>105.965</v>
      </c>
    </row>
    <row r="48" spans="1:13" x14ac:dyDescent="0.3">
      <c r="B48" s="63"/>
      <c r="C48" s="63"/>
      <c r="D48" s="63"/>
      <c r="J48" s="152">
        <v>45817.625</v>
      </c>
      <c r="K48" s="63">
        <v>92.602000000000004</v>
      </c>
      <c r="L48" s="53">
        <v>45923.625</v>
      </c>
      <c r="M48" s="63">
        <v>106.09099999999999</v>
      </c>
    </row>
    <row r="49" spans="2:13" x14ac:dyDescent="0.3">
      <c r="B49" s="63"/>
      <c r="C49" s="63"/>
      <c r="D49" s="63"/>
      <c r="J49" s="152">
        <v>45818.625</v>
      </c>
      <c r="K49" s="63">
        <v>92.813999999999993</v>
      </c>
      <c r="L49" s="53">
        <v>45924.625</v>
      </c>
      <c r="M49" s="63">
        <v>106.227</v>
      </c>
    </row>
    <row r="50" spans="2:13" x14ac:dyDescent="0.3">
      <c r="B50" s="63"/>
      <c r="C50" s="63"/>
      <c r="D50" s="63"/>
      <c r="J50" s="152">
        <v>45819.625</v>
      </c>
      <c r="K50" s="63">
        <v>92.998000000000005</v>
      </c>
      <c r="L50" s="53">
        <v>45925.625</v>
      </c>
      <c r="M50" s="63">
        <v>105.794</v>
      </c>
    </row>
    <row r="51" spans="2:13" x14ac:dyDescent="0.3">
      <c r="B51" s="63"/>
      <c r="C51" s="63"/>
      <c r="D51" s="63"/>
      <c r="J51" s="152">
        <v>45820.625</v>
      </c>
      <c r="K51" s="63">
        <v>92.992999999999995</v>
      </c>
      <c r="L51" s="53">
        <v>45926.625</v>
      </c>
      <c r="M51" s="63">
        <v>105.94499999999999</v>
      </c>
    </row>
    <row r="52" spans="2:13" x14ac:dyDescent="0.3">
      <c r="B52" s="63"/>
      <c r="C52" s="63"/>
      <c r="D52" s="63"/>
      <c r="J52" s="152">
        <v>45821.625</v>
      </c>
      <c r="K52" s="63">
        <v>92.897000000000006</v>
      </c>
      <c r="L52" s="53">
        <v>45929.625</v>
      </c>
      <c r="M52" s="63">
        <v>105.934</v>
      </c>
    </row>
    <row r="53" spans="2:13" x14ac:dyDescent="0.3">
      <c r="B53" s="63"/>
      <c r="C53" s="63"/>
      <c r="D53" s="63"/>
      <c r="J53" s="152">
        <v>45824.625</v>
      </c>
      <c r="K53" s="63">
        <v>92.980999999999995</v>
      </c>
      <c r="L53" s="53">
        <v>45930.625</v>
      </c>
      <c r="M53" s="63">
        <v>105.986</v>
      </c>
    </row>
    <row r="54" spans="2:13" x14ac:dyDescent="0.3">
      <c r="J54" s="152">
        <v>45825.625</v>
      </c>
      <c r="K54" s="63">
        <v>92.956999999999994</v>
      </c>
      <c r="L54" s="53">
        <v>45931.625</v>
      </c>
      <c r="M54" s="63">
        <v>105.97199999999999</v>
      </c>
    </row>
    <row r="55" spans="2:13" x14ac:dyDescent="0.3">
      <c r="J55" s="152">
        <v>45826.625</v>
      </c>
      <c r="K55" s="63">
        <v>92.912000000000006</v>
      </c>
      <c r="L55" s="53">
        <v>45932.625</v>
      </c>
      <c r="M55" s="63">
        <v>106.182</v>
      </c>
    </row>
    <row r="56" spans="2:13" x14ac:dyDescent="0.3">
      <c r="J56" s="152">
        <v>45828.625</v>
      </c>
      <c r="K56" s="63">
        <v>92.826999999999998</v>
      </c>
      <c r="L56" s="53">
        <v>45933.625</v>
      </c>
      <c r="M56" s="63">
        <v>106.56399999999999</v>
      </c>
    </row>
    <row r="57" spans="2:13" x14ac:dyDescent="0.3">
      <c r="J57" s="152">
        <v>45831.625</v>
      </c>
      <c r="K57" s="63">
        <v>92.81</v>
      </c>
      <c r="L57" s="53">
        <v>45936.625</v>
      </c>
      <c r="M57" s="63">
        <v>106.185</v>
      </c>
    </row>
    <row r="58" spans="2:13" x14ac:dyDescent="0.3">
      <c r="J58" s="152">
        <v>45832.625</v>
      </c>
      <c r="K58" s="63">
        <v>93.058000000000007</v>
      </c>
      <c r="L58" s="53">
        <v>45937.625</v>
      </c>
      <c r="M58" s="63">
        <v>106.161</v>
      </c>
    </row>
    <row r="59" spans="2:13" x14ac:dyDescent="0.3">
      <c r="J59" s="152">
        <v>45833.625</v>
      </c>
      <c r="K59" s="63">
        <v>93.129000000000005</v>
      </c>
      <c r="L59" s="53">
        <v>45938.625</v>
      </c>
      <c r="M59" s="63">
        <v>106.06399999999999</v>
      </c>
    </row>
    <row r="60" spans="2:13" x14ac:dyDescent="0.3">
      <c r="J60" s="152">
        <v>45834.625</v>
      </c>
      <c r="K60" s="63">
        <v>93.075999999999993</v>
      </c>
      <c r="L60" s="53">
        <v>45939.625</v>
      </c>
      <c r="M60" s="63">
        <v>105.71299999999999</v>
      </c>
    </row>
    <row r="61" spans="2:13" x14ac:dyDescent="0.3">
      <c r="J61" s="152">
        <v>45835.625</v>
      </c>
      <c r="K61" s="63">
        <v>93.183999999999997</v>
      </c>
      <c r="L61" s="53">
        <v>45944.625</v>
      </c>
      <c r="M61" s="63">
        <v>104.839</v>
      </c>
    </row>
    <row r="62" spans="2:13" x14ac:dyDescent="0.3">
      <c r="J62" s="152">
        <v>45838.625</v>
      </c>
      <c r="K62" s="63">
        <v>93.289000000000001</v>
      </c>
      <c r="L62" s="53">
        <v>45945.625</v>
      </c>
      <c r="M62" s="63">
        <v>106.086</v>
      </c>
    </row>
    <row r="63" spans="2:13" x14ac:dyDescent="0.3">
      <c r="J63" s="152">
        <v>45839.625</v>
      </c>
      <c r="K63" s="63">
        <v>93.647999999999996</v>
      </c>
      <c r="L63" s="53"/>
    </row>
    <row r="64" spans="2:13" x14ac:dyDescent="0.3">
      <c r="J64" s="152">
        <v>45840.625</v>
      </c>
      <c r="K64" s="63">
        <v>93.677000000000007</v>
      </c>
      <c r="L64" s="53"/>
    </row>
    <row r="65" spans="10:11" x14ac:dyDescent="0.3">
      <c r="J65" s="152">
        <v>45841.625</v>
      </c>
      <c r="K65" s="63">
        <v>93.95</v>
      </c>
    </row>
    <row r="66" spans="10:11" x14ac:dyDescent="0.3">
      <c r="J66" s="152">
        <v>45845.625</v>
      </c>
      <c r="K66" s="63">
        <v>94.081000000000003</v>
      </c>
    </row>
    <row r="67" spans="10:11" x14ac:dyDescent="0.3">
      <c r="J67" s="152">
        <v>45846.625</v>
      </c>
      <c r="K67" s="63">
        <v>94.171000000000006</v>
      </c>
    </row>
    <row r="68" spans="10:11" x14ac:dyDescent="0.3">
      <c r="J68" s="152">
        <v>45847.625</v>
      </c>
      <c r="K68" s="63">
        <v>94.325999999999993</v>
      </c>
    </row>
    <row r="69" spans="10:11" x14ac:dyDescent="0.3">
      <c r="J69" s="152">
        <v>45848.625</v>
      </c>
      <c r="K69" s="63">
        <v>94.418999999999997</v>
      </c>
    </row>
    <row r="70" spans="10:11" x14ac:dyDescent="0.3">
      <c r="J70" s="152">
        <v>45849.625</v>
      </c>
      <c r="K70" s="63">
        <v>94.393000000000001</v>
      </c>
    </row>
    <row r="71" spans="10:11" x14ac:dyDescent="0.3">
      <c r="J71" s="152">
        <v>45852.625</v>
      </c>
      <c r="K71" s="63">
        <v>94.340999999999994</v>
      </c>
    </row>
    <row r="72" spans="10:11" x14ac:dyDescent="0.3">
      <c r="J72" s="152">
        <v>45853.625</v>
      </c>
      <c r="K72" s="63">
        <v>94.376999999999995</v>
      </c>
    </row>
    <row r="73" spans="10:11" x14ac:dyDescent="0.3">
      <c r="J73" s="152">
        <v>45854.625</v>
      </c>
      <c r="K73" s="63">
        <v>94.259</v>
      </c>
    </row>
    <row r="74" spans="10:11" x14ac:dyDescent="0.3">
      <c r="J74" s="152">
        <v>45855.625</v>
      </c>
      <c r="K74" s="63">
        <v>94.277000000000001</v>
      </c>
    </row>
    <row r="75" spans="10:11" x14ac:dyDescent="0.3">
      <c r="J75" s="152">
        <v>45856.625</v>
      </c>
      <c r="K75" s="63">
        <v>94.381</v>
      </c>
    </row>
    <row r="76" spans="10:11" x14ac:dyDescent="0.3">
      <c r="J76" s="152">
        <v>45859.625</v>
      </c>
      <c r="K76" s="63">
        <v>94.393000000000001</v>
      </c>
    </row>
    <row r="77" spans="10:11" x14ac:dyDescent="0.3">
      <c r="J77" s="152">
        <v>45860.625</v>
      </c>
      <c r="K77" s="63">
        <v>94.63</v>
      </c>
    </row>
    <row r="78" spans="10:11" x14ac:dyDescent="0.3">
      <c r="J78" s="152">
        <v>45861.625</v>
      </c>
      <c r="K78" s="63">
        <v>94.623000000000005</v>
      </c>
    </row>
    <row r="79" spans="10:11" x14ac:dyDescent="0.3">
      <c r="J79" s="152">
        <v>45862.625</v>
      </c>
      <c r="K79" s="63">
        <v>94.912000000000006</v>
      </c>
    </row>
    <row r="80" spans="10:11" x14ac:dyDescent="0.3">
      <c r="J80" s="152">
        <v>45863.625</v>
      </c>
      <c r="K80" s="63">
        <v>94.930999999999997</v>
      </c>
    </row>
    <row r="81" spans="10:11" x14ac:dyDescent="0.3">
      <c r="J81" s="152">
        <v>45866.625</v>
      </c>
      <c r="K81" s="63">
        <v>95.052999999999997</v>
      </c>
    </row>
    <row r="82" spans="10:11" x14ac:dyDescent="0.3">
      <c r="J82" s="152">
        <v>45867.625</v>
      </c>
      <c r="K82" s="63">
        <v>95.07</v>
      </c>
    </row>
    <row r="83" spans="10:11" x14ac:dyDescent="0.3">
      <c r="J83" s="152">
        <v>45868.625</v>
      </c>
      <c r="K83" s="63">
        <v>95.052999999999997</v>
      </c>
    </row>
    <row r="84" spans="10:11" x14ac:dyDescent="0.3">
      <c r="J84" s="152">
        <v>45869.625</v>
      </c>
      <c r="K84" s="63">
        <v>95.078000000000003</v>
      </c>
    </row>
    <row r="85" spans="10:11" x14ac:dyDescent="0.3">
      <c r="J85" s="152">
        <v>45870.625</v>
      </c>
      <c r="K85" s="63">
        <v>94.99</v>
      </c>
    </row>
    <row r="86" spans="10:11" x14ac:dyDescent="0.3">
      <c r="J86" s="152">
        <v>45873.625</v>
      </c>
      <c r="K86" s="63">
        <v>94.972999999999999</v>
      </c>
    </row>
    <row r="87" spans="10:11" x14ac:dyDescent="0.3">
      <c r="J87" s="152">
        <v>45874.625</v>
      </c>
      <c r="K87" s="63">
        <v>95.025999999999996</v>
      </c>
    </row>
    <row r="88" spans="10:11" x14ac:dyDescent="0.3">
      <c r="J88" s="152">
        <v>45875.625</v>
      </c>
      <c r="K88" s="63">
        <v>95.06</v>
      </c>
    </row>
    <row r="89" spans="10:11" x14ac:dyDescent="0.3">
      <c r="J89" s="152">
        <v>45876.625</v>
      </c>
      <c r="K89" s="63">
        <v>95.17</v>
      </c>
    </row>
    <row r="90" spans="10:11" x14ac:dyDescent="0.3">
      <c r="J90" s="152">
        <v>45877.625</v>
      </c>
      <c r="K90" s="63">
        <v>95.186999999999998</v>
      </c>
    </row>
    <row r="91" spans="10:11" x14ac:dyDescent="0.3">
      <c r="J91" s="152">
        <v>45880.625</v>
      </c>
      <c r="K91" s="63">
        <v>95.293999999999997</v>
      </c>
    </row>
    <row r="92" spans="10:11" x14ac:dyDescent="0.3">
      <c r="J92" s="152">
        <v>45881.625</v>
      </c>
      <c r="K92" s="63">
        <v>95.337000000000003</v>
      </c>
    </row>
    <row r="93" spans="10:11" x14ac:dyDescent="0.3">
      <c r="J93" s="152">
        <v>45882.625</v>
      </c>
      <c r="K93" s="63">
        <v>95.337000000000003</v>
      </c>
    </row>
    <row r="94" spans="10:11" x14ac:dyDescent="0.3">
      <c r="J94" s="152">
        <v>45883.625</v>
      </c>
      <c r="K94" s="63">
        <v>95.251000000000005</v>
      </c>
    </row>
    <row r="95" spans="10:11" x14ac:dyDescent="0.3">
      <c r="J95" s="152">
        <v>45884.625</v>
      </c>
      <c r="K95" s="63">
        <v>95.251000000000005</v>
      </c>
    </row>
    <row r="96" spans="10:11" x14ac:dyDescent="0.3">
      <c r="J96" s="152">
        <v>45887.625</v>
      </c>
      <c r="K96" s="63">
        <v>95.216999999999999</v>
      </c>
    </row>
    <row r="97" spans="10:11" x14ac:dyDescent="0.3">
      <c r="J97" s="152">
        <v>45888.625</v>
      </c>
      <c r="K97" s="63">
        <v>95.19</v>
      </c>
    </row>
    <row r="98" spans="10:11" x14ac:dyDescent="0.3">
      <c r="J98" s="152">
        <v>45889.625</v>
      </c>
      <c r="K98" s="63">
        <v>94.927000000000007</v>
      </c>
    </row>
    <row r="99" spans="10:11" x14ac:dyDescent="0.3">
      <c r="J99" s="152">
        <v>45890.625</v>
      </c>
      <c r="K99" s="63">
        <v>94.682000000000002</v>
      </c>
    </row>
    <row r="100" spans="10:11" x14ac:dyDescent="0.3">
      <c r="J100" s="152">
        <v>45891.625</v>
      </c>
      <c r="K100" s="63">
        <v>94.811999999999998</v>
      </c>
    </row>
    <row r="101" spans="10:11" x14ac:dyDescent="0.3">
      <c r="J101" s="152">
        <v>45894.625</v>
      </c>
      <c r="K101" s="63">
        <v>94.853999999999999</v>
      </c>
    </row>
    <row r="102" spans="10:11" x14ac:dyDescent="0.3">
      <c r="J102" s="152">
        <v>45895.625</v>
      </c>
      <c r="K102" s="63">
        <v>94.569000000000003</v>
      </c>
    </row>
    <row r="103" spans="10:11" x14ac:dyDescent="0.3">
      <c r="J103" s="152">
        <v>45896.625</v>
      </c>
      <c r="K103" s="63">
        <v>94.542000000000002</v>
      </c>
    </row>
    <row r="104" spans="10:11" x14ac:dyDescent="0.3">
      <c r="J104" s="152">
        <v>45897.625</v>
      </c>
      <c r="K104" s="63">
        <v>94.539000000000001</v>
      </c>
    </row>
    <row r="105" spans="10:11" x14ac:dyDescent="0.3">
      <c r="J105" s="152">
        <v>45898.625</v>
      </c>
      <c r="K105" s="63">
        <v>94.376000000000005</v>
      </c>
    </row>
    <row r="106" spans="10:11" x14ac:dyDescent="0.3">
      <c r="J106" s="152">
        <v>45902.625</v>
      </c>
      <c r="K106" s="63">
        <v>94.259</v>
      </c>
    </row>
    <row r="107" spans="10:11" x14ac:dyDescent="0.3">
      <c r="J107" s="152">
        <v>45903.625</v>
      </c>
      <c r="K107" s="63">
        <v>94.162999999999997</v>
      </c>
    </row>
    <row r="108" spans="10:11" x14ac:dyDescent="0.3">
      <c r="J108" s="152">
        <v>45904.625</v>
      </c>
      <c r="K108" s="63">
        <v>94.207999999999998</v>
      </c>
    </row>
    <row r="109" spans="10:11" x14ac:dyDescent="0.3">
      <c r="J109" s="152">
        <v>45905.625</v>
      </c>
      <c r="K109" s="63">
        <v>94.412000000000006</v>
      </c>
    </row>
    <row r="110" spans="10:11" x14ac:dyDescent="0.3">
      <c r="J110" s="152">
        <v>45908.625</v>
      </c>
      <c r="K110" s="63">
        <v>94.566000000000003</v>
      </c>
    </row>
    <row r="111" spans="10:11" x14ac:dyDescent="0.3">
      <c r="J111" s="152">
        <v>45909.625</v>
      </c>
      <c r="K111" s="63">
        <v>94.63</v>
      </c>
    </row>
    <row r="112" spans="10:11" x14ac:dyDescent="0.3">
      <c r="J112" s="152">
        <v>45910.625</v>
      </c>
      <c r="K112" s="63">
        <v>94.74</v>
      </c>
    </row>
    <row r="113" spans="10:11" x14ac:dyDescent="0.3">
      <c r="J113" s="152">
        <v>45911.625</v>
      </c>
      <c r="K113" s="63">
        <v>94.674999999999997</v>
      </c>
    </row>
    <row r="114" spans="10:11" x14ac:dyDescent="0.3">
      <c r="J114" s="152">
        <v>45912.625</v>
      </c>
      <c r="K114" s="63">
        <v>94.858999999999995</v>
      </c>
    </row>
    <row r="115" spans="10:11" x14ac:dyDescent="0.3">
      <c r="J115" s="152">
        <v>45915.625</v>
      </c>
      <c r="K115" s="63">
        <v>94.914000000000001</v>
      </c>
    </row>
    <row r="116" spans="10:11" x14ac:dyDescent="0.3">
      <c r="J116" s="152">
        <v>45916.625</v>
      </c>
      <c r="K116" s="63">
        <v>94.938000000000002</v>
      </c>
    </row>
    <row r="117" spans="10:11" x14ac:dyDescent="0.3">
      <c r="J117" s="152">
        <v>45917.625</v>
      </c>
      <c r="K117" s="63">
        <v>94.878</v>
      </c>
    </row>
    <row r="118" spans="10:11" x14ac:dyDescent="0.3">
      <c r="J118" s="152">
        <v>45918.625</v>
      </c>
      <c r="K118" s="63">
        <v>94.921999999999997</v>
      </c>
    </row>
    <row r="119" spans="10:11" x14ac:dyDescent="0.3">
      <c r="J119" s="152">
        <v>45919.625</v>
      </c>
      <c r="K119" s="63">
        <v>94.891999999999996</v>
      </c>
    </row>
    <row r="120" spans="10:11" x14ac:dyDescent="0.3">
      <c r="J120" s="152">
        <v>45922.625</v>
      </c>
      <c r="K120" s="63">
        <v>94.825999999999993</v>
      </c>
    </row>
    <row r="121" spans="10:11" x14ac:dyDescent="0.3">
      <c r="J121" s="152">
        <v>45923.625</v>
      </c>
      <c r="K121" s="63">
        <v>94.789000000000001</v>
      </c>
    </row>
    <row r="122" spans="10:11" x14ac:dyDescent="0.3">
      <c r="J122" s="152">
        <v>45924.625</v>
      </c>
      <c r="K122" s="63">
        <v>94.733999999999995</v>
      </c>
    </row>
    <row r="123" spans="10:11" x14ac:dyDescent="0.3">
      <c r="J123" s="152">
        <v>45925.625</v>
      </c>
      <c r="K123" s="63">
        <v>94.597999999999999</v>
      </c>
    </row>
    <row r="124" spans="10:11" x14ac:dyDescent="0.3">
      <c r="J124" s="152">
        <v>45926.625</v>
      </c>
      <c r="K124" s="63">
        <v>94.596000000000004</v>
      </c>
    </row>
    <row r="125" spans="10:11" x14ac:dyDescent="0.3">
      <c r="J125" s="152">
        <v>45929.625</v>
      </c>
      <c r="K125" s="63">
        <v>94.68</v>
      </c>
    </row>
    <row r="126" spans="10:11" x14ac:dyDescent="0.3">
      <c r="J126" s="152">
        <v>45930.625</v>
      </c>
      <c r="K126" s="63">
        <v>94.614999999999995</v>
      </c>
    </row>
    <row r="127" spans="10:11" x14ac:dyDescent="0.3">
      <c r="J127" s="152">
        <v>45931.625</v>
      </c>
      <c r="K127" s="63">
        <v>94.775999999999996</v>
      </c>
    </row>
    <row r="128" spans="10:11" x14ac:dyDescent="0.3">
      <c r="J128" s="152">
        <v>45932.625</v>
      </c>
      <c r="K128" s="63">
        <v>94.875</v>
      </c>
    </row>
    <row r="129" spans="10:11" x14ac:dyDescent="0.3">
      <c r="J129" s="152">
        <v>45933.625</v>
      </c>
      <c r="K129" s="63">
        <v>94.998000000000005</v>
      </c>
    </row>
    <row r="130" spans="10:11" x14ac:dyDescent="0.3">
      <c r="J130" s="152">
        <v>45936.625</v>
      </c>
      <c r="K130" s="63">
        <v>94.927999999999997</v>
      </c>
    </row>
    <row r="131" spans="10:11" x14ac:dyDescent="0.3">
      <c r="J131" s="152">
        <v>45937.625</v>
      </c>
      <c r="K131" s="63">
        <v>94.911000000000001</v>
      </c>
    </row>
    <row r="132" spans="10:11" x14ac:dyDescent="0.3">
      <c r="J132" s="152">
        <v>45938.625</v>
      </c>
      <c r="K132" s="63">
        <v>94.834000000000003</v>
      </c>
    </row>
    <row r="133" spans="10:11" x14ac:dyDescent="0.3">
      <c r="J133" s="152">
        <v>45939.625</v>
      </c>
      <c r="K133" s="63">
        <v>94.65</v>
      </c>
    </row>
    <row r="134" spans="10:11" x14ac:dyDescent="0.3">
      <c r="J134" s="152">
        <v>45944.625</v>
      </c>
      <c r="K134" s="63">
        <v>94.346999999999994</v>
      </c>
    </row>
    <row r="135" spans="10:11" x14ac:dyDescent="0.3">
      <c r="J135" s="152">
        <v>45945.625</v>
      </c>
      <c r="K135" s="63">
        <v>94.986999999999995</v>
      </c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10.4414062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5" max="15" width="9.109375"/>
    <col min="16" max="16" width="15.6640625" style="55" hidden="1" customWidth="1"/>
    <col min="17" max="17" width="8.88671875" style="55" hidden="1" customWidth="1"/>
    <col min="18" max="18" width="15.6640625" style="55" hidden="1" customWidth="1"/>
    <col min="19" max="19" width="8.88671875" style="55" hidden="1" customWidth="1"/>
    <col min="20" max="20" width="15.6640625" style="55" hidden="1" customWidth="1"/>
    <col min="21" max="21" width="8.88671875" style="55" hidden="1" customWidth="1"/>
    <col min="22" max="22" width="15.6640625" style="55" hidden="1" customWidth="1"/>
    <col min="23" max="23" width="8.88671875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P1" s="54"/>
      <c r="Q1" s="1"/>
      <c r="R1" s="1"/>
      <c r="S1" s="1"/>
      <c r="T1" s="1"/>
      <c r="U1" s="1"/>
      <c r="V1" s="1"/>
    </row>
    <row r="2" spans="1:23" ht="15" thickBot="1" x14ac:dyDescent="0.35">
      <c r="A2" s="30"/>
      <c r="B2" s="41" t="s">
        <v>0</v>
      </c>
      <c r="C2" s="45" t="s">
        <v>1</v>
      </c>
      <c r="D2" s="72" t="s">
        <v>1</v>
      </c>
      <c r="E2" s="73" t="s">
        <v>0</v>
      </c>
      <c r="G2" s="153" t="s">
        <v>105</v>
      </c>
      <c r="H2" s="154">
        <v>0.625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3" t="s">
        <v>0</v>
      </c>
    </row>
    <row r="3" spans="1:23" x14ac:dyDescent="0.3">
      <c r="A3" s="15" t="s">
        <v>32</v>
      </c>
      <c r="B3" s="65" t="s">
        <v>44</v>
      </c>
      <c r="C3" s="74" t="s">
        <v>45</v>
      </c>
      <c r="D3" s="74" t="s">
        <v>46</v>
      </c>
      <c r="E3" s="66" t="s">
        <v>47</v>
      </c>
      <c r="P3" s="152" cm="1">
        <f t="array" ref="P3:Q32">_xll.BDH(B4, "LAST_PRICE", "01/01/2025 15:00:00", "01/01/2035 16:00:00", "BarSize=60", "BarType=T", "RecurDaily=True", "TZ=New_York")</f>
        <v>45903.625</v>
      </c>
      <c r="Q3" s="47">
        <v>99.248999999999995</v>
      </c>
      <c r="R3" s="152" cm="1">
        <f t="array" ref="R3:S116">_xll.BDH(C4, "LAST_PRICE", "01/01/2025 15:00:00", "01/01/2035 16:00:00", "BarSize=60", "BarType=T", "RecurDaily=True", "TZ=New_York")</f>
        <v>45783.625</v>
      </c>
      <c r="S3" s="47">
        <v>99.515625</v>
      </c>
      <c r="T3" s="152" cm="1">
        <f t="array" ref="T3:U133">_xll.BDH(D4, "LAST_PRICE", "01/01/2025 15:00:00", "01/01/2035 16:00:00", "BarSize=60", "BarType=T", "RecurDaily=True", "TZ=New_York")</f>
        <v>45750.625</v>
      </c>
      <c r="U3" s="1">
        <v>90.488</v>
      </c>
      <c r="V3" s="152" cm="1">
        <f t="array" ref="V3:W114">_xll.BDH(E4, "LAST_PRICE", "01/01/2025 15:00:00", "01/01/2035 16:00:00", "BarSize=60", "BarType=T", "RecurDaily=True", "TZ=New_York")</f>
        <v>45785.625</v>
      </c>
      <c r="W3" s="55">
        <v>98.578125</v>
      </c>
    </row>
    <row r="4" spans="1:23" ht="32.25" customHeight="1" x14ac:dyDescent="0.3">
      <c r="A4" s="15" t="s">
        <v>33</v>
      </c>
      <c r="B4" s="67" t="s">
        <v>48</v>
      </c>
      <c r="C4" s="42" t="s">
        <v>49</v>
      </c>
      <c r="D4" s="42" t="s">
        <v>50</v>
      </c>
      <c r="E4" s="43" t="s">
        <v>51</v>
      </c>
      <c r="P4" s="155">
        <v>45904.625</v>
      </c>
      <c r="Q4" s="1">
        <v>99.715000000000003</v>
      </c>
      <c r="R4" s="156">
        <v>45784.625</v>
      </c>
      <c r="S4" s="1">
        <v>99.796875</v>
      </c>
      <c r="T4" s="156">
        <v>45751.625</v>
      </c>
      <c r="U4" s="1">
        <v>89.697000000000003</v>
      </c>
      <c r="V4" s="156">
        <v>45786.625</v>
      </c>
      <c r="W4" s="55">
        <v>98.65625</v>
      </c>
    </row>
    <row r="5" spans="1:23" x14ac:dyDescent="0.3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55">
        <v>45905.625</v>
      </c>
      <c r="Q5" s="1">
        <v>100.001</v>
      </c>
      <c r="R5" s="156">
        <v>45785.625</v>
      </c>
      <c r="S5" s="1">
        <v>98.921875</v>
      </c>
      <c r="T5" s="156">
        <v>45754.625</v>
      </c>
      <c r="U5" s="1">
        <v>87.451999999999998</v>
      </c>
      <c r="V5" s="156">
        <v>45789.625</v>
      </c>
      <c r="W5" s="55">
        <v>97.703125</v>
      </c>
    </row>
    <row r="6" spans="1:23" x14ac:dyDescent="0.3">
      <c r="A6" s="15" t="s">
        <v>10</v>
      </c>
      <c r="B6" s="70">
        <v>4.8750000000000002E-2</v>
      </c>
      <c r="C6" s="75">
        <v>4.2500000000000003E-2</v>
      </c>
      <c r="D6" s="75">
        <v>5.3749999999999999E-2</v>
      </c>
      <c r="E6" s="10">
        <v>4.7500000000000001E-2</v>
      </c>
      <c r="P6" s="155">
        <v>45908.625</v>
      </c>
      <c r="Q6" s="1">
        <v>100.20399999999999</v>
      </c>
      <c r="R6" s="156">
        <v>45786.625</v>
      </c>
      <c r="S6" s="1">
        <v>98.984375</v>
      </c>
      <c r="T6" s="156">
        <v>45755.625</v>
      </c>
      <c r="U6" s="1">
        <v>86.793999999999997</v>
      </c>
      <c r="V6" s="156">
        <v>45790.625</v>
      </c>
      <c r="W6" s="55">
        <v>97.296875</v>
      </c>
    </row>
    <row r="7" spans="1:23" x14ac:dyDescent="0.3">
      <c r="A7" s="15" t="s">
        <v>12</v>
      </c>
      <c r="B7" s="70">
        <v>4.2299999999999997E-2</v>
      </c>
      <c r="C7" s="75">
        <v>4.2299999999999997E-2</v>
      </c>
      <c r="D7" s="75">
        <v>4.2299999999999997E-2</v>
      </c>
      <c r="E7" s="10">
        <v>4.2299999999999997E-2</v>
      </c>
      <c r="P7" s="156">
        <v>45909.625</v>
      </c>
      <c r="Q7" s="1">
        <v>100.259</v>
      </c>
      <c r="R7" s="156">
        <v>45789.625</v>
      </c>
      <c r="S7" s="1">
        <v>98.28125</v>
      </c>
      <c r="T7" s="156">
        <v>45756.625</v>
      </c>
      <c r="U7" s="1">
        <v>83.867999999999995</v>
      </c>
      <c r="V7" s="156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55">
        <v>45910.625</v>
      </c>
      <c r="Q8" s="55">
        <v>100.4</v>
      </c>
      <c r="R8" s="155">
        <v>45790.625</v>
      </c>
      <c r="S8" s="55">
        <v>98.15625</v>
      </c>
      <c r="T8" s="155">
        <v>45757.625</v>
      </c>
      <c r="U8" s="55">
        <v>84.677999999999997</v>
      </c>
      <c r="V8" s="155">
        <v>45792.625</v>
      </c>
      <c r="W8" s="55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55">
        <v>45911.625</v>
      </c>
      <c r="Q9" s="55">
        <v>100.831</v>
      </c>
      <c r="R9" s="155">
        <v>45791.625</v>
      </c>
      <c r="S9" s="55">
        <v>97.75</v>
      </c>
      <c r="T9" s="155">
        <v>45758.625</v>
      </c>
      <c r="U9" s="55">
        <v>83.316000000000003</v>
      </c>
      <c r="V9" s="155">
        <v>45793.625</v>
      </c>
      <c r="W9" s="55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101.188</v>
      </c>
      <c r="C10" s="21" cm="1">
        <f t="array" ref="C10">_xll.BDP(C4,"px_last")</f>
        <v>101.765625</v>
      </c>
      <c r="D10" s="21" cm="1">
        <f t="array" ref="D10">_xll.BDP(D4,"px_last")</f>
        <v>94.953999999999994</v>
      </c>
      <c r="E10" s="22" cm="1">
        <f t="array" ref="E10">_xll.BDP(E4,"px_last")</f>
        <v>101.8125</v>
      </c>
      <c r="F10" s="1"/>
      <c r="G10" s="1"/>
      <c r="H10" s="1"/>
      <c r="I10" s="1"/>
      <c r="J10" s="1"/>
      <c r="K10" s="1"/>
      <c r="L10" s="1"/>
      <c r="M10" s="1"/>
      <c r="N10" s="1"/>
      <c r="P10" s="155">
        <v>45912.625</v>
      </c>
      <c r="Q10" s="55">
        <v>100.739</v>
      </c>
      <c r="R10" s="155">
        <v>45792.625</v>
      </c>
      <c r="S10" s="55">
        <v>98.421875</v>
      </c>
      <c r="T10" s="155">
        <v>45761.625</v>
      </c>
      <c r="U10" s="55">
        <v>84.268000000000001</v>
      </c>
      <c r="V10" s="155">
        <v>45796.625</v>
      </c>
      <c r="W10" s="55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55">
        <v>45915.625</v>
      </c>
      <c r="Q11" s="55">
        <v>100.795</v>
      </c>
      <c r="R11" s="155">
        <v>45793.625</v>
      </c>
      <c r="S11" s="55">
        <v>98.453125</v>
      </c>
      <c r="T11" s="155">
        <v>45762.625</v>
      </c>
      <c r="U11" s="55">
        <v>85.12</v>
      </c>
      <c r="V11" s="155">
        <v>45797.625</v>
      </c>
      <c r="W11" s="55">
        <v>96.609375</v>
      </c>
    </row>
    <row r="12" spans="1:23" ht="15" thickBot="1" x14ac:dyDescent="0.35">
      <c r="A12" s="40" t="s">
        <v>22</v>
      </c>
      <c r="B12" s="132" t="s">
        <v>0</v>
      </c>
      <c r="C12" s="133"/>
      <c r="D12" s="133"/>
      <c r="E12" s="138" t="s">
        <v>1</v>
      </c>
      <c r="F12" s="139"/>
      <c r="G12" s="140"/>
      <c r="H12" s="135" t="s">
        <v>1</v>
      </c>
      <c r="I12" s="136"/>
      <c r="J12" s="137"/>
      <c r="K12" s="141" t="s">
        <v>0</v>
      </c>
      <c r="L12" s="142"/>
      <c r="M12" s="143"/>
      <c r="N12" s="40" t="s">
        <v>16</v>
      </c>
      <c r="P12" s="155">
        <v>45916.625</v>
      </c>
      <c r="Q12" s="55">
        <v>101.098</v>
      </c>
      <c r="R12" s="155">
        <v>45796.625</v>
      </c>
      <c r="S12" s="55">
        <v>98.34375</v>
      </c>
      <c r="T12" s="155">
        <v>45763.625</v>
      </c>
      <c r="U12" s="55">
        <v>85.32</v>
      </c>
      <c r="V12" s="155">
        <v>45798.625</v>
      </c>
      <c r="W12" s="55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0"/>
      <c r="P13" s="155">
        <v>45917.625</v>
      </c>
      <c r="Q13" s="55">
        <v>100.999</v>
      </c>
      <c r="R13" s="155">
        <v>45797.625</v>
      </c>
      <c r="S13" s="55">
        <v>98.140625</v>
      </c>
      <c r="T13" s="155">
        <v>45768.625</v>
      </c>
      <c r="U13" s="55">
        <v>85.063999999999993</v>
      </c>
      <c r="V13" s="155">
        <v>45799.625</v>
      </c>
      <c r="W13" s="55">
        <v>95.421875</v>
      </c>
    </row>
    <row r="14" spans="1:23" x14ac:dyDescent="0.3">
      <c r="A14" s="37">
        <v>45931</v>
      </c>
      <c r="B14" s="46">
        <v>100.65</v>
      </c>
      <c r="C14" s="47"/>
      <c r="D14" s="48"/>
      <c r="E14" s="46">
        <v>100.898</v>
      </c>
      <c r="F14" s="47"/>
      <c r="G14" s="48"/>
      <c r="H14" s="46">
        <v>94.375</v>
      </c>
      <c r="I14" s="47"/>
      <c r="J14" s="48"/>
      <c r="K14" s="46">
        <v>100.297</v>
      </c>
      <c r="L14" s="1"/>
      <c r="M14" s="5"/>
      <c r="N14" s="83">
        <v>0</v>
      </c>
      <c r="P14" s="155">
        <v>45918.625</v>
      </c>
      <c r="Q14" s="55">
        <v>101.124</v>
      </c>
      <c r="R14" s="155">
        <v>45798.625</v>
      </c>
      <c r="S14" s="55">
        <v>97.34375</v>
      </c>
      <c r="T14" s="155">
        <v>45769.625</v>
      </c>
      <c r="U14" s="55">
        <v>85.619</v>
      </c>
      <c r="V14" s="155">
        <v>45804.625</v>
      </c>
      <c r="W14" s="55">
        <v>96.921875</v>
      </c>
    </row>
    <row r="15" spans="1:23" x14ac:dyDescent="0.3">
      <c r="A15" s="37">
        <v>45932</v>
      </c>
      <c r="B15" s="46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7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7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3">
        <f t="shared" ref="N15:N20" si="8">C15+D15-F15-G15-I15-J15+L15+M15</f>
        <v>-33999.438363333589</v>
      </c>
      <c r="P15" s="155">
        <v>45919.625</v>
      </c>
      <c r="Q15" s="55">
        <v>101.01</v>
      </c>
      <c r="R15" s="155">
        <v>45799.625</v>
      </c>
      <c r="S15" s="55">
        <v>97.71875</v>
      </c>
      <c r="T15" s="155">
        <v>45770.625</v>
      </c>
      <c r="U15" s="55">
        <v>87.418000000000006</v>
      </c>
      <c r="V15" s="155">
        <v>45805.625</v>
      </c>
      <c r="W15" s="55">
        <v>96.484375</v>
      </c>
    </row>
    <row r="16" spans="1:23" x14ac:dyDescent="0.3">
      <c r="A16" s="37">
        <v>45933</v>
      </c>
      <c r="B16" s="46">
        <f t="shared" ref="B16:B25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7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5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7">
        <f t="shared" ref="K16:K25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3">
        <f t="shared" si="8"/>
        <v>-21872.876726667379</v>
      </c>
      <c r="P16" s="155">
        <v>45922.625</v>
      </c>
      <c r="Q16" s="55">
        <v>100.876</v>
      </c>
      <c r="R16" s="155">
        <v>45804.625</v>
      </c>
      <c r="S16" s="55">
        <v>98.46875</v>
      </c>
      <c r="T16" s="155">
        <v>45771.625</v>
      </c>
      <c r="U16" s="55">
        <v>87.713999999999999</v>
      </c>
      <c r="V16" s="155">
        <v>45806.625</v>
      </c>
      <c r="W16" s="55">
        <v>97.28125</v>
      </c>
    </row>
    <row r="17" spans="1:23" x14ac:dyDescent="0.3">
      <c r="A17" s="37">
        <v>45936</v>
      </c>
      <c r="B17" s="46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7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7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3">
        <f t="shared" si="8"/>
        <v>-18600.691816667229</v>
      </c>
      <c r="P17" s="155">
        <v>45923.625</v>
      </c>
      <c r="Q17" s="55">
        <v>101.107</v>
      </c>
      <c r="R17" s="155">
        <v>45805.625</v>
      </c>
      <c r="S17" s="55">
        <v>98.171875</v>
      </c>
      <c r="T17" s="155">
        <v>45772.625</v>
      </c>
      <c r="U17" s="55">
        <v>88.004999999999995</v>
      </c>
      <c r="V17" s="155">
        <v>45807.625</v>
      </c>
      <c r="W17" s="55">
        <v>97.484375</v>
      </c>
    </row>
    <row r="18" spans="1:23" x14ac:dyDescent="0.3">
      <c r="A18" s="37">
        <v>45937</v>
      </c>
      <c r="B18" s="46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7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7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3">
        <f t="shared" si="8"/>
        <v>-17319.130180001801</v>
      </c>
      <c r="P18" s="155">
        <v>45924.625</v>
      </c>
      <c r="Q18" s="55">
        <v>100.976</v>
      </c>
      <c r="R18" s="155">
        <v>45806.625</v>
      </c>
      <c r="S18" s="55">
        <v>98.578125</v>
      </c>
      <c r="T18" s="155">
        <v>45775.625</v>
      </c>
      <c r="U18" s="55">
        <v>87.984999999999999</v>
      </c>
      <c r="V18" s="155">
        <v>45810.625</v>
      </c>
      <c r="W18" s="55">
        <v>96.5</v>
      </c>
    </row>
    <row r="19" spans="1:23" x14ac:dyDescent="0.3">
      <c r="A19" s="37">
        <v>45938</v>
      </c>
      <c r="B19" s="46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7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7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3">
        <f t="shared" si="8"/>
        <v>-2621.318543333357</v>
      </c>
      <c r="P19" s="155">
        <v>45925.625</v>
      </c>
      <c r="Q19" s="55">
        <v>100.703</v>
      </c>
      <c r="R19" s="155">
        <v>45807.625</v>
      </c>
      <c r="S19" s="55">
        <v>98.921875</v>
      </c>
      <c r="T19" s="155">
        <v>45776.625</v>
      </c>
      <c r="U19" s="55">
        <v>88.3</v>
      </c>
      <c r="V19" s="155">
        <v>45811.625</v>
      </c>
      <c r="W19" s="55">
        <v>96.390625</v>
      </c>
    </row>
    <row r="20" spans="1:23" x14ac:dyDescent="0.3">
      <c r="A20" s="37">
        <v>45939</v>
      </c>
      <c r="B20" s="46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7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7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3">
        <f t="shared" si="8"/>
        <v>-1704.7569066679584</v>
      </c>
      <c r="P20" s="155">
        <v>45926.625</v>
      </c>
      <c r="Q20" s="55">
        <v>100.732</v>
      </c>
      <c r="R20" s="155">
        <v>45810.625</v>
      </c>
      <c r="S20" s="55">
        <v>98.453125</v>
      </c>
      <c r="T20" s="155">
        <v>45777.625</v>
      </c>
      <c r="U20" s="55">
        <v>88.176000000000002</v>
      </c>
      <c r="V20" s="155">
        <v>45812.625</v>
      </c>
      <c r="W20" s="55">
        <v>97.890625</v>
      </c>
    </row>
    <row r="21" spans="1:23" x14ac:dyDescent="0.3">
      <c r="A21" s="37">
        <v>45940</v>
      </c>
      <c r="B21" s="46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7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7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3">
        <f t="shared" ref="N21" si="21">C21+D21-F21-G21-I21-J21+L21+M21</f>
        <v>-21558.195270002099</v>
      </c>
      <c r="P21" s="155">
        <v>45929.625</v>
      </c>
      <c r="Q21" s="55">
        <v>100.789</v>
      </c>
      <c r="R21" s="155">
        <v>45811.625</v>
      </c>
      <c r="S21" s="55">
        <v>98.34375</v>
      </c>
      <c r="T21" s="155">
        <v>45778.625</v>
      </c>
      <c r="U21" s="55">
        <v>87.49</v>
      </c>
      <c r="V21" s="155">
        <v>45813.625</v>
      </c>
      <c r="W21" s="55">
        <v>97.953125</v>
      </c>
    </row>
    <row r="22" spans="1:23" x14ac:dyDescent="0.3">
      <c r="A22" s="37">
        <v>45943</v>
      </c>
      <c r="B22" s="46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7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7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3">
        <f t="shared" ref="N22" si="30">C22+D22-F22-G22-I22-J22+L22+M22</f>
        <v>-32622.260360002092</v>
      </c>
      <c r="P22" s="155">
        <v>45930.625</v>
      </c>
      <c r="Q22" s="55">
        <v>100.753</v>
      </c>
      <c r="R22" s="155">
        <v>45812.625</v>
      </c>
      <c r="S22" s="55">
        <v>99.125</v>
      </c>
      <c r="T22" s="155">
        <v>45779.625</v>
      </c>
      <c r="U22" s="55">
        <v>87.135999999999996</v>
      </c>
      <c r="V22" s="155">
        <v>45814.625</v>
      </c>
      <c r="W22" s="55">
        <v>96.71875</v>
      </c>
    </row>
    <row r="23" spans="1:23" x14ac:dyDescent="0.3">
      <c r="A23" s="37">
        <v>45944</v>
      </c>
      <c r="B23" s="46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7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7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3">
        <f t="shared" ref="N23" si="39">C23+D23-F23-G23-I23-J23+L23+M23</f>
        <v>-13894.448723334845</v>
      </c>
      <c r="P23" s="155">
        <v>45931.625</v>
      </c>
      <c r="Q23" s="55">
        <v>100.90300000000001</v>
      </c>
      <c r="R23" s="155">
        <v>45813.625</v>
      </c>
      <c r="S23" s="55">
        <v>98.859375</v>
      </c>
      <c r="T23" s="155">
        <v>45782.625</v>
      </c>
      <c r="U23" s="55">
        <v>86.95</v>
      </c>
      <c r="V23" s="155">
        <v>45817.625</v>
      </c>
      <c r="W23" s="55">
        <v>96.8125</v>
      </c>
    </row>
    <row r="24" spans="1:23" x14ac:dyDescent="0.3">
      <c r="A24" s="37">
        <v>45945</v>
      </c>
      <c r="B24" s="46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7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7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3">
        <f t="shared" ref="N24" si="48">C24+D24-F24-G24-I24-J24+L24+M24</f>
        <v>-23517.887086668132</v>
      </c>
      <c r="P24" s="155">
        <v>45932.625</v>
      </c>
      <c r="Q24" s="55">
        <v>100.93300000000001</v>
      </c>
      <c r="R24" s="155">
        <v>45814.625</v>
      </c>
      <c r="S24" s="55">
        <v>97.984375</v>
      </c>
      <c r="T24" s="155">
        <v>45783.625</v>
      </c>
      <c r="U24" s="55">
        <v>86.616</v>
      </c>
      <c r="V24" s="155">
        <v>45818.625</v>
      </c>
      <c r="W24" s="55">
        <v>97.265625</v>
      </c>
    </row>
    <row r="25" spans="1:23" x14ac:dyDescent="0.3">
      <c r="A25" s="37">
        <v>45946</v>
      </c>
      <c r="B25" s="46">
        <f>B10</f>
        <v>101.188</v>
      </c>
      <c r="C25" s="31">
        <f t="shared" ref="C25" si="49">(B25-$B$14)/100*$B$5</f>
        <v>75319.999999999549</v>
      </c>
      <c r="D25" s="32">
        <f t="shared" ref="D25" si="50">(A25-$A$14)/360*$B$6*$B$5-(A25-$A$14)/360*$B$7*$B$5*$B$14/100</f>
        <v>3602.1124999999993</v>
      </c>
      <c r="E25" s="77">
        <f>C10</f>
        <v>101.765625</v>
      </c>
      <c r="F25" s="31">
        <f t="shared" ref="F25" si="51">(E25-$E$14)/100*$C$5</f>
        <v>117997.00000000052</v>
      </c>
      <c r="G25" s="32">
        <f t="shared" ref="G25" si="52">(A25-$A$14)/360*$C$6*$C$5-(A25-$A$14)/360*$C$7*$C$5*$E$14/100</f>
        <v>-101.91726666666</v>
      </c>
      <c r="H25" s="4">
        <f>D10</f>
        <v>94.953999999999994</v>
      </c>
      <c r="I25" s="31">
        <f t="shared" ref="I25" si="53">(H25-$H$14)/100*$D$5</f>
        <v>28949.999999999676</v>
      </c>
      <c r="J25" s="32">
        <f t="shared" ref="J25" si="54">(A25-$A$14)/360*$D$6*$D$5-(A25-$A$14)/360*$D$7*$D$5*$H$14/100</f>
        <v>2881.1197916666661</v>
      </c>
      <c r="K25" s="77">
        <f>E10</f>
        <v>101.8125</v>
      </c>
      <c r="L25" s="31">
        <f t="shared" ref="L25" si="55">(K25-$K$14)/100*$E$5</f>
        <v>63651.000000000124</v>
      </c>
      <c r="M25" s="32">
        <f t="shared" ref="M25" si="56">(A25-$A$14)/360*$E$6*$E$5-(A25-$A$14)/360*$E$7*$E$5*$K$14/100</f>
        <v>888.01457499999924</v>
      </c>
      <c r="N25" s="83">
        <f t="shared" ref="N25" si="57">C25+D25-F25-G25-I25-J25+L25+M25</f>
        <v>-6265.0754500005442</v>
      </c>
      <c r="P25" s="155">
        <v>45933.625</v>
      </c>
      <c r="Q25" s="55">
        <v>100.828</v>
      </c>
      <c r="R25" s="155">
        <v>45817.625</v>
      </c>
      <c r="S25" s="55">
        <v>98.109375</v>
      </c>
      <c r="T25" s="155">
        <v>45784.625</v>
      </c>
      <c r="U25" s="55">
        <v>86.994</v>
      </c>
      <c r="V25" s="155">
        <v>45819.625</v>
      </c>
      <c r="W25" s="55">
        <v>97.515625</v>
      </c>
    </row>
    <row r="26" spans="1:23" x14ac:dyDescent="0.3">
      <c r="A26" s="37">
        <v>45947</v>
      </c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3"/>
      <c r="P26" s="155">
        <v>45936.625</v>
      </c>
      <c r="Q26" s="55">
        <v>100.62</v>
      </c>
      <c r="R26" s="155">
        <v>45818.625</v>
      </c>
      <c r="S26" s="55">
        <v>98.296875</v>
      </c>
      <c r="T26" s="155">
        <v>45785.625</v>
      </c>
      <c r="U26" s="55">
        <v>86.653999999999996</v>
      </c>
      <c r="V26" s="155">
        <v>45820.625</v>
      </c>
      <c r="W26" s="55">
        <v>98.640625</v>
      </c>
    </row>
    <row r="27" spans="1:23" x14ac:dyDescent="0.3">
      <c r="A27" s="37">
        <v>45948</v>
      </c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3"/>
      <c r="P27" s="155">
        <v>45937.625</v>
      </c>
      <c r="Q27" s="55">
        <v>100.702</v>
      </c>
      <c r="R27" s="155">
        <v>45819.625</v>
      </c>
      <c r="S27" s="55">
        <v>98.703125</v>
      </c>
      <c r="T27" s="155">
        <v>45786.625</v>
      </c>
      <c r="U27" s="55">
        <v>86.421999999999997</v>
      </c>
      <c r="V27" s="155">
        <v>45821.625</v>
      </c>
      <c r="W27" s="55">
        <v>97.609375</v>
      </c>
    </row>
    <row r="28" spans="1:23" x14ac:dyDescent="0.3">
      <c r="A28" s="37">
        <v>45949</v>
      </c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3"/>
      <c r="P28" s="155">
        <v>45938.625</v>
      </c>
      <c r="Q28" s="55">
        <v>100.80800000000001</v>
      </c>
      <c r="R28" s="155">
        <v>45820.625</v>
      </c>
      <c r="S28" s="55">
        <v>99.1875</v>
      </c>
      <c r="T28" s="155">
        <v>45789.625</v>
      </c>
      <c r="U28" s="55">
        <v>86.483000000000004</v>
      </c>
      <c r="V28" s="155">
        <v>45824.625</v>
      </c>
      <c r="W28" s="55">
        <v>96.6875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3"/>
      <c r="P29" s="155">
        <v>45939.625</v>
      </c>
      <c r="Q29" s="55">
        <v>100.664</v>
      </c>
      <c r="R29" s="155">
        <v>45821.625</v>
      </c>
      <c r="S29" s="55">
        <v>98.71875</v>
      </c>
      <c r="T29" s="155">
        <v>45790.625</v>
      </c>
      <c r="U29" s="55">
        <v>86.486000000000004</v>
      </c>
      <c r="V29" s="155">
        <v>45825.625</v>
      </c>
      <c r="W29" s="55">
        <v>97.828125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155">
        <v>45940.625</v>
      </c>
      <c r="Q30" s="55">
        <v>100.752</v>
      </c>
      <c r="R30" s="155">
        <v>45824.625</v>
      </c>
      <c r="S30" s="55">
        <v>98.359375</v>
      </c>
      <c r="T30" s="155">
        <v>45791.625</v>
      </c>
      <c r="U30" s="55">
        <v>86.606999999999999</v>
      </c>
      <c r="V30" s="155">
        <v>45826.625</v>
      </c>
      <c r="W30" s="55">
        <v>97.96875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155">
        <v>45944.625</v>
      </c>
      <c r="Q31" s="55">
        <v>101.08</v>
      </c>
      <c r="R31" s="155">
        <v>45825.625</v>
      </c>
      <c r="S31" s="55">
        <v>98.90625</v>
      </c>
      <c r="T31" s="155">
        <v>45792.625</v>
      </c>
      <c r="U31" s="55">
        <v>86.656999999999996</v>
      </c>
      <c r="V31" s="155">
        <v>45827.625</v>
      </c>
      <c r="W31" s="55">
        <v>97.828125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155">
        <v>45945.625</v>
      </c>
      <c r="Q32" s="55">
        <v>101.08</v>
      </c>
      <c r="R32" s="155">
        <v>45826.625</v>
      </c>
      <c r="S32" s="55">
        <v>98.953125</v>
      </c>
      <c r="T32" s="155">
        <v>45793.625</v>
      </c>
      <c r="U32" s="55">
        <v>87.087000000000003</v>
      </c>
      <c r="V32" s="155">
        <v>45828.625</v>
      </c>
      <c r="W32" s="55">
        <v>97.734375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6"/>
      <c r="R33" s="155">
        <v>45827.625</v>
      </c>
      <c r="S33" s="55">
        <v>98.875</v>
      </c>
      <c r="T33" s="155">
        <v>45796.625</v>
      </c>
      <c r="U33" s="55">
        <v>86.361000000000004</v>
      </c>
      <c r="V33" s="155">
        <v>45831.625</v>
      </c>
      <c r="W33" s="55">
        <v>98.03125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155">
        <v>45828.625</v>
      </c>
      <c r="S34" s="55">
        <v>98.96875</v>
      </c>
      <c r="T34" s="155">
        <v>45797.625</v>
      </c>
      <c r="U34" s="55">
        <v>86.387</v>
      </c>
      <c r="V34" s="155">
        <v>45832.625</v>
      </c>
      <c r="W34" s="55">
        <v>98.703125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155">
        <v>45831.625</v>
      </c>
      <c r="S35" s="55">
        <v>99.296875</v>
      </c>
      <c r="T35" s="155">
        <v>45798.625</v>
      </c>
      <c r="U35" s="55">
        <v>85.781000000000006</v>
      </c>
      <c r="V35" s="155">
        <v>45833.625</v>
      </c>
      <c r="W35" s="55">
        <v>98.75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155">
        <v>45832.625</v>
      </c>
      <c r="S36" s="55">
        <v>99.671875</v>
      </c>
      <c r="T36" s="155">
        <v>45799.625</v>
      </c>
      <c r="U36" s="55">
        <v>85.341999999999999</v>
      </c>
      <c r="V36" s="155">
        <v>45834.625</v>
      </c>
      <c r="W36" s="55">
        <v>99.203125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155">
        <v>45833.625</v>
      </c>
      <c r="S37" s="55">
        <v>99.71875</v>
      </c>
      <c r="T37" s="155">
        <v>45804.625</v>
      </c>
      <c r="U37" s="55">
        <v>86.376999999999995</v>
      </c>
      <c r="V37" s="155">
        <v>45835.625</v>
      </c>
      <c r="W37" s="55">
        <v>98.515625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155">
        <v>45834.625</v>
      </c>
      <c r="S38" s="55">
        <v>100.0625</v>
      </c>
      <c r="T38" s="155">
        <v>45805.625</v>
      </c>
      <c r="U38" s="55">
        <v>86.234999999999999</v>
      </c>
      <c r="V38" s="155">
        <v>45838.625</v>
      </c>
      <c r="W38" s="55">
        <v>99.453125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155">
        <v>45835.625</v>
      </c>
      <c r="S39" s="55">
        <v>99.734375</v>
      </c>
      <c r="T39" s="155">
        <v>45806.625</v>
      </c>
      <c r="U39" s="55">
        <v>86.704999999999998</v>
      </c>
      <c r="V39" s="155">
        <v>45839.625</v>
      </c>
      <c r="W39" s="55">
        <v>99.65625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155">
        <v>45838.625</v>
      </c>
      <c r="S40" s="55">
        <v>100.171875</v>
      </c>
      <c r="T40" s="155">
        <v>45807.625</v>
      </c>
      <c r="U40" s="55">
        <v>86.674999999999997</v>
      </c>
      <c r="V40" s="155">
        <v>45840.625</v>
      </c>
      <c r="W40" s="55">
        <v>99.015625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155">
        <v>45839.625</v>
      </c>
      <c r="S41" s="55">
        <v>100</v>
      </c>
      <c r="T41" s="155">
        <v>45810.625</v>
      </c>
      <c r="U41" s="55">
        <v>86.381</v>
      </c>
      <c r="V41" s="155">
        <v>45842.625</v>
      </c>
      <c r="W41" s="55">
        <v>98.25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155">
        <v>45840.625</v>
      </c>
      <c r="S42" s="55">
        <v>99.734375</v>
      </c>
      <c r="T42" s="155">
        <v>45811.625</v>
      </c>
      <c r="U42" s="55">
        <v>86.587999999999994</v>
      </c>
      <c r="V42" s="155">
        <v>45845.625</v>
      </c>
      <c r="W42" s="55">
        <v>97.375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R43" s="155">
        <v>45842.625</v>
      </c>
      <c r="S43" s="55">
        <v>99.234375</v>
      </c>
      <c r="T43" s="155">
        <v>45812.625</v>
      </c>
      <c r="U43" s="55">
        <v>87.248000000000005</v>
      </c>
      <c r="V43" s="155">
        <v>45846.625</v>
      </c>
      <c r="W43" s="55">
        <v>97.234375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R44" s="155">
        <v>45845.625</v>
      </c>
      <c r="S44" s="55">
        <v>98.9375</v>
      </c>
      <c r="T44" s="155">
        <v>45813.625</v>
      </c>
      <c r="U44" s="55">
        <v>87.323999999999998</v>
      </c>
      <c r="V44" s="155">
        <v>45847.625</v>
      </c>
      <c r="W44" s="55">
        <v>98.15625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R45" s="155">
        <v>45846.625</v>
      </c>
      <c r="S45" s="55">
        <v>98.765625</v>
      </c>
      <c r="T45" s="155">
        <v>45814.625</v>
      </c>
      <c r="U45" s="55">
        <v>86.8</v>
      </c>
      <c r="V45" s="155">
        <v>45848.625</v>
      </c>
      <c r="W45" s="55">
        <v>98.21875</v>
      </c>
    </row>
    <row r="46" spans="1:23" x14ac:dyDescent="0.3">
      <c r="B46" s="59"/>
      <c r="C46" s="59"/>
      <c r="D46" s="59"/>
      <c r="R46" s="155">
        <v>45847.625</v>
      </c>
      <c r="S46" s="55">
        <v>99.296875</v>
      </c>
      <c r="T46" s="155">
        <v>45817.625</v>
      </c>
      <c r="U46" s="55">
        <v>86.730999999999995</v>
      </c>
      <c r="V46" s="155">
        <v>45849.625</v>
      </c>
      <c r="W46" s="55">
        <v>96.828125</v>
      </c>
    </row>
    <row r="47" spans="1:23" x14ac:dyDescent="0.3">
      <c r="B47" s="59"/>
      <c r="C47" s="59"/>
      <c r="D47" s="59"/>
      <c r="R47" s="155">
        <v>45848.625</v>
      </c>
      <c r="S47" s="55">
        <v>99.25</v>
      </c>
      <c r="T47" s="155">
        <v>45818.625</v>
      </c>
      <c r="U47" s="55">
        <v>87.043999999999997</v>
      </c>
      <c r="V47" s="155">
        <v>45852.625</v>
      </c>
      <c r="W47" s="55">
        <v>96.625</v>
      </c>
    </row>
    <row r="48" spans="1:23" x14ac:dyDescent="0.3">
      <c r="B48" s="59"/>
      <c r="C48" s="59"/>
      <c r="D48" s="59"/>
      <c r="R48" s="155">
        <v>45849.625</v>
      </c>
      <c r="S48" s="55">
        <v>98.671875</v>
      </c>
      <c r="T48" s="155">
        <v>45819.625</v>
      </c>
      <c r="U48" s="55">
        <v>87.248000000000005</v>
      </c>
      <c r="V48" s="155">
        <v>45853.625</v>
      </c>
      <c r="W48" s="55">
        <v>95.984375</v>
      </c>
    </row>
    <row r="49" spans="2:23" x14ac:dyDescent="0.3">
      <c r="B49" s="59"/>
      <c r="C49" s="59"/>
      <c r="D49" s="59"/>
      <c r="R49" s="155">
        <v>45852.625</v>
      </c>
      <c r="S49" s="55">
        <v>98.609375</v>
      </c>
      <c r="T49" s="155">
        <v>45820.625</v>
      </c>
      <c r="U49" s="55">
        <v>87.465999999999994</v>
      </c>
      <c r="V49" s="155">
        <v>45854.625</v>
      </c>
      <c r="W49" s="55">
        <v>96.078125</v>
      </c>
    </row>
    <row r="50" spans="2:23" x14ac:dyDescent="0.3">
      <c r="B50" s="59"/>
      <c r="C50" s="59"/>
      <c r="D50" s="59"/>
      <c r="R50" s="155">
        <v>45853.625</v>
      </c>
      <c r="S50" s="55">
        <v>98.171875</v>
      </c>
      <c r="T50" s="155">
        <v>45821.625</v>
      </c>
      <c r="U50" s="55">
        <v>86.977999999999994</v>
      </c>
      <c r="V50" s="155">
        <v>45855.625</v>
      </c>
      <c r="W50" s="55">
        <v>96.0625</v>
      </c>
    </row>
    <row r="51" spans="2:23" x14ac:dyDescent="0.3">
      <c r="B51" s="59"/>
      <c r="C51" s="59"/>
      <c r="D51" s="59"/>
      <c r="R51" s="155">
        <v>45854.625</v>
      </c>
      <c r="S51" s="55">
        <v>98.4375</v>
      </c>
      <c r="T51" s="155">
        <v>45824.625</v>
      </c>
      <c r="U51" s="55">
        <v>86.965000000000003</v>
      </c>
      <c r="V51" s="155">
        <v>45856.625</v>
      </c>
      <c r="W51" s="55">
        <v>96.1875</v>
      </c>
    </row>
    <row r="52" spans="2:23" x14ac:dyDescent="0.3">
      <c r="B52" s="59"/>
      <c r="C52" s="59"/>
      <c r="D52" s="59"/>
      <c r="R52" s="155">
        <v>45855.625</v>
      </c>
      <c r="S52" s="55">
        <v>98.375</v>
      </c>
      <c r="T52" s="155">
        <v>45825.625</v>
      </c>
      <c r="U52" s="55">
        <v>87.016999999999996</v>
      </c>
      <c r="V52" s="155">
        <v>45859.625</v>
      </c>
      <c r="W52" s="55">
        <v>96.953125</v>
      </c>
    </row>
    <row r="53" spans="2:23" x14ac:dyDescent="0.3">
      <c r="B53" s="59"/>
      <c r="C53" s="59"/>
      <c r="D53" s="59"/>
      <c r="R53" s="155">
        <v>45856.625</v>
      </c>
      <c r="S53" s="55">
        <v>98.609375</v>
      </c>
      <c r="T53" s="155">
        <v>45826.625</v>
      </c>
      <c r="U53" s="55">
        <v>87.179000000000002</v>
      </c>
      <c r="V53" s="155">
        <v>45860.625</v>
      </c>
      <c r="W53" s="55">
        <v>97.46875</v>
      </c>
    </row>
    <row r="54" spans="2:23" x14ac:dyDescent="0.3">
      <c r="R54" s="155">
        <v>45859.625</v>
      </c>
      <c r="S54" s="55">
        <v>98.96875</v>
      </c>
      <c r="T54" s="155">
        <v>45828.625</v>
      </c>
      <c r="U54" s="55">
        <v>87.057000000000002</v>
      </c>
      <c r="V54" s="155">
        <v>45861.625</v>
      </c>
      <c r="W54" s="55">
        <v>96.953125</v>
      </c>
    </row>
    <row r="55" spans="2:23" x14ac:dyDescent="0.3">
      <c r="R55" s="155">
        <v>45860.625</v>
      </c>
      <c r="S55" s="55">
        <v>99.28125</v>
      </c>
      <c r="T55" s="155">
        <v>45831.625</v>
      </c>
      <c r="U55" s="55">
        <v>87.498999999999995</v>
      </c>
      <c r="V55" s="155">
        <v>45862.625</v>
      </c>
      <c r="W55" s="55">
        <v>96.8125</v>
      </c>
    </row>
    <row r="56" spans="2:23" x14ac:dyDescent="0.3">
      <c r="R56" s="155">
        <v>45861.625</v>
      </c>
      <c r="S56" s="55">
        <v>98.90625</v>
      </c>
      <c r="T56" s="155">
        <v>45832.625</v>
      </c>
      <c r="U56" s="55">
        <v>87.813000000000002</v>
      </c>
      <c r="V56" s="155">
        <v>45863.625</v>
      </c>
      <c r="W56" s="55">
        <v>97.34375</v>
      </c>
    </row>
    <row r="57" spans="2:23" x14ac:dyDescent="0.3">
      <c r="R57" s="155">
        <v>45862.625</v>
      </c>
      <c r="S57" s="55">
        <v>98.734375</v>
      </c>
      <c r="T57" s="155">
        <v>45833.625</v>
      </c>
      <c r="U57" s="55">
        <v>88.256</v>
      </c>
      <c r="V57" s="155">
        <v>45866.625</v>
      </c>
      <c r="W57" s="55">
        <v>96.765625</v>
      </c>
    </row>
    <row r="58" spans="2:23" x14ac:dyDescent="0.3">
      <c r="R58" s="155">
        <v>45863.625</v>
      </c>
      <c r="S58" s="55">
        <v>98.953125</v>
      </c>
      <c r="T58" s="155">
        <v>45834.625</v>
      </c>
      <c r="U58" s="55">
        <v>88.537999999999997</v>
      </c>
      <c r="V58" s="155">
        <v>45867.625</v>
      </c>
      <c r="W58" s="55">
        <v>98.328125</v>
      </c>
    </row>
    <row r="59" spans="2:23" x14ac:dyDescent="0.3">
      <c r="R59" s="155">
        <v>45866.625</v>
      </c>
      <c r="S59" s="55">
        <v>98.71875</v>
      </c>
      <c r="T59" s="155">
        <v>45835.625</v>
      </c>
      <c r="U59" s="55">
        <v>88.67</v>
      </c>
      <c r="V59" s="155">
        <v>45868.625</v>
      </c>
      <c r="W59" s="55">
        <v>97.75</v>
      </c>
    </row>
    <row r="60" spans="2:23" x14ac:dyDescent="0.3">
      <c r="R60" s="155">
        <v>45867.625</v>
      </c>
      <c r="S60" s="55">
        <v>99.4375</v>
      </c>
      <c r="T60" s="155">
        <v>45838.625</v>
      </c>
      <c r="U60" s="55">
        <v>88.741</v>
      </c>
      <c r="V60" s="155">
        <v>45869.625</v>
      </c>
      <c r="W60" s="55">
        <v>97.828125</v>
      </c>
    </row>
    <row r="61" spans="2:23" x14ac:dyDescent="0.3">
      <c r="R61" s="155">
        <v>45868.625</v>
      </c>
      <c r="S61" s="55">
        <v>99.078125</v>
      </c>
      <c r="T61" s="155">
        <v>45839.625</v>
      </c>
      <c r="U61" s="55">
        <v>89.156000000000006</v>
      </c>
      <c r="V61" s="155">
        <v>45870.625</v>
      </c>
      <c r="W61" s="55">
        <v>99.046875</v>
      </c>
    </row>
    <row r="62" spans="2:23" x14ac:dyDescent="0.3">
      <c r="R62" s="155">
        <v>45869.625</v>
      </c>
      <c r="S62" s="55">
        <v>99.140625</v>
      </c>
      <c r="T62" s="155">
        <v>45840.625</v>
      </c>
      <c r="U62" s="55">
        <v>89.039000000000001</v>
      </c>
      <c r="V62" s="155">
        <v>45873.625</v>
      </c>
      <c r="W62" s="55">
        <v>99.296875</v>
      </c>
    </row>
    <row r="63" spans="2:23" x14ac:dyDescent="0.3">
      <c r="R63" s="155">
        <v>45870.625</v>
      </c>
      <c r="S63" s="55">
        <v>100.296875</v>
      </c>
      <c r="T63" s="155">
        <v>45845.625</v>
      </c>
      <c r="U63" s="55">
        <v>88.873000000000005</v>
      </c>
      <c r="V63" s="155">
        <v>45874.625</v>
      </c>
      <c r="W63" s="55">
        <v>99.625</v>
      </c>
    </row>
    <row r="64" spans="2:23" x14ac:dyDescent="0.3">
      <c r="R64" s="155">
        <v>45873.625</v>
      </c>
      <c r="S64" s="55">
        <v>100.40625</v>
      </c>
      <c r="T64" s="155">
        <v>45846.625</v>
      </c>
      <c r="U64" s="55">
        <v>88.649000000000001</v>
      </c>
      <c r="V64" s="155">
        <v>45875.625</v>
      </c>
      <c r="W64" s="55">
        <v>99</v>
      </c>
    </row>
    <row r="65" spans="18:23" x14ac:dyDescent="0.3">
      <c r="R65" s="155">
        <v>45874.625</v>
      </c>
      <c r="S65" s="55">
        <v>100.390625</v>
      </c>
      <c r="T65" s="155">
        <v>45847.625</v>
      </c>
      <c r="U65" s="55">
        <v>89.042000000000002</v>
      </c>
      <c r="V65" s="155">
        <v>45876.625</v>
      </c>
      <c r="W65" s="55">
        <v>98.84375</v>
      </c>
    </row>
    <row r="66" spans="18:23" x14ac:dyDescent="0.3">
      <c r="R66" s="155">
        <v>45875.625</v>
      </c>
      <c r="S66" s="55">
        <v>100.234375</v>
      </c>
      <c r="T66" s="155">
        <v>45848.625</v>
      </c>
      <c r="U66" s="55">
        <v>89.186000000000007</v>
      </c>
      <c r="V66" s="155">
        <v>45877.625</v>
      </c>
      <c r="W66" s="55">
        <v>98.375</v>
      </c>
    </row>
    <row r="67" spans="18:23" x14ac:dyDescent="0.3">
      <c r="R67" s="155">
        <v>45876.625</v>
      </c>
      <c r="S67" s="55">
        <v>100.171875</v>
      </c>
      <c r="T67" s="155">
        <v>45849.625</v>
      </c>
      <c r="U67" s="55">
        <v>88.834000000000003</v>
      </c>
      <c r="V67" s="155">
        <v>45880.625</v>
      </c>
      <c r="W67" s="55">
        <v>98.46875</v>
      </c>
    </row>
    <row r="68" spans="18:23" x14ac:dyDescent="0.3">
      <c r="R68" s="155">
        <v>45877.625</v>
      </c>
      <c r="S68" s="55">
        <v>99.859375</v>
      </c>
      <c r="T68" s="155">
        <v>45852.625</v>
      </c>
      <c r="U68" s="55">
        <v>88.548000000000002</v>
      </c>
      <c r="V68" s="155">
        <v>45881.625</v>
      </c>
      <c r="W68" s="55">
        <v>97.953125</v>
      </c>
    </row>
    <row r="69" spans="18:23" x14ac:dyDescent="0.3">
      <c r="R69" s="155">
        <v>45880.625</v>
      </c>
      <c r="S69" s="55">
        <v>99.921875</v>
      </c>
      <c r="T69" s="155">
        <v>45853.625</v>
      </c>
      <c r="U69" s="55">
        <v>88.222999999999999</v>
      </c>
      <c r="V69" s="155">
        <v>45882.625</v>
      </c>
      <c r="W69" s="55">
        <v>98.765625</v>
      </c>
    </row>
    <row r="70" spans="18:23" x14ac:dyDescent="0.3">
      <c r="R70" s="155">
        <v>45881.625</v>
      </c>
      <c r="S70" s="55">
        <v>99.796875</v>
      </c>
      <c r="T70" s="155">
        <v>45854.625</v>
      </c>
      <c r="U70" s="55">
        <v>88.09</v>
      </c>
      <c r="V70" s="155">
        <v>45883.625</v>
      </c>
      <c r="W70" s="55">
        <v>98</v>
      </c>
    </row>
    <row r="71" spans="18:23" x14ac:dyDescent="0.3">
      <c r="R71" s="155">
        <v>45882.625</v>
      </c>
      <c r="S71" s="55">
        <v>100.21875</v>
      </c>
      <c r="T71" s="155">
        <v>45855.625</v>
      </c>
      <c r="U71" s="55">
        <v>88.257000000000005</v>
      </c>
      <c r="V71" s="155">
        <v>45884.625</v>
      </c>
      <c r="W71" s="55">
        <v>97.328125</v>
      </c>
    </row>
    <row r="72" spans="18:23" x14ac:dyDescent="0.3">
      <c r="R72" s="155">
        <v>45883.625</v>
      </c>
      <c r="S72" s="55">
        <v>99.8125</v>
      </c>
      <c r="T72" s="155">
        <v>45856.625</v>
      </c>
      <c r="U72" s="55">
        <v>88.397000000000006</v>
      </c>
      <c r="V72" s="155">
        <v>45887.625</v>
      </c>
      <c r="W72" s="55">
        <v>97.015625</v>
      </c>
    </row>
    <row r="73" spans="18:23" x14ac:dyDescent="0.3">
      <c r="R73" s="155">
        <v>45884.625</v>
      </c>
      <c r="S73" s="55">
        <v>99.546875</v>
      </c>
      <c r="T73" s="155">
        <v>45859.625</v>
      </c>
      <c r="U73" s="55">
        <v>88.954999999999998</v>
      </c>
      <c r="V73" s="155">
        <v>45888.625</v>
      </c>
      <c r="W73" s="55">
        <v>97.59375</v>
      </c>
    </row>
    <row r="74" spans="18:23" x14ac:dyDescent="0.3">
      <c r="R74" s="155">
        <v>45887.625</v>
      </c>
      <c r="S74" s="55">
        <v>99.421875</v>
      </c>
      <c r="T74" s="155">
        <v>45860.625</v>
      </c>
      <c r="U74" s="55">
        <v>89.116</v>
      </c>
      <c r="V74" s="155">
        <v>45889.625</v>
      </c>
      <c r="W74" s="55">
        <v>97.75</v>
      </c>
    </row>
    <row r="75" spans="18:23" x14ac:dyDescent="0.3">
      <c r="R75" s="155">
        <v>45888.625</v>
      </c>
      <c r="S75" s="55">
        <v>99.703125</v>
      </c>
      <c r="T75" s="155">
        <v>45861.625</v>
      </c>
      <c r="U75" s="55">
        <v>88.831999999999994</v>
      </c>
      <c r="V75" s="155">
        <v>45890.625</v>
      </c>
      <c r="W75" s="55">
        <v>97.28125</v>
      </c>
    </row>
    <row r="76" spans="18:23" x14ac:dyDescent="0.3">
      <c r="R76" s="155">
        <v>45889.625</v>
      </c>
      <c r="S76" s="55">
        <v>99.828125</v>
      </c>
      <c r="T76" s="155">
        <v>45862.625</v>
      </c>
      <c r="U76" s="55">
        <v>88.843000000000004</v>
      </c>
      <c r="V76" s="155">
        <v>45891.625</v>
      </c>
      <c r="W76" s="55">
        <v>97.90625</v>
      </c>
    </row>
    <row r="77" spans="18:23" x14ac:dyDescent="0.3">
      <c r="R77" s="155">
        <v>45890.625</v>
      </c>
      <c r="S77" s="55">
        <v>99.515625</v>
      </c>
      <c r="T77" s="155">
        <v>45863.625</v>
      </c>
      <c r="U77" s="55">
        <v>88.879000000000005</v>
      </c>
      <c r="V77" s="155">
        <v>45894.625</v>
      </c>
      <c r="W77" s="55">
        <v>97.6875</v>
      </c>
    </row>
    <row r="78" spans="18:23" x14ac:dyDescent="0.3">
      <c r="R78" s="155">
        <v>45891.625</v>
      </c>
      <c r="S78" s="55">
        <v>100.0625</v>
      </c>
      <c r="T78" s="155">
        <v>45866.625</v>
      </c>
      <c r="U78" s="55">
        <v>89.033000000000001</v>
      </c>
      <c r="V78" s="155">
        <v>45895.625</v>
      </c>
      <c r="W78" s="55">
        <v>97.578125</v>
      </c>
    </row>
    <row r="79" spans="18:23" x14ac:dyDescent="0.3">
      <c r="R79" s="155">
        <v>45894.625</v>
      </c>
      <c r="S79" s="55">
        <v>99.890625</v>
      </c>
      <c r="T79" s="155">
        <v>45867.625</v>
      </c>
      <c r="U79" s="55">
        <v>89.569000000000003</v>
      </c>
      <c r="V79" s="155">
        <v>45896.625</v>
      </c>
      <c r="W79" s="55">
        <v>97.4375</v>
      </c>
    </row>
    <row r="80" spans="18:23" x14ac:dyDescent="0.3">
      <c r="R80" s="155">
        <v>45895.625</v>
      </c>
      <c r="S80" s="55">
        <v>100.109375</v>
      </c>
      <c r="T80" s="155">
        <v>45868.625</v>
      </c>
      <c r="U80" s="55">
        <v>89.222999999999999</v>
      </c>
      <c r="V80" s="155">
        <v>45897.625</v>
      </c>
      <c r="W80" s="55">
        <v>98.03125</v>
      </c>
    </row>
    <row r="81" spans="18:23" x14ac:dyDescent="0.3">
      <c r="R81" s="155">
        <v>45896.625</v>
      </c>
      <c r="S81" s="55">
        <v>100.25</v>
      </c>
      <c r="T81" s="155">
        <v>45869.625</v>
      </c>
      <c r="U81" s="55">
        <v>89.516999999999996</v>
      </c>
      <c r="V81" s="155">
        <v>45898.625</v>
      </c>
      <c r="W81" s="55">
        <v>97.328125</v>
      </c>
    </row>
    <row r="82" spans="18:23" x14ac:dyDescent="0.3">
      <c r="R82" s="155">
        <v>45897.625</v>
      </c>
      <c r="S82" s="55">
        <v>100.5</v>
      </c>
      <c r="T82" s="155">
        <v>45870.625</v>
      </c>
      <c r="U82" s="55">
        <v>90.073999999999998</v>
      </c>
      <c r="V82" s="155">
        <v>45901.625</v>
      </c>
      <c r="W82" s="55">
        <v>97.21875</v>
      </c>
    </row>
    <row r="83" spans="18:23" x14ac:dyDescent="0.3">
      <c r="R83" s="155">
        <v>45898.625</v>
      </c>
      <c r="S83" s="55">
        <v>100.359375</v>
      </c>
      <c r="T83" s="155">
        <v>45873.625</v>
      </c>
      <c r="U83" s="55">
        <v>90.417000000000002</v>
      </c>
      <c r="V83" s="155">
        <v>45902.625</v>
      </c>
      <c r="W83" s="55">
        <v>96.625</v>
      </c>
    </row>
    <row r="84" spans="18:23" x14ac:dyDescent="0.3">
      <c r="R84" s="155">
        <v>45901.625</v>
      </c>
      <c r="S84" s="55">
        <v>100.3125</v>
      </c>
      <c r="T84" s="155">
        <v>45874.625</v>
      </c>
      <c r="U84" s="55">
        <v>90.712999999999994</v>
      </c>
      <c r="V84" s="155">
        <v>45903.625</v>
      </c>
      <c r="W84" s="55">
        <v>97.671875</v>
      </c>
    </row>
    <row r="85" spans="18:23" x14ac:dyDescent="0.3">
      <c r="R85" s="155">
        <v>45902.625</v>
      </c>
      <c r="S85" s="55">
        <v>100</v>
      </c>
      <c r="T85" s="155">
        <v>45875.625</v>
      </c>
      <c r="U85" s="55">
        <v>90.623000000000005</v>
      </c>
      <c r="V85" s="155">
        <v>45904.625</v>
      </c>
      <c r="W85" s="55">
        <v>98.296875</v>
      </c>
    </row>
    <row r="86" spans="18:23" x14ac:dyDescent="0.3">
      <c r="R86" s="155">
        <v>45903.625</v>
      </c>
      <c r="S86" s="55">
        <v>100.375</v>
      </c>
      <c r="T86" s="155">
        <v>45876.625</v>
      </c>
      <c r="U86" s="55">
        <v>90.69</v>
      </c>
      <c r="V86" s="155">
        <v>45905.625</v>
      </c>
      <c r="W86" s="55">
        <v>99.6875</v>
      </c>
    </row>
    <row r="87" spans="18:23" x14ac:dyDescent="0.3">
      <c r="R87" s="155">
        <v>45904.625</v>
      </c>
      <c r="S87" s="55">
        <v>100.84375</v>
      </c>
      <c r="T87" s="155">
        <v>45877.625</v>
      </c>
      <c r="U87" s="55">
        <v>90.384</v>
      </c>
      <c r="V87" s="155">
        <v>45908.625</v>
      </c>
      <c r="W87" s="55">
        <v>100.984375</v>
      </c>
    </row>
    <row r="88" spans="18:23" x14ac:dyDescent="0.3">
      <c r="R88" s="155">
        <v>45905.625</v>
      </c>
      <c r="S88" s="55">
        <v>101.421875</v>
      </c>
      <c r="T88" s="155">
        <v>45880.625</v>
      </c>
      <c r="U88" s="55">
        <v>90.596000000000004</v>
      </c>
      <c r="V88" s="155">
        <v>45909.625</v>
      </c>
      <c r="W88" s="55">
        <v>100.421875</v>
      </c>
    </row>
    <row r="89" spans="18:23" x14ac:dyDescent="0.3">
      <c r="R89" s="155">
        <v>45908.625</v>
      </c>
      <c r="S89" s="55">
        <v>101.765625</v>
      </c>
      <c r="T89" s="155">
        <v>45881.625</v>
      </c>
      <c r="U89" s="55">
        <v>90.510999999999996</v>
      </c>
      <c r="V89" s="155">
        <v>45910.625</v>
      </c>
      <c r="W89" s="55">
        <v>100.9375</v>
      </c>
    </row>
    <row r="90" spans="18:23" x14ac:dyDescent="0.3">
      <c r="R90" s="155">
        <v>45909.625</v>
      </c>
      <c r="S90" s="55">
        <v>101.484375</v>
      </c>
      <c r="T90" s="155">
        <v>45882.625</v>
      </c>
      <c r="U90" s="55">
        <v>91.340999999999994</v>
      </c>
      <c r="V90" s="155">
        <v>45911.625</v>
      </c>
      <c r="W90" s="55">
        <v>101.609375</v>
      </c>
    </row>
    <row r="91" spans="18:23" x14ac:dyDescent="0.3">
      <c r="R91" s="155">
        <v>45910.625</v>
      </c>
      <c r="S91" s="55">
        <v>101.796875</v>
      </c>
      <c r="T91" s="155">
        <v>45883.625</v>
      </c>
      <c r="U91" s="55">
        <v>91.134</v>
      </c>
      <c r="V91" s="155">
        <v>45912.625</v>
      </c>
      <c r="W91" s="55">
        <v>101.15625</v>
      </c>
    </row>
    <row r="92" spans="18:23" x14ac:dyDescent="0.3">
      <c r="R92" s="155">
        <v>45911.625</v>
      </c>
      <c r="S92" s="55">
        <v>101.984375</v>
      </c>
      <c r="T92" s="155">
        <v>45884.625</v>
      </c>
      <c r="U92" s="55">
        <v>91.073999999999998</v>
      </c>
      <c r="V92" s="155">
        <v>45915.625</v>
      </c>
      <c r="W92" s="55">
        <v>101.421875</v>
      </c>
    </row>
    <row r="93" spans="18:23" x14ac:dyDescent="0.3">
      <c r="R93" s="155">
        <v>45912.625</v>
      </c>
      <c r="S93" s="55">
        <v>101.65625</v>
      </c>
      <c r="T93" s="155">
        <v>45887.625</v>
      </c>
      <c r="U93" s="55">
        <v>91.28</v>
      </c>
      <c r="V93" s="155">
        <v>45916.625</v>
      </c>
      <c r="W93" s="55">
        <v>101.5625</v>
      </c>
    </row>
    <row r="94" spans="18:23" x14ac:dyDescent="0.3">
      <c r="R94" s="155">
        <v>45915.625</v>
      </c>
      <c r="S94" s="55">
        <v>101.828125</v>
      </c>
      <c r="T94" s="155">
        <v>45888.625</v>
      </c>
      <c r="U94" s="55">
        <v>91.4</v>
      </c>
      <c r="V94" s="155">
        <v>45917.625</v>
      </c>
      <c r="W94" s="55">
        <v>101.375</v>
      </c>
    </row>
    <row r="95" spans="18:23" x14ac:dyDescent="0.3">
      <c r="R95" s="155">
        <v>45916.625</v>
      </c>
      <c r="S95" s="55">
        <v>101.875</v>
      </c>
      <c r="T95" s="155">
        <v>45889.625</v>
      </c>
      <c r="U95" s="55">
        <v>91.606999999999999</v>
      </c>
      <c r="V95" s="155">
        <v>45918.625</v>
      </c>
      <c r="W95" s="55">
        <v>100.328125</v>
      </c>
    </row>
    <row r="96" spans="18:23" x14ac:dyDescent="0.3">
      <c r="R96" s="155">
        <v>45917.625</v>
      </c>
      <c r="S96" s="55">
        <v>101.625</v>
      </c>
      <c r="T96" s="155">
        <v>45890.625</v>
      </c>
      <c r="U96" s="55">
        <v>91.453999999999994</v>
      </c>
      <c r="V96" s="155">
        <v>45919.625</v>
      </c>
      <c r="W96" s="55">
        <v>100.109375</v>
      </c>
    </row>
    <row r="97" spans="18:23" x14ac:dyDescent="0.3">
      <c r="R97" s="155">
        <v>45918.625</v>
      </c>
      <c r="S97" s="55">
        <v>101.234375</v>
      </c>
      <c r="T97" s="155">
        <v>45891.625</v>
      </c>
      <c r="U97" s="55">
        <v>91.677000000000007</v>
      </c>
      <c r="V97" s="155">
        <v>45922.625</v>
      </c>
      <c r="W97" s="55">
        <v>99.734375</v>
      </c>
    </row>
    <row r="98" spans="18:23" x14ac:dyDescent="0.3">
      <c r="R98" s="155">
        <v>45919.625</v>
      </c>
      <c r="S98" s="55">
        <v>101.140625</v>
      </c>
      <c r="T98" s="155">
        <v>45894.625</v>
      </c>
      <c r="U98" s="55">
        <v>91.754000000000005</v>
      </c>
      <c r="V98" s="155">
        <v>45923.625</v>
      </c>
      <c r="W98" s="55">
        <v>100.4375</v>
      </c>
    </row>
    <row r="99" spans="18:23" x14ac:dyDescent="0.3">
      <c r="R99" s="155">
        <v>45922.625</v>
      </c>
      <c r="S99" s="55">
        <v>100.953125</v>
      </c>
      <c r="T99" s="155">
        <v>45895.625</v>
      </c>
      <c r="U99" s="55">
        <v>91.52</v>
      </c>
      <c r="V99" s="155">
        <v>45924.625</v>
      </c>
      <c r="W99" s="55">
        <v>100</v>
      </c>
    </row>
    <row r="100" spans="18:23" x14ac:dyDescent="0.3">
      <c r="R100" s="155">
        <v>45923.625</v>
      </c>
      <c r="S100" s="55">
        <v>101.265625</v>
      </c>
      <c r="T100" s="155">
        <v>45896.625</v>
      </c>
      <c r="U100" s="55">
        <v>91.337000000000003</v>
      </c>
      <c r="V100" s="155">
        <v>45925.625</v>
      </c>
      <c r="W100" s="55">
        <v>100.015625</v>
      </c>
    </row>
    <row r="101" spans="18:23" x14ac:dyDescent="0.3">
      <c r="R101" s="155">
        <v>45924.625</v>
      </c>
      <c r="S101" s="55">
        <v>100.984375</v>
      </c>
      <c r="T101" s="155">
        <v>45897.625</v>
      </c>
      <c r="U101" s="55">
        <v>91.617999999999995</v>
      </c>
      <c r="V101" s="155">
        <v>45926.625</v>
      </c>
      <c r="W101" s="55">
        <v>99.890625</v>
      </c>
    </row>
    <row r="102" spans="18:23" x14ac:dyDescent="0.3">
      <c r="R102" s="155">
        <v>45925.625</v>
      </c>
      <c r="S102" s="55">
        <v>100.78125</v>
      </c>
      <c r="T102" s="155">
        <v>45898.625</v>
      </c>
      <c r="U102" s="55">
        <v>91.227000000000004</v>
      </c>
      <c r="V102" s="155">
        <v>45929.625</v>
      </c>
      <c r="W102" s="55">
        <v>100.65625</v>
      </c>
    </row>
    <row r="103" spans="18:23" x14ac:dyDescent="0.3">
      <c r="R103" s="155">
        <v>45926.625</v>
      </c>
      <c r="S103" s="55">
        <v>100.6875</v>
      </c>
      <c r="T103" s="155">
        <v>45902.625</v>
      </c>
      <c r="U103" s="55">
        <v>90.741</v>
      </c>
      <c r="V103" s="155">
        <v>45930.625</v>
      </c>
      <c r="W103" s="55">
        <v>100.359375</v>
      </c>
    </row>
    <row r="104" spans="18:23" x14ac:dyDescent="0.3">
      <c r="R104" s="155">
        <v>45929.625</v>
      </c>
      <c r="S104" s="55">
        <v>100.984375</v>
      </c>
      <c r="T104" s="155">
        <v>45903.625</v>
      </c>
      <c r="U104" s="55">
        <v>90.899000000000001</v>
      </c>
      <c r="V104" s="155">
        <v>45931.625</v>
      </c>
      <c r="W104" s="55">
        <v>100.5625</v>
      </c>
    </row>
    <row r="105" spans="18:23" x14ac:dyDescent="0.3">
      <c r="R105" s="155">
        <v>45930.625</v>
      </c>
      <c r="S105" s="55">
        <v>100.953125</v>
      </c>
      <c r="T105" s="155">
        <v>45904.625</v>
      </c>
      <c r="U105" s="55">
        <v>91.533000000000001</v>
      </c>
      <c r="V105" s="155">
        <v>45932.625</v>
      </c>
      <c r="W105" s="55">
        <v>100.84375</v>
      </c>
    </row>
    <row r="106" spans="18:23" x14ac:dyDescent="0.3">
      <c r="R106" s="155">
        <v>45931.625</v>
      </c>
      <c r="S106" s="55">
        <v>101.296875</v>
      </c>
      <c r="T106" s="155">
        <v>45905.625</v>
      </c>
      <c r="U106" s="55">
        <v>92.209000000000003</v>
      </c>
      <c r="V106" s="155">
        <v>45933.625</v>
      </c>
      <c r="W106" s="55">
        <v>100.5625</v>
      </c>
    </row>
    <row r="107" spans="18:23" x14ac:dyDescent="0.3">
      <c r="R107" s="155">
        <v>45932.625</v>
      </c>
      <c r="S107" s="55">
        <v>101.421875</v>
      </c>
      <c r="T107" s="155">
        <v>45908.625</v>
      </c>
      <c r="U107" s="55">
        <v>92.653999999999996</v>
      </c>
      <c r="V107" s="155">
        <v>45936.625</v>
      </c>
      <c r="W107" s="55">
        <v>99.8125</v>
      </c>
    </row>
    <row r="108" spans="18:23" x14ac:dyDescent="0.3">
      <c r="R108" s="155">
        <v>45933.625</v>
      </c>
      <c r="S108" s="55">
        <v>101.15625</v>
      </c>
      <c r="T108" s="155">
        <v>45909.625</v>
      </c>
      <c r="U108" s="55">
        <v>92.697999999999993</v>
      </c>
      <c r="V108" s="155">
        <v>45937.625</v>
      </c>
      <c r="W108" s="55">
        <v>100.34375</v>
      </c>
    </row>
    <row r="109" spans="18:23" x14ac:dyDescent="0.3">
      <c r="R109" s="155">
        <v>45936.625</v>
      </c>
      <c r="S109" s="55">
        <v>100.8125</v>
      </c>
      <c r="T109" s="155">
        <v>45910.625</v>
      </c>
      <c r="U109" s="55">
        <v>92.921000000000006</v>
      </c>
      <c r="V109" s="155">
        <v>45938.625</v>
      </c>
      <c r="W109" s="55">
        <v>100.390625</v>
      </c>
    </row>
    <row r="110" spans="18:23" x14ac:dyDescent="0.3">
      <c r="R110" s="155">
        <v>45937.625</v>
      </c>
      <c r="S110" s="55">
        <v>101.078125</v>
      </c>
      <c r="T110" s="155">
        <v>45911.625</v>
      </c>
      <c r="U110" s="55">
        <v>93.498999999999995</v>
      </c>
      <c r="V110" s="155">
        <v>45939.625</v>
      </c>
      <c r="W110" s="55">
        <v>100.359375</v>
      </c>
    </row>
    <row r="111" spans="18:23" x14ac:dyDescent="0.3">
      <c r="R111" s="155">
        <v>45938.625</v>
      </c>
      <c r="S111" s="55">
        <v>101.0625</v>
      </c>
      <c r="T111" s="155">
        <v>45912.625</v>
      </c>
      <c r="U111" s="55">
        <v>93.632000000000005</v>
      </c>
      <c r="V111" s="155">
        <v>45940.625</v>
      </c>
      <c r="W111" s="55">
        <v>101.828125</v>
      </c>
    </row>
    <row r="112" spans="18:23" x14ac:dyDescent="0.3">
      <c r="R112" s="155">
        <v>45939.625</v>
      </c>
      <c r="S112" s="55">
        <v>100.984375</v>
      </c>
      <c r="T112" s="155">
        <v>45915.625</v>
      </c>
      <c r="U112" s="55">
        <v>93.965000000000003</v>
      </c>
      <c r="V112" s="155">
        <v>45943.625</v>
      </c>
      <c r="W112" s="55">
        <v>102.0625</v>
      </c>
    </row>
    <row r="113" spans="18:23" x14ac:dyDescent="0.3">
      <c r="R113" s="155">
        <v>45940.625</v>
      </c>
      <c r="S113" s="55">
        <v>101.6875</v>
      </c>
      <c r="T113" s="155">
        <v>45916.625</v>
      </c>
      <c r="U113" s="55">
        <v>94.453000000000003</v>
      </c>
      <c r="V113" s="155">
        <v>45944.625</v>
      </c>
      <c r="W113" s="55">
        <v>102.109375</v>
      </c>
    </row>
    <row r="114" spans="18:23" x14ac:dyDescent="0.3">
      <c r="R114" s="155">
        <v>45943.625</v>
      </c>
      <c r="S114" s="55">
        <v>101.84375</v>
      </c>
      <c r="T114" s="155">
        <v>45917.625</v>
      </c>
      <c r="U114" s="55">
        <v>94.53</v>
      </c>
      <c r="V114" s="155">
        <v>45945.625</v>
      </c>
      <c r="W114" s="55">
        <v>101.890625</v>
      </c>
    </row>
    <row r="115" spans="18:23" x14ac:dyDescent="0.3">
      <c r="R115" s="155">
        <v>45944.625</v>
      </c>
      <c r="S115" s="55">
        <v>101.953125</v>
      </c>
      <c r="T115" s="155">
        <v>45918.625</v>
      </c>
      <c r="U115" s="55">
        <v>94.84</v>
      </c>
    </row>
    <row r="116" spans="18:23" x14ac:dyDescent="0.3">
      <c r="R116" s="155">
        <v>45945.625</v>
      </c>
      <c r="S116" s="55">
        <v>101.828125</v>
      </c>
      <c r="T116" s="155">
        <v>45919.625</v>
      </c>
      <c r="U116" s="55">
        <v>94.754999999999995</v>
      </c>
    </row>
    <row r="117" spans="18:23" x14ac:dyDescent="0.3">
      <c r="R117" s="155"/>
      <c r="T117" s="155">
        <v>45922.625</v>
      </c>
      <c r="U117" s="55">
        <v>94.643000000000001</v>
      </c>
    </row>
    <row r="118" spans="18:23" x14ac:dyDescent="0.3">
      <c r="T118" s="155">
        <v>45923.625</v>
      </c>
      <c r="U118" s="55">
        <v>94.569000000000003</v>
      </c>
    </row>
    <row r="119" spans="18:23" x14ac:dyDescent="0.3">
      <c r="T119" s="155">
        <v>45924.625</v>
      </c>
      <c r="U119" s="55">
        <v>94.546000000000006</v>
      </c>
    </row>
    <row r="120" spans="18:23" x14ac:dyDescent="0.3">
      <c r="T120" s="155">
        <v>45925.625</v>
      </c>
      <c r="U120" s="55">
        <v>94.403999999999996</v>
      </c>
    </row>
    <row r="121" spans="18:23" x14ac:dyDescent="0.3">
      <c r="T121" s="155">
        <v>45926.625</v>
      </c>
      <c r="U121" s="55">
        <v>94.427999999999997</v>
      </c>
    </row>
    <row r="122" spans="18:23" x14ac:dyDescent="0.3">
      <c r="T122" s="155">
        <v>45929.625</v>
      </c>
      <c r="U122" s="55">
        <v>94.834999999999994</v>
      </c>
    </row>
    <row r="123" spans="18:23" x14ac:dyDescent="0.3">
      <c r="T123" s="155">
        <v>45930.625</v>
      </c>
      <c r="U123" s="55">
        <v>94.778000000000006</v>
      </c>
    </row>
    <row r="124" spans="18:23" x14ac:dyDescent="0.3">
      <c r="T124" s="155">
        <v>45931.625</v>
      </c>
      <c r="U124" s="55">
        <v>94.77</v>
      </c>
    </row>
    <row r="125" spans="18:23" x14ac:dyDescent="0.3">
      <c r="T125" s="155">
        <v>45932.625</v>
      </c>
      <c r="U125" s="55">
        <v>94.884</v>
      </c>
    </row>
    <row r="126" spans="18:23" x14ac:dyDescent="0.3">
      <c r="T126" s="155">
        <v>45933.625</v>
      </c>
      <c r="U126" s="55">
        <v>94.835999999999999</v>
      </c>
    </row>
    <row r="127" spans="18:23" x14ac:dyDescent="0.3">
      <c r="T127" s="155">
        <v>45936.625</v>
      </c>
      <c r="U127" s="55">
        <v>94.5</v>
      </c>
    </row>
    <row r="128" spans="18:23" x14ac:dyDescent="0.3">
      <c r="T128" s="155">
        <v>45937.625</v>
      </c>
      <c r="U128" s="55">
        <v>94.43</v>
      </c>
    </row>
    <row r="129" spans="20:21" x14ac:dyDescent="0.3">
      <c r="T129" s="155">
        <v>45938.625</v>
      </c>
      <c r="U129" s="55">
        <v>94.516999999999996</v>
      </c>
    </row>
    <row r="130" spans="20:21" x14ac:dyDescent="0.3">
      <c r="T130" s="155">
        <v>45939.625</v>
      </c>
      <c r="U130" s="55">
        <v>94.284000000000006</v>
      </c>
    </row>
    <row r="131" spans="20:21" x14ac:dyDescent="0.3">
      <c r="T131" s="155">
        <v>45940.625</v>
      </c>
      <c r="U131" s="55">
        <v>94.251000000000005</v>
      </c>
    </row>
    <row r="132" spans="20:21" x14ac:dyDescent="0.3">
      <c r="T132" s="155">
        <v>45944.625</v>
      </c>
      <c r="U132" s="55">
        <v>94.539000000000001</v>
      </c>
    </row>
    <row r="133" spans="20:21" x14ac:dyDescent="0.3">
      <c r="T133" s="155">
        <v>45945.625</v>
      </c>
      <c r="U133" s="55">
        <v>94.89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42"/>
  <sheetViews>
    <sheetView zoomScale="80" zoomScaleNormal="80" workbookViewId="0">
      <selection activeCell="J4" sqref="J4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customWidth="1"/>
    <col min="11" max="11" width="8.88671875" style="3" customWidth="1"/>
    <col min="12" max="12" width="15.6640625" style="3" customWidth="1"/>
    <col min="13" max="13" width="8.88671875" style="3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4"/>
      <c r="L1" s="1"/>
      <c r="M1" s="1"/>
    </row>
    <row r="2" spans="1:13" ht="15" thickBot="1" x14ac:dyDescent="0.35">
      <c r="A2" s="30"/>
      <c r="B2" s="41" t="s">
        <v>0</v>
      </c>
      <c r="C2" s="28" t="s">
        <v>1</v>
      </c>
      <c r="E2" s="153" t="s">
        <v>105</v>
      </c>
      <c r="F2" s="154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52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52" cm="1">
        <f t="array" ref="L3:M142">_xll.BDH(C4, "LAST_PRICE", "01/01/2025 15:00:00", "01/01/2035 16:00:00", "BarSize=60", "BarType=T", "RecurDaily=True", "TZ=London")</f>
        <v>45750.625</v>
      </c>
      <c r="M3" s="47">
        <v>59.017000000000003</v>
      </c>
    </row>
    <row r="4" spans="1:13" ht="32.25" customHeight="1" x14ac:dyDescent="0.3">
      <c r="A4" s="15" t="s">
        <v>33</v>
      </c>
      <c r="B4" s="42" t="s">
        <v>54</v>
      </c>
      <c r="C4" s="43" t="s">
        <v>55</v>
      </c>
      <c r="I4" s="1"/>
      <c r="J4" s="156">
        <v>45783.625</v>
      </c>
      <c r="K4" s="1">
        <v>108.39</v>
      </c>
      <c r="L4" s="156">
        <v>45751.625</v>
      </c>
      <c r="M4" s="1">
        <v>65.454999999999998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56">
        <v>45784.625</v>
      </c>
      <c r="K5" s="1">
        <v>108.005</v>
      </c>
      <c r="L5" s="156">
        <v>45754.625</v>
      </c>
      <c r="M5" s="1">
        <v>67.227000000000004</v>
      </c>
    </row>
    <row r="6" spans="1:13" x14ac:dyDescent="0.3">
      <c r="A6" s="15" t="s">
        <v>10</v>
      </c>
      <c r="B6" s="9">
        <v>0.01</v>
      </c>
      <c r="C6" s="44">
        <v>0.01</v>
      </c>
      <c r="I6" s="1"/>
      <c r="J6" s="156">
        <v>45785.625</v>
      </c>
      <c r="K6" s="1">
        <v>105.084</v>
      </c>
      <c r="L6" s="156">
        <v>45755.625</v>
      </c>
      <c r="M6" s="1">
        <v>64.382000000000005</v>
      </c>
    </row>
    <row r="7" spans="1:13" x14ac:dyDescent="0.3">
      <c r="A7" s="15" t="s">
        <v>12</v>
      </c>
      <c r="B7" s="9">
        <v>0</v>
      </c>
      <c r="C7" s="44">
        <v>0</v>
      </c>
      <c r="I7" s="1"/>
      <c r="J7" s="156">
        <v>45793.625</v>
      </c>
      <c r="K7" s="1">
        <v>93.7</v>
      </c>
      <c r="L7" s="156">
        <v>45756.625</v>
      </c>
      <c r="M7" s="1">
        <v>69.218999999999994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56">
        <v>45796.625</v>
      </c>
      <c r="K8" s="1">
        <v>95.147000000000006</v>
      </c>
      <c r="L8" s="156">
        <v>45757.625</v>
      </c>
      <c r="M8" s="1">
        <v>62.83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52">
        <v>45798.625</v>
      </c>
      <c r="K9" s="3">
        <v>93.870999999999995</v>
      </c>
      <c r="L9" s="152">
        <v>45758.625</v>
      </c>
      <c r="M9" s="3">
        <v>67.215000000000003</v>
      </c>
    </row>
    <row r="10" spans="1:13" ht="15" thickBot="1" x14ac:dyDescent="0.35">
      <c r="A10" s="16" t="s">
        <v>28</v>
      </c>
      <c r="B10" s="21" cm="1">
        <f t="array" ref="B10">_xll.BDP(B4,"px_last")</f>
        <v>92.660420000000002</v>
      </c>
      <c r="C10" s="22" cm="1">
        <f t="array" ref="C10">_xll.BDP(C4,"px_last")</f>
        <v>45.272120000000001</v>
      </c>
      <c r="E10" s="1"/>
      <c r="F10" s="1"/>
      <c r="G10" s="1"/>
      <c r="H10" s="1"/>
      <c r="I10" s="1"/>
      <c r="J10" s="152">
        <v>45799.625</v>
      </c>
      <c r="K10" s="3">
        <v>96.894999999999996</v>
      </c>
      <c r="L10" s="152">
        <v>45761.625</v>
      </c>
      <c r="M10" s="3">
        <v>65.281000000000006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52">
        <v>45807.625</v>
      </c>
      <c r="K11" s="3">
        <v>92.738</v>
      </c>
      <c r="L11" s="152">
        <v>45762.625</v>
      </c>
      <c r="M11" s="3">
        <v>63.697000000000003</v>
      </c>
    </row>
    <row r="12" spans="1:13" ht="15" thickBot="1" x14ac:dyDescent="0.35">
      <c r="A12" s="40" t="s">
        <v>22</v>
      </c>
      <c r="B12" s="132" t="s">
        <v>0</v>
      </c>
      <c r="C12" s="133"/>
      <c r="D12" s="134"/>
      <c r="E12" s="135" t="s">
        <v>1</v>
      </c>
      <c r="F12" s="136"/>
      <c r="G12" s="137"/>
      <c r="H12" s="101" t="s">
        <v>16</v>
      </c>
      <c r="I12" s="1"/>
      <c r="J12" s="152">
        <v>45810.625</v>
      </c>
      <c r="K12" s="3">
        <v>93.031999999999996</v>
      </c>
      <c r="L12" s="152">
        <v>45763.625</v>
      </c>
      <c r="M12" s="3">
        <v>63.674999999999997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00"/>
      <c r="I13" s="1"/>
      <c r="J13" s="152">
        <v>45812.625</v>
      </c>
      <c r="K13" s="3">
        <v>93.441000000000003</v>
      </c>
      <c r="L13" s="152">
        <v>45764.625</v>
      </c>
      <c r="M13" s="3">
        <v>62.619</v>
      </c>
    </row>
    <row r="14" spans="1:13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3">
        <v>0</v>
      </c>
      <c r="I14" s="1"/>
      <c r="J14" s="152">
        <v>45814.625</v>
      </c>
      <c r="K14" s="3">
        <v>93.037000000000006</v>
      </c>
      <c r="L14" s="152">
        <v>45765.625</v>
      </c>
      <c r="M14" s="3">
        <v>63.17</v>
      </c>
    </row>
    <row r="15" spans="1:13" x14ac:dyDescent="0.3">
      <c r="A15" s="37">
        <v>45936</v>
      </c>
      <c r="B15" s="46">
        <f>VLOOKUP(A15+$F$2,J:K,2)</f>
        <v>92.26</v>
      </c>
      <c r="C15" s="31">
        <f t="shared" ref="C15" si="0">-1*(B15-$B$14)*10^-4*$B$8*$B$5</f>
        <v>-21922.000000000047</v>
      </c>
      <c r="D15" s="32">
        <f t="shared" ref="D15" si="1">$B$6*(A15-$A$14)/360*$B$5</f>
        <v>1666.6666666666665</v>
      </c>
      <c r="E15" s="47">
        <f>VLOOKUP(A15+$F$2,L:M,2)</f>
        <v>46.19</v>
      </c>
      <c r="F15" s="31">
        <f t="shared" ref="F15" si="2">-1*(E15-$E$14)*10^-4*$C$8*$C$5</f>
        <v>-23251.409999999953</v>
      </c>
      <c r="G15" s="32">
        <f t="shared" ref="G15" si="3">$C$6*(A15-$A$14)/360*$C$5</f>
        <v>3250</v>
      </c>
      <c r="H15" s="83">
        <f t="shared" ref="H15:H20" si="4">C15+D15-F15-G15</f>
        <v>-253.92333333342685</v>
      </c>
      <c r="I15" s="1"/>
      <c r="J15" s="152">
        <v>45838.625</v>
      </c>
      <c r="K15" s="3">
        <v>90.674000000000007</v>
      </c>
      <c r="L15" s="152">
        <v>45768.625</v>
      </c>
      <c r="M15" s="3">
        <v>63.274999999999999</v>
      </c>
    </row>
    <row r="16" spans="1:13" x14ac:dyDescent="0.3">
      <c r="A16" s="37">
        <v>45937</v>
      </c>
      <c r="B16" s="46">
        <f>VLOOKUP(A16+$F$2,J:K,2)</f>
        <v>92.26</v>
      </c>
      <c r="C16" s="31">
        <f t="shared" ref="C16" si="5">-1*(B16-$B$14)*10^-4*$B$8*$B$5</f>
        <v>-21922.000000000047</v>
      </c>
      <c r="D16" s="32">
        <f t="shared" ref="D16" si="6">$B$6*(A16-$A$14)/360*$B$5</f>
        <v>2222.2222222222222</v>
      </c>
      <c r="E16" s="47">
        <f>VLOOKUP(A16+$F$2,L:M,2)</f>
        <v>46.366</v>
      </c>
      <c r="F16" s="31">
        <f t="shared" ref="F16" si="7">-1*(E16-$E$14)*10^-4*$C$8*$C$5</f>
        <v>-26690.27399999999</v>
      </c>
      <c r="G16" s="32">
        <f t="shared" ref="G16:G21" si="8">$C$6*(A16-$A$14)/360*$C$5</f>
        <v>4333.3333333333339</v>
      </c>
      <c r="H16" s="83">
        <f t="shared" si="4"/>
        <v>2657.1628888888317</v>
      </c>
      <c r="I16" s="1"/>
      <c r="J16" s="152">
        <v>45839.625</v>
      </c>
      <c r="K16" s="3">
        <v>90.614999999999995</v>
      </c>
      <c r="L16" s="152">
        <v>45769.625</v>
      </c>
      <c r="M16" s="3">
        <v>64.602000000000004</v>
      </c>
    </row>
    <row r="17" spans="1:13" x14ac:dyDescent="0.3">
      <c r="A17" s="37">
        <v>45938</v>
      </c>
      <c r="B17" s="46">
        <f>VLOOKUP(A17+$F$2,J:K,2)</f>
        <v>92.656000000000006</v>
      </c>
      <c r="C17" s="31">
        <f t="shared" ref="C17" si="9">-1*(B17-$B$14)*10^-4*$B$8*$B$5</f>
        <v>-25763.200000000055</v>
      </c>
      <c r="D17" s="32">
        <f t="shared" ref="D17" si="10">$B$6*(A17-$A$14)/360*$B$5</f>
        <v>2777.7777777777778</v>
      </c>
      <c r="E17" s="47">
        <f>VLOOKUP(A17+$F$2,L:M,2)</f>
        <v>46.357999999999997</v>
      </c>
      <c r="F17" s="31">
        <f t="shared" ref="F17" si="11">-1*(E17-$E$14)*10^-4*$C$8*$C$5</f>
        <v>-26533.961999999938</v>
      </c>
      <c r="G17" s="32">
        <f t="shared" si="8"/>
        <v>5416.666666666667</v>
      </c>
      <c r="H17" s="83">
        <f t="shared" si="4"/>
        <v>-1868.1268888890072</v>
      </c>
      <c r="I17" s="1"/>
      <c r="J17" s="152">
        <v>45917.625</v>
      </c>
      <c r="K17" s="3">
        <v>83.296999999999997</v>
      </c>
      <c r="L17" s="152">
        <v>45770.625</v>
      </c>
      <c r="M17" s="3">
        <v>60.945</v>
      </c>
    </row>
    <row r="18" spans="1:13" x14ac:dyDescent="0.3">
      <c r="A18" s="37">
        <v>45939</v>
      </c>
      <c r="B18" s="46">
        <f>VLOOKUP(A18+$F$2,J:K,2)</f>
        <v>92.656000000000006</v>
      </c>
      <c r="C18" s="31">
        <f t="shared" ref="C18" si="12">-1*(B18-$B$14)*10^-4*$B$8*$B$5</f>
        <v>-25763.200000000055</v>
      </c>
      <c r="D18" s="32">
        <f t="shared" ref="D18" si="13">$B$6*(A18-$A$14)/360*$B$5</f>
        <v>3333.333333333333</v>
      </c>
      <c r="E18" s="47">
        <f>VLOOKUP(A18+$F$2,L:M,2)</f>
        <v>46.667999999999999</v>
      </c>
      <c r="F18" s="31">
        <f t="shared" ref="F18" si="14">-1*(E18-$E$14)*10^-4*$C$8*$C$5</f>
        <v>-32591.051999999985</v>
      </c>
      <c r="G18" s="32">
        <f t="shared" si="8"/>
        <v>6500</v>
      </c>
      <c r="H18" s="83">
        <f t="shared" si="4"/>
        <v>3661.185333333262</v>
      </c>
      <c r="I18" s="1"/>
      <c r="J18" s="152">
        <v>45931.625</v>
      </c>
      <c r="K18" s="3">
        <v>93.594999999999999</v>
      </c>
      <c r="L18" s="152">
        <v>45771.625</v>
      </c>
      <c r="M18" s="3">
        <v>60.899000000000001</v>
      </c>
    </row>
    <row r="19" spans="1:13" x14ac:dyDescent="0.3">
      <c r="A19" s="37">
        <v>45940</v>
      </c>
      <c r="B19" s="46">
        <f>VLOOKUP(A19+$F$2,J:K,2)</f>
        <v>92.656000000000006</v>
      </c>
      <c r="C19" s="31">
        <f t="shared" ref="C19" si="15">-1*(B19-$B$14)*10^-4*$B$8*$B$5</f>
        <v>-25763.200000000055</v>
      </c>
      <c r="D19" s="32">
        <f t="shared" ref="D19" si="16">$B$6*(A19-$A$14)/360*$B$5</f>
        <v>3888.8888888888891</v>
      </c>
      <c r="E19" s="47">
        <f>VLOOKUP(A19+$F$2,L:M,2)</f>
        <v>46.917000000000002</v>
      </c>
      <c r="F19" s="31">
        <f t="shared" ref="F19" si="17">-1*(E19-$E$14)*10^-4*$C$8*$C$5</f>
        <v>-37456.263000000028</v>
      </c>
      <c r="G19" s="32">
        <f t="shared" si="8"/>
        <v>7583.3333333333339</v>
      </c>
      <c r="H19" s="83">
        <f t="shared" si="4"/>
        <v>7998.6185555555294</v>
      </c>
      <c r="I19" s="1"/>
      <c r="J19" s="152">
        <v>45932.625</v>
      </c>
      <c r="K19" s="3">
        <v>92.26</v>
      </c>
      <c r="L19" s="152">
        <v>45772.625</v>
      </c>
      <c r="M19" s="3">
        <v>59.497</v>
      </c>
    </row>
    <row r="20" spans="1:13" x14ac:dyDescent="0.3">
      <c r="A20" s="37">
        <v>45943</v>
      </c>
      <c r="B20" s="46">
        <f>VLOOKUP(A20+$F$2,J:K,2)</f>
        <v>92.656000000000006</v>
      </c>
      <c r="C20" s="31">
        <f t="shared" ref="C20" si="18">-1*(B20-$B$14)*10^-4*$B$8*$B$5</f>
        <v>-25763.200000000055</v>
      </c>
      <c r="D20" s="32">
        <f t="shared" ref="D20" si="19">$B$6*(A20-$A$14)/360*$B$5</f>
        <v>5555.5555555555557</v>
      </c>
      <c r="E20" s="47">
        <f>VLOOKUP(A20+$F$2,L:M,2)</f>
        <v>47.828000000000003</v>
      </c>
      <c r="F20" s="31">
        <f t="shared" ref="F20" si="20">-1*(E20-$E$14)*10^-4*$C$8*$C$5</f>
        <v>-55256.292000000059</v>
      </c>
      <c r="G20" s="32">
        <f t="shared" si="8"/>
        <v>10833.333333333334</v>
      </c>
      <c r="H20" s="83">
        <f t="shared" si="4"/>
        <v>24215.314222222223</v>
      </c>
      <c r="I20" s="1"/>
      <c r="J20" s="152">
        <v>45938.625</v>
      </c>
      <c r="K20" s="3">
        <v>92.656000000000006</v>
      </c>
      <c r="L20" s="152">
        <v>45775.625</v>
      </c>
      <c r="M20" s="3">
        <v>59.72</v>
      </c>
    </row>
    <row r="21" spans="1:13" x14ac:dyDescent="0.3">
      <c r="A21" s="37">
        <v>45944</v>
      </c>
      <c r="B21" s="46">
        <f>VLOOKUP(A21+$F$2,J:K,2)</f>
        <v>92.656000000000006</v>
      </c>
      <c r="C21" s="31">
        <f t="shared" ref="C21" si="21">-1*(B21-$B$14)*10^-4*$B$8*$B$5</f>
        <v>-25763.200000000055</v>
      </c>
      <c r="D21" s="32">
        <f t="shared" ref="D21" si="22">$B$6*(A21-$A$14)/360*$B$5</f>
        <v>6111.1111111111113</v>
      </c>
      <c r="E21" s="47">
        <f>VLOOKUP(A21+$F$2,L:M,2)</f>
        <v>47.908000000000001</v>
      </c>
      <c r="F21" s="31">
        <f t="shared" ref="F21" si="23">-1*(E21-$E$14)*10^-4*$C$8*$C$5</f>
        <v>-56819.412000000026</v>
      </c>
      <c r="G21" s="32">
        <f t="shared" si="8"/>
        <v>11916.666666666666</v>
      </c>
      <c r="H21" s="83">
        <f t="shared" ref="H21" si="24">C21+D21-F21-G21</f>
        <v>25250.656444444416</v>
      </c>
      <c r="I21" s="1"/>
      <c r="L21" s="152">
        <v>45776.625</v>
      </c>
      <c r="M21" s="3">
        <v>60.067999999999998</v>
      </c>
    </row>
    <row r="22" spans="1:13" x14ac:dyDescent="0.3">
      <c r="A22" s="37">
        <v>45945</v>
      </c>
      <c r="B22" s="46">
        <f>VLOOKUP(A22+$F$2,J:K,2)</f>
        <v>92.656000000000006</v>
      </c>
      <c r="C22" s="31">
        <f t="shared" ref="C22" si="25">-1*(B22-$B$14)*10^-4*$B$8*$B$5</f>
        <v>-25763.200000000055</v>
      </c>
      <c r="D22" s="32">
        <f t="shared" ref="D22" si="26">$B$6*(A22-$A$14)/360*$B$5</f>
        <v>6666.6666666666661</v>
      </c>
      <c r="E22" s="47">
        <f>VLOOKUP(A22+$F$2,L:M,2)</f>
        <v>45.886000000000003</v>
      </c>
      <c r="F22" s="31">
        <f t="shared" ref="F22" si="27">-1*(E22-$E$14)*10^-4*$C$8*$C$5</f>
        <v>-17311.554000000055</v>
      </c>
      <c r="G22" s="32">
        <f t="shared" ref="G22" si="28">$C$6*(A22-$A$14)/360*$C$5</f>
        <v>13000</v>
      </c>
      <c r="H22" s="83">
        <f t="shared" ref="H22" si="29">C22+D22-F22-G22</f>
        <v>-14784.979333333336</v>
      </c>
      <c r="I22" s="1"/>
      <c r="L22" s="152">
        <v>45777.625</v>
      </c>
      <c r="M22" s="3">
        <v>61.241</v>
      </c>
    </row>
    <row r="23" spans="1:13" x14ac:dyDescent="0.3">
      <c r="A23" s="37">
        <v>45946</v>
      </c>
      <c r="B23" s="46">
        <f>B10</f>
        <v>92.660420000000002</v>
      </c>
      <c r="C23" s="31">
        <f t="shared" ref="C23" si="30">-1*(B23-$B$14)*10^-4*$B$8*$B$5</f>
        <v>-25806.074000000019</v>
      </c>
      <c r="D23" s="32">
        <f t="shared" ref="D23" si="31">$B$6*(A23-$A$14)/360*$B$5</f>
        <v>7222.2222222222226</v>
      </c>
      <c r="E23" s="47">
        <f>C10</f>
        <v>45.272120000000001</v>
      </c>
      <c r="F23" s="31">
        <f t="shared" ref="F23" si="32">-1*(E23-$E$14)*10^-4*$C$8*$C$5</f>
        <v>-5316.9526800000203</v>
      </c>
      <c r="G23" s="32">
        <f t="shared" ref="G23" si="33">$C$6*(A23-$A$14)/360*$C$5</f>
        <v>14083.333333333334</v>
      </c>
      <c r="H23" s="83">
        <f t="shared" ref="H23" si="34">C23+D23-F23-G23</f>
        <v>-27350.232431111108</v>
      </c>
      <c r="I23" s="1"/>
      <c r="L23" s="152">
        <v>45778.625</v>
      </c>
      <c r="M23" s="3">
        <v>60.576000000000001</v>
      </c>
    </row>
    <row r="24" spans="1:13" x14ac:dyDescent="0.3">
      <c r="A24" s="37">
        <v>45947</v>
      </c>
      <c r="B24" s="46"/>
      <c r="C24" s="31"/>
      <c r="D24" s="32"/>
      <c r="E24" s="46"/>
      <c r="F24" s="31"/>
      <c r="G24" s="32"/>
      <c r="H24" s="83"/>
      <c r="I24" s="1"/>
      <c r="L24" s="152">
        <v>45779.625</v>
      </c>
      <c r="M24" s="3">
        <v>59.521999999999998</v>
      </c>
    </row>
    <row r="25" spans="1:13" x14ac:dyDescent="0.3">
      <c r="A25" s="37">
        <v>45948</v>
      </c>
      <c r="B25" s="46"/>
      <c r="C25" s="31"/>
      <c r="D25" s="32"/>
      <c r="E25" s="46"/>
      <c r="F25" s="31"/>
      <c r="G25" s="32"/>
      <c r="H25" s="83"/>
      <c r="I25" s="1"/>
      <c r="L25" s="152">
        <v>45782.625</v>
      </c>
      <c r="M25" s="3">
        <v>59.442999999999998</v>
      </c>
    </row>
    <row r="26" spans="1:13" x14ac:dyDescent="0.3">
      <c r="A26" s="37">
        <v>45949</v>
      </c>
      <c r="B26" s="46"/>
      <c r="C26" s="31"/>
      <c r="D26" s="32"/>
      <c r="E26" s="46"/>
      <c r="F26" s="31"/>
      <c r="G26" s="32"/>
      <c r="H26" s="83"/>
      <c r="I26" s="1"/>
      <c r="L26" s="152">
        <v>45783.625</v>
      </c>
      <c r="M26" s="3">
        <v>59.381999999999998</v>
      </c>
    </row>
    <row r="27" spans="1:13" x14ac:dyDescent="0.3">
      <c r="A27" s="38"/>
      <c r="B27" s="60"/>
      <c r="C27" s="61"/>
      <c r="D27" s="62"/>
      <c r="E27" s="4"/>
      <c r="F27" s="31"/>
      <c r="G27" s="32"/>
      <c r="H27" s="83"/>
      <c r="I27" s="1"/>
      <c r="L27" s="152">
        <v>45784.625</v>
      </c>
      <c r="M27" s="3">
        <v>58.87</v>
      </c>
    </row>
    <row r="28" spans="1:13" x14ac:dyDescent="0.3">
      <c r="A28" s="37"/>
      <c r="B28" s="46"/>
      <c r="C28" s="31"/>
      <c r="D28" s="32"/>
      <c r="E28" s="4"/>
      <c r="F28" s="31"/>
      <c r="G28" s="32"/>
      <c r="H28" s="83"/>
      <c r="I28" s="1"/>
      <c r="L28" s="152">
        <v>45785.625</v>
      </c>
      <c r="M28" s="3">
        <v>58.057000000000002</v>
      </c>
    </row>
    <row r="29" spans="1:13" x14ac:dyDescent="0.3">
      <c r="A29" s="37"/>
      <c r="B29" s="46"/>
      <c r="C29" s="31"/>
      <c r="D29" s="32"/>
      <c r="E29" s="4"/>
      <c r="F29" s="31"/>
      <c r="G29" s="32"/>
      <c r="H29" s="83"/>
      <c r="I29" s="1"/>
      <c r="L29" s="152">
        <v>45786.625</v>
      </c>
      <c r="M29" s="3">
        <v>57.448</v>
      </c>
    </row>
    <row r="30" spans="1:13" x14ac:dyDescent="0.3">
      <c r="A30" s="38"/>
      <c r="B30" s="46"/>
      <c r="C30" s="31"/>
      <c r="D30" s="32"/>
      <c r="E30" s="4"/>
      <c r="F30" s="31"/>
      <c r="G30" s="32"/>
      <c r="H30" s="83"/>
      <c r="I30" s="1"/>
      <c r="L30" s="152">
        <v>45789.625</v>
      </c>
      <c r="M30" s="3">
        <v>56.378</v>
      </c>
    </row>
    <row r="31" spans="1:13" x14ac:dyDescent="0.3">
      <c r="A31" s="38"/>
      <c r="B31" s="46"/>
      <c r="C31" s="31"/>
      <c r="D31" s="32"/>
      <c r="E31" s="4"/>
      <c r="F31" s="31"/>
      <c r="G31" s="32"/>
      <c r="H31" s="83"/>
      <c r="I31" s="1"/>
      <c r="L31" s="152">
        <v>45790.625</v>
      </c>
      <c r="M31" s="3">
        <v>53.453000000000003</v>
      </c>
    </row>
    <row r="32" spans="1:13" x14ac:dyDescent="0.3">
      <c r="A32" s="15"/>
      <c r="B32" s="46"/>
      <c r="C32" s="31"/>
      <c r="D32" s="32"/>
      <c r="E32" s="4"/>
      <c r="F32" s="31"/>
      <c r="G32" s="32"/>
      <c r="H32" s="83"/>
      <c r="I32" s="1"/>
      <c r="L32" s="152">
        <v>45791.625</v>
      </c>
      <c r="M32" s="3">
        <v>53.988</v>
      </c>
    </row>
    <row r="33" spans="1:13" x14ac:dyDescent="0.3">
      <c r="A33" s="15"/>
      <c r="B33" s="46"/>
      <c r="C33" s="31"/>
      <c r="D33" s="32"/>
      <c r="E33" s="4"/>
      <c r="F33" s="31"/>
      <c r="G33" s="32"/>
      <c r="H33" s="83"/>
      <c r="I33" s="1"/>
      <c r="L33" s="152">
        <v>45792.625</v>
      </c>
      <c r="M33" s="3">
        <v>54.762</v>
      </c>
    </row>
    <row r="34" spans="1:13" x14ac:dyDescent="0.3">
      <c r="A34" s="15"/>
      <c r="B34" s="46"/>
      <c r="C34" s="31"/>
      <c r="D34" s="32"/>
      <c r="E34" s="4"/>
      <c r="F34" s="31"/>
      <c r="G34" s="32"/>
      <c r="H34" s="83"/>
      <c r="I34" s="1"/>
      <c r="L34" s="152">
        <v>45793.625</v>
      </c>
      <c r="M34" s="3">
        <v>54.014000000000003</v>
      </c>
    </row>
    <row r="35" spans="1:13" x14ac:dyDescent="0.3">
      <c r="A35" s="15"/>
      <c r="B35" s="46"/>
      <c r="C35" s="31"/>
      <c r="D35" s="32"/>
      <c r="E35" s="4"/>
      <c r="F35" s="31"/>
      <c r="G35" s="32"/>
      <c r="H35" s="39"/>
      <c r="I35" s="1"/>
      <c r="L35" s="152">
        <v>45796.625</v>
      </c>
      <c r="M35" s="3">
        <v>54.042000000000002</v>
      </c>
    </row>
    <row r="36" spans="1:13" x14ac:dyDescent="0.3">
      <c r="A36" s="15"/>
      <c r="B36" s="46"/>
      <c r="C36" s="31"/>
      <c r="D36" s="32"/>
      <c r="E36" s="4"/>
      <c r="F36" s="31"/>
      <c r="G36" s="32"/>
      <c r="H36" s="39"/>
      <c r="I36" s="1"/>
      <c r="L36" s="152">
        <v>45797.625</v>
      </c>
      <c r="M36" s="3">
        <v>53.8</v>
      </c>
    </row>
    <row r="37" spans="1:13" x14ac:dyDescent="0.3">
      <c r="A37" s="15"/>
      <c r="B37" s="46"/>
      <c r="C37" s="31"/>
      <c r="D37" s="32"/>
      <c r="E37" s="4"/>
      <c r="F37" s="31"/>
      <c r="G37" s="32"/>
      <c r="H37" s="39"/>
      <c r="I37" s="1"/>
      <c r="L37" s="152">
        <v>45798.625</v>
      </c>
      <c r="M37" s="3">
        <v>53.773000000000003</v>
      </c>
    </row>
    <row r="38" spans="1:13" x14ac:dyDescent="0.3">
      <c r="A38" s="15"/>
      <c r="B38" s="46"/>
      <c r="C38" s="31"/>
      <c r="D38" s="32"/>
      <c r="E38" s="4"/>
      <c r="F38" s="31"/>
      <c r="G38" s="32"/>
      <c r="H38" s="39"/>
      <c r="I38" s="1"/>
      <c r="L38" s="152">
        <v>45799.625</v>
      </c>
      <c r="M38" s="3">
        <v>54.58</v>
      </c>
    </row>
    <row r="39" spans="1:13" x14ac:dyDescent="0.3">
      <c r="A39" s="15"/>
      <c r="B39" s="46"/>
      <c r="C39" s="31"/>
      <c r="D39" s="32"/>
      <c r="E39" s="4"/>
      <c r="F39" s="31"/>
      <c r="G39" s="32"/>
      <c r="H39" s="39"/>
      <c r="I39" s="1"/>
      <c r="L39" s="152">
        <v>45800.625</v>
      </c>
      <c r="M39" s="3">
        <v>55.301000000000002</v>
      </c>
    </row>
    <row r="40" spans="1:13" x14ac:dyDescent="0.3">
      <c r="A40" s="15"/>
      <c r="B40" s="46"/>
      <c r="C40" s="31"/>
      <c r="D40" s="32"/>
      <c r="E40" s="4"/>
      <c r="F40" s="31"/>
      <c r="G40" s="32"/>
      <c r="H40" s="39"/>
      <c r="I40" s="1"/>
      <c r="L40" s="152">
        <v>45803.625</v>
      </c>
      <c r="M40" s="3">
        <v>55.465000000000003</v>
      </c>
    </row>
    <row r="41" spans="1:13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  <c r="L41" s="152">
        <v>45804.625</v>
      </c>
      <c r="M41" s="3">
        <v>53.786999999999999</v>
      </c>
    </row>
    <row r="42" spans="1:13" x14ac:dyDescent="0.3">
      <c r="B42" s="63"/>
      <c r="C42" s="63"/>
      <c r="D42" s="63"/>
      <c r="F42" s="61"/>
      <c r="G42" s="61"/>
      <c r="H42" s="61"/>
      <c r="L42" s="152">
        <v>45805.625</v>
      </c>
      <c r="M42" s="3">
        <v>52.703000000000003</v>
      </c>
    </row>
    <row r="43" spans="1:13" x14ac:dyDescent="0.3">
      <c r="B43" s="63"/>
      <c r="C43" s="63"/>
      <c r="D43" s="63"/>
      <c r="F43" s="61"/>
      <c r="G43" s="61"/>
      <c r="H43" s="61"/>
      <c r="L43" s="152">
        <v>45806.625</v>
      </c>
      <c r="M43" s="3">
        <v>51.826000000000001</v>
      </c>
    </row>
    <row r="44" spans="1:13" x14ac:dyDescent="0.3">
      <c r="B44" s="63"/>
      <c r="C44" s="63"/>
      <c r="D44" s="63"/>
      <c r="F44" s="61"/>
      <c r="G44" s="61"/>
      <c r="H44" s="61"/>
      <c r="L44" s="152">
        <v>45807.625</v>
      </c>
      <c r="M44" s="3">
        <v>52.076999999999998</v>
      </c>
    </row>
    <row r="45" spans="1:13" x14ac:dyDescent="0.3">
      <c r="B45" s="63"/>
      <c r="C45" s="63"/>
      <c r="D45" s="63"/>
      <c r="F45" s="61"/>
      <c r="G45" s="61"/>
      <c r="H45" s="61"/>
      <c r="L45" s="152">
        <v>45810.625</v>
      </c>
      <c r="M45" s="3">
        <v>51.999000000000002</v>
      </c>
    </row>
    <row r="46" spans="1:13" x14ac:dyDescent="0.3">
      <c r="B46" s="63"/>
      <c r="C46" s="63"/>
      <c r="D46" s="63"/>
      <c r="L46" s="152">
        <v>45811.625</v>
      </c>
      <c r="M46" s="3">
        <v>51.923999999999999</v>
      </c>
    </row>
    <row r="47" spans="1:13" x14ac:dyDescent="0.3">
      <c r="B47" s="63"/>
      <c r="C47" s="63"/>
      <c r="D47" s="63"/>
      <c r="L47" s="152">
        <v>45812.625</v>
      </c>
      <c r="M47" s="3">
        <v>50.991</v>
      </c>
    </row>
    <row r="48" spans="1:13" x14ac:dyDescent="0.3">
      <c r="B48" s="63"/>
      <c r="C48" s="63"/>
      <c r="D48" s="63"/>
      <c r="L48" s="152">
        <v>45813.625</v>
      </c>
      <c r="M48" s="3">
        <v>51.46</v>
      </c>
    </row>
    <row r="49" spans="2:13" x14ac:dyDescent="0.3">
      <c r="B49" s="63"/>
      <c r="C49" s="63"/>
      <c r="D49" s="63"/>
      <c r="L49" s="152">
        <v>45814.625</v>
      </c>
      <c r="M49" s="3">
        <v>50.575000000000003</v>
      </c>
    </row>
    <row r="50" spans="2:13" x14ac:dyDescent="0.3">
      <c r="B50" s="63"/>
      <c r="C50" s="63"/>
      <c r="D50" s="63"/>
      <c r="L50" s="152">
        <v>45817.625</v>
      </c>
      <c r="M50" s="3">
        <v>50.07</v>
      </c>
    </row>
    <row r="51" spans="2:13" x14ac:dyDescent="0.3">
      <c r="B51" s="63"/>
      <c r="C51" s="63"/>
      <c r="D51" s="63"/>
      <c r="L51" s="152">
        <v>45818.625</v>
      </c>
      <c r="M51" s="3">
        <v>49.826999999999998</v>
      </c>
    </row>
    <row r="52" spans="2:13" x14ac:dyDescent="0.3">
      <c r="B52" s="63"/>
      <c r="C52" s="63"/>
      <c r="D52" s="63"/>
      <c r="L52" s="152">
        <v>45819.625</v>
      </c>
      <c r="M52" s="3">
        <v>49.567</v>
      </c>
    </row>
    <row r="53" spans="2:13" x14ac:dyDescent="0.3">
      <c r="B53" s="63"/>
      <c r="C53" s="63"/>
      <c r="D53" s="63"/>
      <c r="L53" s="152">
        <v>45820.625</v>
      </c>
      <c r="M53" s="3">
        <v>49.652999999999999</v>
      </c>
    </row>
    <row r="54" spans="2:13" x14ac:dyDescent="0.3">
      <c r="L54" s="152">
        <v>45821.625</v>
      </c>
      <c r="M54" s="3">
        <v>51.447000000000003</v>
      </c>
    </row>
    <row r="55" spans="2:13" x14ac:dyDescent="0.3">
      <c r="L55" s="152">
        <v>45824.625</v>
      </c>
      <c r="M55" s="3">
        <v>50.210999999999999</v>
      </c>
    </row>
    <row r="56" spans="2:13" x14ac:dyDescent="0.3">
      <c r="L56" s="152">
        <v>45825.625</v>
      </c>
      <c r="M56" s="3">
        <v>50.256</v>
      </c>
    </row>
    <row r="57" spans="2:13" x14ac:dyDescent="0.3">
      <c r="L57" s="152">
        <v>45826.625</v>
      </c>
      <c r="M57" s="3">
        <v>50.328000000000003</v>
      </c>
    </row>
    <row r="58" spans="2:13" x14ac:dyDescent="0.3">
      <c r="L58" s="152">
        <v>45827.625</v>
      </c>
      <c r="M58" s="3">
        <v>51.09</v>
      </c>
    </row>
    <row r="59" spans="2:13" x14ac:dyDescent="0.3">
      <c r="L59" s="152">
        <v>45828.625</v>
      </c>
      <c r="M59" s="3">
        <v>50.98</v>
      </c>
    </row>
    <row r="60" spans="2:13" x14ac:dyDescent="0.3">
      <c r="L60" s="152">
        <v>45831.625</v>
      </c>
      <c r="M60" s="3">
        <v>51.106000000000002</v>
      </c>
    </row>
    <row r="61" spans="2:13" x14ac:dyDescent="0.3">
      <c r="L61" s="152">
        <v>45832.625</v>
      </c>
      <c r="M61" s="3">
        <v>48.530999999999999</v>
      </c>
    </row>
    <row r="62" spans="2:13" x14ac:dyDescent="0.3">
      <c r="L62" s="152">
        <v>45833.625</v>
      </c>
      <c r="M62" s="3">
        <v>48.798000000000002</v>
      </c>
    </row>
    <row r="63" spans="2:13" x14ac:dyDescent="0.3">
      <c r="L63" s="152">
        <v>45834.625</v>
      </c>
      <c r="M63" s="3">
        <v>48.734999999999999</v>
      </c>
    </row>
    <row r="64" spans="2:13" x14ac:dyDescent="0.3">
      <c r="L64" s="152">
        <v>45835.625</v>
      </c>
      <c r="M64" s="3">
        <v>47.646000000000001</v>
      </c>
    </row>
    <row r="65" spans="12:13" x14ac:dyDescent="0.3">
      <c r="L65" s="152">
        <v>45838.625</v>
      </c>
      <c r="M65" s="3">
        <v>47.832999999999998</v>
      </c>
    </row>
    <row r="66" spans="12:13" x14ac:dyDescent="0.3">
      <c r="L66" s="152">
        <v>45839.625</v>
      </c>
      <c r="M66" s="3">
        <v>47.801000000000002</v>
      </c>
    </row>
    <row r="67" spans="12:13" x14ac:dyDescent="0.3">
      <c r="L67" s="152">
        <v>45840.625</v>
      </c>
      <c r="M67" s="3">
        <v>47.194000000000003</v>
      </c>
    </row>
    <row r="68" spans="12:13" x14ac:dyDescent="0.3">
      <c r="L68" s="152">
        <v>45841.625</v>
      </c>
      <c r="M68" s="3">
        <v>47.182000000000002</v>
      </c>
    </row>
    <row r="69" spans="12:13" x14ac:dyDescent="0.3">
      <c r="L69" s="152">
        <v>45842.625</v>
      </c>
      <c r="M69" s="3">
        <v>47.551000000000002</v>
      </c>
    </row>
    <row r="70" spans="12:13" x14ac:dyDescent="0.3">
      <c r="L70" s="152">
        <v>45845.625</v>
      </c>
      <c r="M70" s="3">
        <v>47.372</v>
      </c>
    </row>
    <row r="71" spans="12:13" x14ac:dyDescent="0.3">
      <c r="L71" s="152">
        <v>45846.625</v>
      </c>
      <c r="M71" s="3">
        <v>47.015000000000001</v>
      </c>
    </row>
    <row r="72" spans="12:13" x14ac:dyDescent="0.3">
      <c r="L72" s="152">
        <v>45847.625</v>
      </c>
      <c r="M72" s="3">
        <v>47.259</v>
      </c>
    </row>
    <row r="73" spans="12:13" x14ac:dyDescent="0.3">
      <c r="L73" s="152">
        <v>45848.625</v>
      </c>
      <c r="M73" s="3">
        <v>46.771000000000001</v>
      </c>
    </row>
    <row r="74" spans="12:13" x14ac:dyDescent="0.3">
      <c r="L74" s="152">
        <v>45849.625</v>
      </c>
      <c r="M74" s="3">
        <v>47.335999999999999</v>
      </c>
    </row>
    <row r="75" spans="12:13" x14ac:dyDescent="0.3">
      <c r="L75" s="152">
        <v>45852.625</v>
      </c>
      <c r="M75" s="3">
        <v>47.235999999999997</v>
      </c>
    </row>
    <row r="76" spans="12:13" x14ac:dyDescent="0.3">
      <c r="L76" s="152">
        <v>45853.625</v>
      </c>
      <c r="M76" s="3">
        <v>47.542999999999999</v>
      </c>
    </row>
    <row r="77" spans="12:13" x14ac:dyDescent="0.3">
      <c r="L77" s="152">
        <v>45854.625</v>
      </c>
      <c r="M77" s="3">
        <v>47.863999999999997</v>
      </c>
    </row>
    <row r="78" spans="12:13" x14ac:dyDescent="0.3">
      <c r="L78" s="152">
        <v>45855.625</v>
      </c>
      <c r="M78" s="3">
        <v>47.286999999999999</v>
      </c>
    </row>
    <row r="79" spans="12:13" x14ac:dyDescent="0.3">
      <c r="L79" s="152">
        <v>45856.625</v>
      </c>
      <c r="M79" s="3">
        <v>46.664999999999999</v>
      </c>
    </row>
    <row r="80" spans="12:13" x14ac:dyDescent="0.3">
      <c r="L80" s="152">
        <v>45859.625</v>
      </c>
      <c r="M80" s="3">
        <v>46.798000000000002</v>
      </c>
    </row>
    <row r="81" spans="12:13" x14ac:dyDescent="0.3">
      <c r="L81" s="152">
        <v>45860.625</v>
      </c>
      <c r="M81" s="3">
        <v>47.064999999999998</v>
      </c>
    </row>
    <row r="82" spans="12:13" x14ac:dyDescent="0.3">
      <c r="L82" s="152">
        <v>45861.625</v>
      </c>
      <c r="M82" s="3">
        <v>46.191000000000003</v>
      </c>
    </row>
    <row r="83" spans="12:13" x14ac:dyDescent="0.3">
      <c r="L83" s="152">
        <v>45862.625</v>
      </c>
      <c r="M83" s="3">
        <v>46.113</v>
      </c>
    </row>
    <row r="84" spans="12:13" x14ac:dyDescent="0.3">
      <c r="L84" s="152">
        <v>45863.625</v>
      </c>
      <c r="M84" s="3">
        <v>45.887</v>
      </c>
    </row>
    <row r="85" spans="12:13" x14ac:dyDescent="0.3">
      <c r="L85" s="152">
        <v>45866.625</v>
      </c>
      <c r="M85" s="3">
        <v>45.268000000000001</v>
      </c>
    </row>
    <row r="86" spans="12:13" x14ac:dyDescent="0.3">
      <c r="L86" s="152">
        <v>45867.625</v>
      </c>
      <c r="M86" s="3">
        <v>45.021000000000001</v>
      </c>
    </row>
    <row r="87" spans="12:13" x14ac:dyDescent="0.3">
      <c r="L87" s="152">
        <v>45868.625</v>
      </c>
      <c r="M87" s="3">
        <v>45.497999999999998</v>
      </c>
    </row>
    <row r="88" spans="12:13" x14ac:dyDescent="0.3">
      <c r="L88" s="152">
        <v>45869.625</v>
      </c>
      <c r="M88" s="3">
        <v>45.439</v>
      </c>
    </row>
    <row r="89" spans="12:13" x14ac:dyDescent="0.3">
      <c r="L89" s="152">
        <v>45870.625</v>
      </c>
      <c r="M89" s="3">
        <v>46.853000000000002</v>
      </c>
    </row>
    <row r="90" spans="12:13" x14ac:dyDescent="0.3">
      <c r="L90" s="152">
        <v>45873.625</v>
      </c>
      <c r="M90" s="3">
        <v>46.91</v>
      </c>
    </row>
    <row r="91" spans="12:13" x14ac:dyDescent="0.3">
      <c r="L91" s="152">
        <v>45874.625</v>
      </c>
      <c r="M91" s="3">
        <v>45.616999999999997</v>
      </c>
    </row>
    <row r="92" spans="12:13" x14ac:dyDescent="0.3">
      <c r="L92" s="152">
        <v>45875.625</v>
      </c>
      <c r="M92" s="3">
        <v>46.472000000000001</v>
      </c>
    </row>
    <row r="93" spans="12:13" x14ac:dyDescent="0.3">
      <c r="L93" s="152">
        <v>45876.625</v>
      </c>
      <c r="M93" s="3">
        <v>45.741999999999997</v>
      </c>
    </row>
    <row r="94" spans="12:13" x14ac:dyDescent="0.3">
      <c r="L94" s="152">
        <v>45877.625</v>
      </c>
      <c r="M94" s="3">
        <v>45.639000000000003</v>
      </c>
    </row>
    <row r="95" spans="12:13" x14ac:dyDescent="0.3">
      <c r="L95" s="152">
        <v>45880.625</v>
      </c>
      <c r="M95" s="3">
        <v>45.212000000000003</v>
      </c>
    </row>
    <row r="96" spans="12:13" x14ac:dyDescent="0.3">
      <c r="L96" s="152">
        <v>45881.625</v>
      </c>
      <c r="M96" s="3">
        <v>44.905000000000001</v>
      </c>
    </row>
    <row r="97" spans="12:13" x14ac:dyDescent="0.3">
      <c r="L97" s="152">
        <v>45882.625</v>
      </c>
      <c r="M97" s="3">
        <v>44.164999999999999</v>
      </c>
    </row>
    <row r="98" spans="12:13" x14ac:dyDescent="0.3">
      <c r="L98" s="152">
        <v>45883.625</v>
      </c>
      <c r="M98" s="3">
        <v>43.07</v>
      </c>
    </row>
    <row r="99" spans="12:13" x14ac:dyDescent="0.3">
      <c r="L99" s="152">
        <v>45884.625</v>
      </c>
      <c r="M99" s="3">
        <v>42.658000000000001</v>
      </c>
    </row>
    <row r="100" spans="12:13" x14ac:dyDescent="0.3">
      <c r="L100" s="152">
        <v>45887.625</v>
      </c>
      <c r="M100" s="3">
        <v>42.69</v>
      </c>
    </row>
    <row r="101" spans="12:13" x14ac:dyDescent="0.3">
      <c r="L101" s="152">
        <v>45888.625</v>
      </c>
      <c r="M101" s="3">
        <v>43.34</v>
      </c>
    </row>
    <row r="102" spans="12:13" x14ac:dyDescent="0.3">
      <c r="L102" s="152">
        <v>45889.625</v>
      </c>
      <c r="M102" s="3">
        <v>43.088999999999999</v>
      </c>
    </row>
    <row r="103" spans="12:13" x14ac:dyDescent="0.3">
      <c r="L103" s="152">
        <v>45890.625</v>
      </c>
      <c r="M103" s="3">
        <v>43.530999999999999</v>
      </c>
    </row>
    <row r="104" spans="12:13" x14ac:dyDescent="0.3">
      <c r="L104" s="152">
        <v>45891.625</v>
      </c>
      <c r="M104" s="3">
        <v>43.149000000000001</v>
      </c>
    </row>
    <row r="105" spans="12:13" x14ac:dyDescent="0.3">
      <c r="L105" s="152">
        <v>45894.625</v>
      </c>
      <c r="M105" s="3">
        <v>42.863999999999997</v>
      </c>
    </row>
    <row r="106" spans="12:13" x14ac:dyDescent="0.3">
      <c r="L106" s="152">
        <v>45895.625</v>
      </c>
      <c r="M106" s="3">
        <v>44.186</v>
      </c>
    </row>
    <row r="107" spans="12:13" x14ac:dyDescent="0.3">
      <c r="L107" s="152">
        <v>45896.625</v>
      </c>
      <c r="M107" s="3">
        <v>45.048999999999999</v>
      </c>
    </row>
    <row r="108" spans="12:13" x14ac:dyDescent="0.3">
      <c r="L108" s="152">
        <v>45897.625</v>
      </c>
      <c r="M108" s="3">
        <v>46.148000000000003</v>
      </c>
    </row>
    <row r="109" spans="12:13" x14ac:dyDescent="0.3">
      <c r="L109" s="152">
        <v>45898.625</v>
      </c>
      <c r="M109" s="3">
        <v>46.421999999999997</v>
      </c>
    </row>
    <row r="110" spans="12:13" x14ac:dyDescent="0.3">
      <c r="L110" s="152">
        <v>45901.625</v>
      </c>
      <c r="M110" s="3">
        <v>46.432000000000002</v>
      </c>
    </row>
    <row r="111" spans="12:13" x14ac:dyDescent="0.3">
      <c r="L111" s="152">
        <v>45902.625</v>
      </c>
      <c r="M111" s="3">
        <v>48.558999999999997</v>
      </c>
    </row>
    <row r="112" spans="12:13" x14ac:dyDescent="0.3">
      <c r="L112" s="152">
        <v>45903.625</v>
      </c>
      <c r="M112" s="3">
        <v>48.46</v>
      </c>
    </row>
    <row r="113" spans="12:13" x14ac:dyDescent="0.3">
      <c r="L113" s="152">
        <v>45904.625</v>
      </c>
      <c r="M113" s="3">
        <v>47.35</v>
      </c>
    </row>
    <row r="114" spans="12:13" x14ac:dyDescent="0.3">
      <c r="L114" s="152">
        <v>45905.625</v>
      </c>
      <c r="M114" s="3">
        <v>46.287999999999997</v>
      </c>
    </row>
    <row r="115" spans="12:13" x14ac:dyDescent="0.3">
      <c r="L115" s="152">
        <v>45908.625</v>
      </c>
      <c r="M115" s="3">
        <v>46.375</v>
      </c>
    </row>
    <row r="116" spans="12:13" x14ac:dyDescent="0.3">
      <c r="L116" s="152">
        <v>45909.625</v>
      </c>
      <c r="M116" s="3">
        <v>45.290999999999997</v>
      </c>
    </row>
    <row r="117" spans="12:13" x14ac:dyDescent="0.3">
      <c r="L117" s="152">
        <v>45910.625</v>
      </c>
      <c r="M117" s="3">
        <v>44.817</v>
      </c>
    </row>
    <row r="118" spans="12:13" x14ac:dyDescent="0.3">
      <c r="L118" s="152">
        <v>45911.625</v>
      </c>
      <c r="M118" s="3">
        <v>43.853000000000002</v>
      </c>
    </row>
    <row r="119" spans="12:13" x14ac:dyDescent="0.3">
      <c r="L119" s="152">
        <v>45912.625</v>
      </c>
      <c r="M119" s="3">
        <v>43.271000000000001</v>
      </c>
    </row>
    <row r="120" spans="12:13" x14ac:dyDescent="0.3">
      <c r="L120" s="152">
        <v>45915.625</v>
      </c>
      <c r="M120" s="3">
        <v>42.829000000000001</v>
      </c>
    </row>
    <row r="121" spans="12:13" x14ac:dyDescent="0.3">
      <c r="L121" s="152">
        <v>45916.625</v>
      </c>
      <c r="M121" s="3">
        <v>42.984000000000002</v>
      </c>
    </row>
    <row r="122" spans="12:13" x14ac:dyDescent="0.3">
      <c r="L122" s="152">
        <v>45917.625</v>
      </c>
      <c r="M122" s="3">
        <v>43.191000000000003</v>
      </c>
    </row>
    <row r="123" spans="12:13" x14ac:dyDescent="0.3">
      <c r="L123" s="152">
        <v>45918.625</v>
      </c>
      <c r="M123" s="3">
        <v>42.176000000000002</v>
      </c>
    </row>
    <row r="124" spans="12:13" x14ac:dyDescent="0.3">
      <c r="L124" s="152">
        <v>45919.625</v>
      </c>
      <c r="M124" s="3">
        <v>42.023000000000003</v>
      </c>
    </row>
    <row r="125" spans="12:13" x14ac:dyDescent="0.3">
      <c r="L125" s="152">
        <v>45922.625</v>
      </c>
      <c r="M125" s="3">
        <v>47.085000000000001</v>
      </c>
    </row>
    <row r="126" spans="12:13" x14ac:dyDescent="0.3">
      <c r="L126" s="152">
        <v>45923.625</v>
      </c>
      <c r="M126" s="3">
        <v>46.759</v>
      </c>
    </row>
    <row r="127" spans="12:13" x14ac:dyDescent="0.3">
      <c r="L127" s="152">
        <v>45924.625</v>
      </c>
      <c r="M127" s="3">
        <v>46.57</v>
      </c>
    </row>
    <row r="128" spans="12:13" x14ac:dyDescent="0.3">
      <c r="L128" s="152">
        <v>45925.625</v>
      </c>
      <c r="M128" s="3">
        <v>46.603999999999999</v>
      </c>
    </row>
    <row r="129" spans="12:13" x14ac:dyDescent="0.3">
      <c r="L129" s="152">
        <v>45926.625</v>
      </c>
      <c r="M129" s="3">
        <v>47.268999999999998</v>
      </c>
    </row>
    <row r="130" spans="12:13" x14ac:dyDescent="0.3">
      <c r="L130" s="152">
        <v>45929.625</v>
      </c>
      <c r="M130" s="3">
        <v>46.972000000000001</v>
      </c>
    </row>
    <row r="131" spans="12:13" x14ac:dyDescent="0.3">
      <c r="L131" s="152">
        <v>45930.625</v>
      </c>
      <c r="M131" s="3">
        <v>46.463999999999999</v>
      </c>
    </row>
    <row r="132" spans="12:13" x14ac:dyDescent="0.3">
      <c r="L132" s="152">
        <v>45931.625</v>
      </c>
      <c r="M132" s="3">
        <v>46.284999999999997</v>
      </c>
    </row>
    <row r="133" spans="12:13" x14ac:dyDescent="0.3">
      <c r="L133" s="152">
        <v>45932.625</v>
      </c>
      <c r="M133" s="3">
        <v>45.938000000000002</v>
      </c>
    </row>
    <row r="134" spans="12:13" x14ac:dyDescent="0.3">
      <c r="L134" s="152">
        <v>45933.625</v>
      </c>
      <c r="M134" s="3">
        <v>45.588000000000001</v>
      </c>
    </row>
    <row r="135" spans="12:13" x14ac:dyDescent="0.3">
      <c r="L135" s="152">
        <v>45936.625</v>
      </c>
      <c r="M135" s="3">
        <v>46.19</v>
      </c>
    </row>
    <row r="136" spans="12:13" x14ac:dyDescent="0.3">
      <c r="L136" s="152">
        <v>45937.625</v>
      </c>
      <c r="M136" s="3">
        <v>46.366</v>
      </c>
    </row>
    <row r="137" spans="12:13" x14ac:dyDescent="0.3">
      <c r="L137" s="152">
        <v>45938.625</v>
      </c>
      <c r="M137" s="3">
        <v>46.357999999999997</v>
      </c>
    </row>
    <row r="138" spans="12:13" x14ac:dyDescent="0.3">
      <c r="L138" s="152">
        <v>45939.625</v>
      </c>
      <c r="M138" s="3">
        <v>46.667999999999999</v>
      </c>
    </row>
    <row r="139" spans="12:13" x14ac:dyDescent="0.3">
      <c r="L139" s="152">
        <v>45940.625</v>
      </c>
      <c r="M139" s="3">
        <v>46.917000000000002</v>
      </c>
    </row>
    <row r="140" spans="12:13" x14ac:dyDescent="0.3">
      <c r="L140" s="152">
        <v>45943.625</v>
      </c>
      <c r="M140" s="3">
        <v>47.828000000000003</v>
      </c>
    </row>
    <row r="141" spans="12:13" x14ac:dyDescent="0.3">
      <c r="L141" s="152">
        <v>45944.625</v>
      </c>
      <c r="M141" s="3">
        <v>47.908000000000001</v>
      </c>
    </row>
    <row r="142" spans="12:13" x14ac:dyDescent="0.3">
      <c r="L142" s="152">
        <v>45945.625</v>
      </c>
      <c r="M142" s="3">
        <v>45.886000000000003</v>
      </c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tabSelected="1" zoomScale="80" zoomScaleNormal="80" workbookViewId="0"/>
  </sheetViews>
  <sheetFormatPr defaultColWidth="8.88671875"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5" max="15" width="9.109375"/>
    <col min="16" max="16" width="10.5546875" style="76" hidden="1" customWidth="1"/>
    <col min="17" max="17" width="6" style="55" hidden="1" customWidth="1"/>
    <col min="18" max="18" width="10.5546875" style="76" hidden="1" customWidth="1"/>
    <col min="19" max="19" width="8.88671875" style="55" hidden="1" customWidth="1"/>
    <col min="20" max="20" width="15.77734375" style="131" hidden="1" customWidth="1"/>
    <col min="21" max="21" width="8.88671875" style="55" hidden="1" customWidth="1"/>
    <col min="22" max="22" width="10.5546875" style="76" hidden="1" customWidth="1"/>
    <col min="23" max="23" width="8.88671875" style="55" hidden="1" customWidth="1"/>
    <col min="24" max="16384" width="8.88671875" style="55"/>
  </cols>
  <sheetData>
    <row r="1" spans="1:23" ht="15" thickBot="1" x14ac:dyDescent="0.35">
      <c r="A1" s="1"/>
      <c r="B1" s="1"/>
      <c r="C1" s="1"/>
      <c r="D1" s="1"/>
      <c r="E1" s="1"/>
      <c r="G1" s="76"/>
      <c r="H1" s="1"/>
      <c r="I1" s="54"/>
      <c r="J1" s="1"/>
      <c r="K1" s="54"/>
      <c r="L1" s="1"/>
      <c r="M1" s="54"/>
      <c r="P1" s="54"/>
      <c r="Q1" s="1"/>
      <c r="R1" s="54"/>
      <c r="S1" s="1"/>
      <c r="T1" s="128"/>
      <c r="U1" s="1"/>
      <c r="V1" s="54"/>
    </row>
    <row r="2" spans="1:23" ht="15" thickBot="1" x14ac:dyDescent="0.35">
      <c r="A2" s="30"/>
      <c r="B2" s="41" t="s">
        <v>0</v>
      </c>
      <c r="C2" s="45" t="s">
        <v>1</v>
      </c>
      <c r="D2" s="72" t="s">
        <v>1</v>
      </c>
      <c r="E2" s="73" t="s">
        <v>0</v>
      </c>
      <c r="G2" s="76"/>
      <c r="H2" s="153" t="s">
        <v>105</v>
      </c>
      <c r="I2" s="154">
        <v>0.625</v>
      </c>
      <c r="J2" s="1"/>
      <c r="K2" s="54"/>
      <c r="L2" s="1"/>
      <c r="M2" s="54"/>
      <c r="P2" s="103" t="s">
        <v>0</v>
      </c>
      <c r="Q2" s="1"/>
      <c r="R2" s="104" t="s">
        <v>1</v>
      </c>
      <c r="S2" s="2"/>
      <c r="T2" s="129" t="s">
        <v>1</v>
      </c>
      <c r="U2" s="1"/>
      <c r="V2" s="102" t="s">
        <v>0</v>
      </c>
    </row>
    <row r="3" spans="1:23" x14ac:dyDescent="0.3">
      <c r="A3" s="15" t="s">
        <v>32</v>
      </c>
      <c r="B3" s="65" t="s">
        <v>56</v>
      </c>
      <c r="C3" s="74" t="s">
        <v>57</v>
      </c>
      <c r="D3" s="74" t="s">
        <v>58</v>
      </c>
      <c r="E3" s="66" t="s">
        <v>59</v>
      </c>
      <c r="G3" s="76"/>
      <c r="H3" s="1"/>
      <c r="I3" s="54"/>
      <c r="J3" s="1"/>
      <c r="K3" s="54"/>
      <c r="L3" s="1"/>
      <c r="M3" s="54"/>
      <c r="P3" s="53" cm="1">
        <f t="array" ref="P3:Q136">_xll.BDH(B4, "LAST_PRICE", "01/01/2025 15:00:00", "01/01/2035 16:00:00", "BarSize=60", "BarType=T", "RecurDaily=True", "TZ=London")</f>
        <v>45750.625</v>
      </c>
      <c r="Q3" s="1">
        <v>91.18</v>
      </c>
      <c r="R3" s="53" cm="1">
        <f t="array" ref="R3:S140">_xll.BDH(C4, "LAST_PRICE", "01/01/2025 15:00:00", "01/01/2035 16:00:00", "BarSize=60", "BarType=T", "RecurDaily=True", "TZ=London")</f>
        <v>45750.625</v>
      </c>
      <c r="S3" s="47">
        <v>101.14700000000001</v>
      </c>
      <c r="T3" s="130" cm="1">
        <f t="array" ref="T3:U128">_xll.BDH(D4, "LAST_PRICE", "01/01/2025 15:00:00", "01/01/2035 16:00:00", "BarSize=60", "BarType=T", "RecurDaily=True", "TZ=London")</f>
        <v>45750.625</v>
      </c>
      <c r="U3" s="1">
        <v>119.63</v>
      </c>
      <c r="V3" s="53" cm="1">
        <f t="array" ref="V3:W75">_xll.BDH(E4, "LAST_PRICE", "01/01/2025 15:00:00", "01/01/2035 16:00:00", "BarSize=60", "BarType=T", "RecurDaily=True", "TZ=London")</f>
        <v>45846.625</v>
      </c>
      <c r="W3" s="55">
        <v>99.76</v>
      </c>
    </row>
    <row r="4" spans="1:23" ht="32.25" customHeight="1" x14ac:dyDescent="0.3">
      <c r="A4" s="15" t="s">
        <v>33</v>
      </c>
      <c r="B4" s="67" t="s">
        <v>60</v>
      </c>
      <c r="C4" s="42" t="s">
        <v>62</v>
      </c>
      <c r="D4" s="42" t="s">
        <v>61</v>
      </c>
      <c r="E4" s="43" t="s">
        <v>63</v>
      </c>
      <c r="G4" s="54"/>
      <c r="H4" s="1"/>
      <c r="I4" s="54"/>
      <c r="J4" s="1"/>
      <c r="K4" s="54"/>
      <c r="L4" s="1"/>
      <c r="M4" s="54"/>
      <c r="P4" s="76">
        <v>45751.625</v>
      </c>
      <c r="Q4" s="55">
        <v>90.08</v>
      </c>
      <c r="R4" s="76">
        <v>45751.625</v>
      </c>
      <c r="S4" s="55">
        <v>101.578</v>
      </c>
      <c r="T4" s="131">
        <v>45751.625</v>
      </c>
      <c r="U4" s="55">
        <v>119.31</v>
      </c>
      <c r="V4" s="76">
        <v>45847.625</v>
      </c>
      <c r="W4" s="55">
        <v>99.84</v>
      </c>
    </row>
    <row r="5" spans="1:23" x14ac:dyDescent="0.3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6">
        <v>45754.625</v>
      </c>
      <c r="Q5" s="55">
        <v>89.41</v>
      </c>
      <c r="R5" s="76">
        <v>45754.625</v>
      </c>
      <c r="S5" s="55">
        <v>101.506</v>
      </c>
      <c r="T5" s="131">
        <v>45754.625</v>
      </c>
      <c r="U5" s="55">
        <v>118.7</v>
      </c>
      <c r="V5" s="76">
        <v>45848.625</v>
      </c>
      <c r="W5" s="55">
        <v>99.671999999999997</v>
      </c>
    </row>
    <row r="6" spans="1:23" x14ac:dyDescent="0.3">
      <c r="A6" s="15" t="s">
        <v>10</v>
      </c>
      <c r="B6" s="70">
        <v>0</v>
      </c>
      <c r="C6" s="75">
        <v>2.4E-2</v>
      </c>
      <c r="D6" s="75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6">
        <v>45755.625</v>
      </c>
      <c r="Q6" s="55">
        <v>90.07</v>
      </c>
      <c r="R6" s="76">
        <v>45755.625</v>
      </c>
      <c r="S6" s="55">
        <v>101.324</v>
      </c>
      <c r="T6" s="131">
        <v>45755.625</v>
      </c>
      <c r="U6" s="55">
        <v>119.1</v>
      </c>
      <c r="V6" s="76">
        <v>45849.625</v>
      </c>
      <c r="W6" s="55">
        <v>99.567999999999998</v>
      </c>
    </row>
    <row r="7" spans="1:23" x14ac:dyDescent="0.3">
      <c r="A7" s="15" t="s">
        <v>12</v>
      </c>
      <c r="B7" s="70">
        <v>4.2299999999999997E-2</v>
      </c>
      <c r="C7" s="75">
        <v>4.2299999999999997E-2</v>
      </c>
      <c r="D7" s="75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6">
        <v>45756.625</v>
      </c>
      <c r="Q7" s="55">
        <v>89.53</v>
      </c>
      <c r="R7" s="76">
        <v>45756.625</v>
      </c>
      <c r="S7" s="55">
        <v>101.774</v>
      </c>
      <c r="T7" s="131">
        <v>45756.625</v>
      </c>
      <c r="U7" s="55">
        <v>118.82</v>
      </c>
      <c r="V7" s="76">
        <v>45852.625</v>
      </c>
      <c r="W7" s="55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6">
        <v>45757.625</v>
      </c>
      <c r="Q8" s="55">
        <v>90.4</v>
      </c>
      <c r="R8" s="76">
        <v>45757.625</v>
      </c>
      <c r="S8" s="55">
        <v>101.46299999999999</v>
      </c>
      <c r="T8" s="131">
        <v>45757.625</v>
      </c>
      <c r="U8" s="55">
        <v>119.32</v>
      </c>
      <c r="V8" s="76">
        <v>45853.625</v>
      </c>
      <c r="W8" s="55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6">
        <v>45758.625</v>
      </c>
      <c r="Q9" s="55">
        <v>89.87</v>
      </c>
      <c r="R9" s="76">
        <v>45758.625</v>
      </c>
      <c r="S9" s="55">
        <v>101.64700000000001</v>
      </c>
      <c r="T9" s="131">
        <v>45758.625</v>
      </c>
      <c r="U9" s="55">
        <v>119.4</v>
      </c>
      <c r="V9" s="76">
        <v>45854.625</v>
      </c>
      <c r="W9" s="55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92.29</v>
      </c>
      <c r="C10" s="21" cm="1">
        <f t="array" ref="C10">_xll.BDP(C4,"px_last")</f>
        <v>101.206</v>
      </c>
      <c r="D10" s="21" cm="1">
        <f t="array" ref="D10">_xll.BDP(D4,"px_last")</f>
        <v>121.66</v>
      </c>
      <c r="E10" s="22" cm="1">
        <f t="array" ref="E10">_xll.BDP(E4,"px_last")</f>
        <v>100.122</v>
      </c>
      <c r="F10" s="1"/>
      <c r="G10" s="1"/>
      <c r="H10" s="1"/>
      <c r="I10" s="1"/>
      <c r="J10" s="1"/>
      <c r="K10" s="1"/>
      <c r="L10" s="1"/>
      <c r="M10" s="1"/>
      <c r="N10" s="1"/>
      <c r="P10" s="76">
        <v>45761.625</v>
      </c>
      <c r="Q10" s="55">
        <v>90.77</v>
      </c>
      <c r="R10" s="76">
        <v>45761.625</v>
      </c>
      <c r="S10" s="55">
        <v>101.59</v>
      </c>
      <c r="T10" s="131">
        <v>45761.625</v>
      </c>
      <c r="U10" s="55">
        <v>119.64</v>
      </c>
      <c r="V10" s="76">
        <v>45855.625</v>
      </c>
      <c r="W10" s="55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6">
        <v>45762.625</v>
      </c>
      <c r="Q11" s="55">
        <v>91.01</v>
      </c>
      <c r="R11" s="76">
        <v>45762.625</v>
      </c>
      <c r="S11" s="55">
        <v>101.6</v>
      </c>
      <c r="T11" s="131">
        <v>45762.625</v>
      </c>
      <c r="U11" s="55">
        <v>119.88</v>
      </c>
      <c r="V11" s="76">
        <v>45856.625</v>
      </c>
      <c r="W11" s="55">
        <v>99.805999999999997</v>
      </c>
    </row>
    <row r="12" spans="1:23" ht="15" thickBot="1" x14ac:dyDescent="0.35">
      <c r="A12" s="40" t="s">
        <v>22</v>
      </c>
      <c r="B12" s="132" t="s">
        <v>0</v>
      </c>
      <c r="C12" s="133"/>
      <c r="D12" s="133"/>
      <c r="E12" s="138" t="s">
        <v>1</v>
      </c>
      <c r="F12" s="139"/>
      <c r="G12" s="140"/>
      <c r="H12" s="135" t="s">
        <v>1</v>
      </c>
      <c r="I12" s="136"/>
      <c r="J12" s="137"/>
      <c r="K12" s="141" t="s">
        <v>0</v>
      </c>
      <c r="L12" s="142"/>
      <c r="M12" s="143"/>
      <c r="N12" s="40" t="s">
        <v>16</v>
      </c>
      <c r="P12" s="76">
        <v>45763.625</v>
      </c>
      <c r="Q12" s="55">
        <v>91.18</v>
      </c>
      <c r="R12" s="76">
        <v>45763.625</v>
      </c>
      <c r="S12" s="55">
        <v>101.705</v>
      </c>
      <c r="T12" s="131">
        <v>45763.625</v>
      </c>
      <c r="U12" s="55">
        <v>120.07</v>
      </c>
      <c r="V12" s="76">
        <v>45859.625</v>
      </c>
      <c r="W12" s="55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0"/>
      <c r="P13" s="76">
        <v>45764.625</v>
      </c>
      <c r="Q13" s="55">
        <v>91.48</v>
      </c>
      <c r="R13" s="76">
        <v>45764.625</v>
      </c>
      <c r="S13" s="55">
        <v>101.895</v>
      </c>
      <c r="T13" s="131">
        <v>45764.625</v>
      </c>
      <c r="U13" s="55">
        <v>120.5</v>
      </c>
      <c r="V13" s="76">
        <v>45860.625</v>
      </c>
      <c r="W13" s="55">
        <v>100.247</v>
      </c>
    </row>
    <row r="14" spans="1:23" x14ac:dyDescent="0.3">
      <c r="A14" s="37">
        <v>45937</v>
      </c>
      <c r="B14" s="77">
        <v>92.37</v>
      </c>
      <c r="C14" s="47"/>
      <c r="D14" s="48"/>
      <c r="E14" s="77">
        <v>100.9</v>
      </c>
      <c r="F14" s="1"/>
      <c r="G14" s="5"/>
      <c r="H14" s="77">
        <v>120.9</v>
      </c>
      <c r="I14" s="1"/>
      <c r="J14" s="5"/>
      <c r="K14" s="77">
        <v>99.48</v>
      </c>
      <c r="L14" s="1"/>
      <c r="M14" s="5"/>
      <c r="N14" s="83">
        <v>0</v>
      </c>
      <c r="P14" s="76">
        <v>45769.625</v>
      </c>
      <c r="Q14" s="55">
        <v>91.4</v>
      </c>
      <c r="R14" s="76">
        <v>45769.625</v>
      </c>
      <c r="S14" s="55">
        <v>101.94</v>
      </c>
      <c r="T14" s="131">
        <v>45769.625</v>
      </c>
      <c r="U14" s="55">
        <v>120.54</v>
      </c>
      <c r="V14" s="76">
        <v>45861.625</v>
      </c>
      <c r="W14" s="55">
        <v>100.22499999999999</v>
      </c>
    </row>
    <row r="15" spans="1:23" x14ac:dyDescent="0.3">
      <c r="A15" s="37">
        <v>45938</v>
      </c>
      <c r="B15" s="77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7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7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7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3">
        <f t="shared" ref="N15:N20" si="8">C15+D15-F15-G15-I15-J15+L15+M15</f>
        <v>-84513.222513004264</v>
      </c>
      <c r="P15" s="76">
        <v>45770.625</v>
      </c>
      <c r="Q15" s="55">
        <v>92.29</v>
      </c>
      <c r="R15" s="76">
        <v>45770.625</v>
      </c>
      <c r="S15" s="55">
        <v>101.694</v>
      </c>
      <c r="T15" s="131">
        <v>45770.625</v>
      </c>
      <c r="U15" s="55">
        <v>120.5</v>
      </c>
      <c r="V15" s="76">
        <v>45862.625</v>
      </c>
      <c r="W15" s="55">
        <v>99.679000000000002</v>
      </c>
    </row>
    <row r="16" spans="1:23" x14ac:dyDescent="0.3">
      <c r="A16" s="37">
        <v>45939</v>
      </c>
      <c r="B16" s="77">
        <f t="shared" ref="B16:B21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7">
        <f t="shared" ref="E16:E21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7">
        <f t="shared" ref="H16:H21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7">
        <f t="shared" ref="K16:K21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3">
        <f t="shared" si="8"/>
        <v>-107288.81744881991</v>
      </c>
      <c r="P16" s="76">
        <v>45771.625</v>
      </c>
      <c r="Q16" s="55">
        <v>92.32</v>
      </c>
      <c r="R16" s="76">
        <v>45771.625</v>
      </c>
      <c r="S16" s="55">
        <v>101.90300000000001</v>
      </c>
      <c r="T16" s="131">
        <v>45771.625</v>
      </c>
      <c r="U16" s="55">
        <v>120.87</v>
      </c>
      <c r="V16" s="76">
        <v>45863.625</v>
      </c>
      <c r="W16" s="55">
        <v>99.524000000000001</v>
      </c>
    </row>
    <row r="17" spans="1:23" x14ac:dyDescent="0.3">
      <c r="A17" s="37">
        <v>45940</v>
      </c>
      <c r="B17" s="77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7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7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7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3">
        <f t="shared" si="8"/>
        <v>-103712.69433464142</v>
      </c>
      <c r="P17" s="76">
        <v>45772.625</v>
      </c>
      <c r="Q17" s="55">
        <v>92.35</v>
      </c>
      <c r="R17" s="76">
        <v>45772.625</v>
      </c>
      <c r="S17" s="55">
        <v>101.78100000000001</v>
      </c>
      <c r="T17" s="131">
        <v>45772.625</v>
      </c>
      <c r="U17" s="55">
        <v>120.71</v>
      </c>
      <c r="V17" s="76">
        <v>45866.625</v>
      </c>
      <c r="W17" s="55">
        <v>99.715000000000003</v>
      </c>
    </row>
    <row r="18" spans="1:23" x14ac:dyDescent="0.3">
      <c r="A18" s="37">
        <v>45943</v>
      </c>
      <c r="B18" s="77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7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7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7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3">
        <f t="shared" si="8"/>
        <v>-85685.002180177136</v>
      </c>
      <c r="P18" s="76">
        <v>45776.625</v>
      </c>
      <c r="Q18" s="55">
        <v>92.23</v>
      </c>
      <c r="R18" s="76">
        <v>45775.625</v>
      </c>
      <c r="S18" s="55">
        <v>101.74299999999999</v>
      </c>
      <c r="T18" s="131">
        <v>45775.625</v>
      </c>
      <c r="U18" s="55">
        <v>120.57</v>
      </c>
      <c r="V18" s="76">
        <v>45867.625</v>
      </c>
      <c r="W18" s="55">
        <v>99.623999999999995</v>
      </c>
    </row>
    <row r="19" spans="1:23" x14ac:dyDescent="0.3">
      <c r="A19" s="37">
        <v>45944</v>
      </c>
      <c r="B19" s="77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7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7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7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3">
        <f t="shared" si="8"/>
        <v>-84796.624262727753</v>
      </c>
      <c r="P19" s="76">
        <v>45777.625</v>
      </c>
      <c r="Q19" s="55">
        <v>91.86</v>
      </c>
      <c r="R19" s="76">
        <v>45776.625</v>
      </c>
      <c r="S19" s="55">
        <v>101.75</v>
      </c>
      <c r="T19" s="131">
        <v>45777.625</v>
      </c>
      <c r="U19" s="55">
        <v>120.56</v>
      </c>
      <c r="V19" s="76">
        <v>45868.625</v>
      </c>
      <c r="W19" s="55">
        <v>99.552999999999997</v>
      </c>
    </row>
    <row r="20" spans="1:23" x14ac:dyDescent="0.3">
      <c r="A20" s="37">
        <v>45945</v>
      </c>
      <c r="B20" s="77">
        <f t="shared" si="9"/>
        <v>92.38</v>
      </c>
      <c r="C20" s="31">
        <f t="shared" si="0"/>
        <v>2706.5064414855124</v>
      </c>
      <c r="D20" s="32">
        <f t="shared" si="1"/>
        <v>-23500</v>
      </c>
      <c r="E20" s="77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7">
        <f t="shared" si="11"/>
        <v>121.62</v>
      </c>
      <c r="I20" s="31">
        <f t="shared" si="4"/>
        <v>256079.40446650557</v>
      </c>
      <c r="J20" s="32">
        <f t="shared" si="5"/>
        <v>-40420</v>
      </c>
      <c r="K20" s="77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3">
        <f t="shared" si="8"/>
        <v>-23155.512247244649</v>
      </c>
      <c r="P20" s="76">
        <v>45778.625</v>
      </c>
      <c r="Q20" s="55">
        <v>92.17</v>
      </c>
      <c r="R20" s="76">
        <v>45777.625</v>
      </c>
      <c r="S20" s="55">
        <v>101.923</v>
      </c>
      <c r="T20" s="131">
        <v>45778.625</v>
      </c>
      <c r="U20" s="55">
        <v>120.75</v>
      </c>
      <c r="V20" s="76">
        <v>45869.625</v>
      </c>
      <c r="W20" s="55">
        <v>99.549000000000007</v>
      </c>
    </row>
    <row r="21" spans="1:23" x14ac:dyDescent="0.3">
      <c r="A21" s="37">
        <v>45946</v>
      </c>
      <c r="B21" s="77">
        <f>B10</f>
        <v>92.29</v>
      </c>
      <c r="C21" s="31">
        <f t="shared" ref="C21" si="13">(B21/$B$14-1)*$B$5</f>
        <v>-21652.051531881323</v>
      </c>
      <c r="D21" s="32">
        <f t="shared" ref="D21" si="14">-1*(A21-$A$14)/360*$B$7*$B$5</f>
        <v>-26437.5</v>
      </c>
      <c r="E21" s="77">
        <f>C10</f>
        <v>101.206</v>
      </c>
      <c r="F21" s="31">
        <f t="shared" ref="F21" si="15">(E21-$E$14)/100*$C$5</f>
        <v>61199.999999999476</v>
      </c>
      <c r="G21" s="32">
        <f t="shared" ref="G21" si="16">(A21-$A$14)/360*$C$6*$C$5-(A21-$A$14)/360*$C$7*$C$5*$E$14/100</f>
        <v>-9340.3499999999967</v>
      </c>
      <c r="H21" s="77">
        <f>D10</f>
        <v>121.66</v>
      </c>
      <c r="I21" s="31">
        <f t="shared" ref="I21" si="17">(H21/$H$14-1)*$D$5</f>
        <v>270306.03804797225</v>
      </c>
      <c r="J21" s="32">
        <f t="shared" ref="J21" si="18">-1*(A21-$A$14)/360*$D$7*$D$5</f>
        <v>-45472.5</v>
      </c>
      <c r="K21" s="77">
        <f>E10</f>
        <v>100.122</v>
      </c>
      <c r="L21" s="31">
        <f t="shared" ref="L21" si="19">(K21-$K$14)/100*$E$5</f>
        <v>263219.99999999831</v>
      </c>
      <c r="M21" s="32">
        <f t="shared" ref="M21" si="20">(A21-$A$14)/360*$E$6*$E$5-(A21-$A$14)/360*$E$7*$E$5*$K$14/100</f>
        <v>-20582.041000000005</v>
      </c>
      <c r="N21" s="83">
        <f t="shared" ref="N21" si="21">C21+D21-F21-G21-I21-J21+L21+M21</f>
        <v>-82144.780579854763</v>
      </c>
      <c r="P21" s="76">
        <v>45779.625</v>
      </c>
      <c r="Q21" s="55">
        <v>92.25</v>
      </c>
      <c r="R21" s="76">
        <v>45779.625</v>
      </c>
      <c r="S21" s="55">
        <v>101.658</v>
      </c>
      <c r="T21" s="131">
        <v>45779.625</v>
      </c>
      <c r="U21" s="55">
        <v>120.42</v>
      </c>
      <c r="V21" s="76">
        <v>45870.625</v>
      </c>
      <c r="W21" s="55">
        <v>99.751000000000005</v>
      </c>
    </row>
    <row r="22" spans="1:23" x14ac:dyDescent="0.3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3"/>
      <c r="P22" s="76">
        <v>45783.625</v>
      </c>
      <c r="Q22" s="55">
        <v>92.25</v>
      </c>
      <c r="R22" s="76">
        <v>45782.625</v>
      </c>
      <c r="S22" s="55">
        <v>101.652</v>
      </c>
      <c r="T22" s="131">
        <v>45783.625</v>
      </c>
      <c r="U22" s="55">
        <v>120.4</v>
      </c>
      <c r="V22" s="76">
        <v>45873.625</v>
      </c>
      <c r="W22" s="55">
        <v>99.884</v>
      </c>
    </row>
    <row r="23" spans="1:23" x14ac:dyDescent="0.3">
      <c r="A23" s="37">
        <v>45948</v>
      </c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3"/>
      <c r="P23" s="76">
        <v>45784.625</v>
      </c>
      <c r="Q23" s="55">
        <v>92.3</v>
      </c>
      <c r="R23" s="76">
        <v>45783.625</v>
      </c>
      <c r="S23" s="55">
        <v>101.666</v>
      </c>
      <c r="T23" s="131">
        <v>45785.625</v>
      </c>
      <c r="U23" s="55">
        <v>120.69</v>
      </c>
      <c r="V23" s="76">
        <v>45874.625</v>
      </c>
      <c r="W23" s="55">
        <v>99.923000000000002</v>
      </c>
    </row>
    <row r="24" spans="1:23" x14ac:dyDescent="0.3">
      <c r="A24" s="37">
        <v>45949</v>
      </c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3"/>
      <c r="P24" s="76">
        <v>45785.625</v>
      </c>
      <c r="Q24" s="55">
        <v>92.52</v>
      </c>
      <c r="R24" s="76">
        <v>45784.625</v>
      </c>
      <c r="S24" s="55">
        <v>101.788</v>
      </c>
      <c r="T24" s="131">
        <v>45786.625</v>
      </c>
      <c r="U24" s="55">
        <v>120.68</v>
      </c>
      <c r="V24" s="76">
        <v>45875.625</v>
      </c>
      <c r="W24" s="55">
        <v>99.869</v>
      </c>
    </row>
    <row r="25" spans="1:23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3"/>
      <c r="P25" s="76">
        <v>45786.625</v>
      </c>
      <c r="Q25" s="55">
        <v>92.56</v>
      </c>
      <c r="R25" s="76">
        <v>45785.625</v>
      </c>
      <c r="S25" s="55">
        <v>101.69499999999999</v>
      </c>
      <c r="T25" s="131">
        <v>45789.625</v>
      </c>
      <c r="U25" s="55">
        <v>120.3</v>
      </c>
      <c r="V25" s="76">
        <v>45876.625</v>
      </c>
      <c r="W25" s="55">
        <v>99.838999999999999</v>
      </c>
    </row>
    <row r="26" spans="1:23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3"/>
      <c r="P26" s="76">
        <v>45789.625</v>
      </c>
      <c r="Q26" s="55">
        <v>92.85</v>
      </c>
      <c r="R26" s="76">
        <v>45786.625</v>
      </c>
      <c r="S26" s="55">
        <v>101.578</v>
      </c>
      <c r="T26" s="131">
        <v>45790.625</v>
      </c>
      <c r="U26" s="55">
        <v>120.31</v>
      </c>
      <c r="V26" s="76">
        <v>45877.625</v>
      </c>
      <c r="W26" s="55">
        <v>99.611000000000004</v>
      </c>
    </row>
    <row r="27" spans="1:23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3"/>
      <c r="P27" s="76">
        <v>45790.625</v>
      </c>
      <c r="Q27" s="55">
        <v>93.02</v>
      </c>
      <c r="R27" s="76">
        <v>45789.625</v>
      </c>
      <c r="S27" s="55">
        <v>101.15600000000001</v>
      </c>
      <c r="T27" s="131">
        <v>45791.625</v>
      </c>
      <c r="U27" s="55">
        <v>120.27</v>
      </c>
      <c r="V27" s="76">
        <v>45880.625</v>
      </c>
      <c r="W27" s="55">
        <v>99.561999999999998</v>
      </c>
    </row>
    <row r="28" spans="1:23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3"/>
      <c r="P28" s="76">
        <v>45791.625</v>
      </c>
      <c r="Q28" s="55">
        <v>92.87</v>
      </c>
      <c r="R28" s="76">
        <v>45790.625</v>
      </c>
      <c r="S28" s="55">
        <v>101.125</v>
      </c>
      <c r="T28" s="131">
        <v>45792.625</v>
      </c>
      <c r="U28" s="55">
        <v>120.4</v>
      </c>
      <c r="V28" s="76">
        <v>45881.625</v>
      </c>
      <c r="W28" s="55">
        <v>99.405000000000001</v>
      </c>
    </row>
    <row r="29" spans="1:23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3"/>
      <c r="P29" s="76">
        <v>45792.625</v>
      </c>
      <c r="Q29" s="55">
        <v>92.74</v>
      </c>
      <c r="R29" s="76">
        <v>45791.625</v>
      </c>
      <c r="S29" s="55">
        <v>101.087</v>
      </c>
      <c r="T29" s="131">
        <v>45793.625</v>
      </c>
      <c r="U29" s="55">
        <v>120.73</v>
      </c>
      <c r="V29" s="76">
        <v>45882.625</v>
      </c>
      <c r="W29" s="55">
        <v>99.745000000000005</v>
      </c>
    </row>
    <row r="30" spans="1:23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3"/>
      <c r="P30" s="76">
        <v>45793.625</v>
      </c>
      <c r="Q30" s="55">
        <v>92.96</v>
      </c>
      <c r="R30" s="76">
        <v>45792.625</v>
      </c>
      <c r="S30" s="55">
        <v>101.241</v>
      </c>
      <c r="T30" s="131">
        <v>45796.625</v>
      </c>
      <c r="U30" s="55">
        <v>120.66</v>
      </c>
      <c r="V30" s="76">
        <v>45883.625</v>
      </c>
      <c r="W30" s="55">
        <v>99.620999999999995</v>
      </c>
    </row>
    <row r="31" spans="1:23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6">
        <v>45796.625</v>
      </c>
      <c r="Q31" s="55">
        <v>92.89</v>
      </c>
      <c r="R31" s="76">
        <v>45793.625</v>
      </c>
      <c r="S31" s="55">
        <v>101.34</v>
      </c>
      <c r="T31" s="131">
        <v>45797.625</v>
      </c>
      <c r="U31" s="55">
        <v>120.68</v>
      </c>
      <c r="V31" s="76">
        <v>45884.625</v>
      </c>
      <c r="W31" s="55">
        <v>99.375</v>
      </c>
    </row>
    <row r="32" spans="1:23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6">
        <v>45797.625</v>
      </c>
      <c r="Q32" s="55">
        <v>93.05</v>
      </c>
      <c r="R32" s="76">
        <v>45796.625</v>
      </c>
      <c r="S32" s="55">
        <v>101.408</v>
      </c>
      <c r="T32" s="131">
        <v>45798.625</v>
      </c>
      <c r="U32" s="55">
        <v>120.59</v>
      </c>
      <c r="V32" s="76">
        <v>45887.625</v>
      </c>
      <c r="W32" s="55">
        <v>99.388999999999996</v>
      </c>
    </row>
    <row r="33" spans="1:23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6">
        <v>45798.625</v>
      </c>
      <c r="Q33" s="55">
        <v>92.95</v>
      </c>
      <c r="R33" s="76">
        <v>45797.625</v>
      </c>
      <c r="S33" s="55">
        <v>101.352</v>
      </c>
      <c r="T33" s="131">
        <v>45799.625</v>
      </c>
      <c r="U33" s="55">
        <v>120.57</v>
      </c>
      <c r="V33" s="76">
        <v>45888.625</v>
      </c>
      <c r="W33" s="55">
        <v>99.484999999999999</v>
      </c>
    </row>
    <row r="34" spans="1:23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6">
        <v>45799.625</v>
      </c>
      <c r="Q34" s="55">
        <v>92.82</v>
      </c>
      <c r="R34" s="76">
        <v>45798.625</v>
      </c>
      <c r="S34" s="55">
        <v>101.282</v>
      </c>
      <c r="T34" s="131">
        <v>45800.625</v>
      </c>
      <c r="U34" s="55">
        <v>120.79</v>
      </c>
      <c r="V34" s="76">
        <v>45889.625</v>
      </c>
      <c r="W34" s="55">
        <v>99.653999999999996</v>
      </c>
    </row>
    <row r="35" spans="1:23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6">
        <v>45800.625</v>
      </c>
      <c r="Q35" s="55">
        <v>92.47</v>
      </c>
      <c r="R35" s="76">
        <v>45799.625</v>
      </c>
      <c r="S35" s="55">
        <v>101.363</v>
      </c>
      <c r="T35" s="131">
        <v>45804.625</v>
      </c>
      <c r="U35" s="55">
        <v>121.1</v>
      </c>
      <c r="V35" s="76">
        <v>45890.625</v>
      </c>
      <c r="W35" s="55">
        <v>99.468999999999994</v>
      </c>
    </row>
    <row r="36" spans="1:23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6">
        <v>45804.625</v>
      </c>
      <c r="Q36" s="55">
        <v>93.11</v>
      </c>
      <c r="R36" s="76">
        <v>45800.625</v>
      </c>
      <c r="S36" s="55">
        <v>101.581</v>
      </c>
      <c r="T36" s="131">
        <v>45805.625</v>
      </c>
      <c r="U36" s="55">
        <v>120.98</v>
      </c>
      <c r="V36" s="76">
        <v>45891.625</v>
      </c>
      <c r="W36" s="55">
        <v>99.596000000000004</v>
      </c>
    </row>
    <row r="37" spans="1:23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6">
        <v>45805.625</v>
      </c>
      <c r="Q37" s="55">
        <v>93.01</v>
      </c>
      <c r="R37" s="76">
        <v>45803.625</v>
      </c>
      <c r="S37" s="55">
        <v>101.53100000000001</v>
      </c>
      <c r="T37" s="131">
        <v>45806.625</v>
      </c>
      <c r="U37" s="55">
        <v>121.25</v>
      </c>
      <c r="V37" s="76">
        <v>45894.625</v>
      </c>
      <c r="W37" s="55">
        <v>99.394999999999996</v>
      </c>
    </row>
    <row r="38" spans="1:23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6">
        <v>45806.625</v>
      </c>
      <c r="Q38" s="55">
        <v>93.33</v>
      </c>
      <c r="R38" s="76">
        <v>45804.625</v>
      </c>
      <c r="S38" s="55">
        <v>101.529</v>
      </c>
      <c r="T38" s="131">
        <v>45810.625</v>
      </c>
      <c r="U38" s="55">
        <v>121.27</v>
      </c>
      <c r="V38" s="76">
        <v>45895.625</v>
      </c>
      <c r="W38" s="55">
        <v>99.643000000000001</v>
      </c>
    </row>
    <row r="39" spans="1:23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P39" s="76">
        <v>45807.625</v>
      </c>
      <c r="Q39" s="55">
        <v>93.44</v>
      </c>
      <c r="R39" s="76">
        <v>45805.625</v>
      </c>
      <c r="S39" s="55">
        <v>101.491</v>
      </c>
      <c r="T39" s="131">
        <v>45811.625</v>
      </c>
      <c r="U39" s="55">
        <v>121.47</v>
      </c>
      <c r="V39" s="76">
        <v>45896.625</v>
      </c>
      <c r="W39" s="55">
        <v>99.801000000000002</v>
      </c>
    </row>
    <row r="40" spans="1:23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P40" s="76">
        <v>45810.625</v>
      </c>
      <c r="Q40" s="55">
        <v>93.5</v>
      </c>
      <c r="R40" s="76">
        <v>45806.625</v>
      </c>
      <c r="S40" s="55">
        <v>101.58</v>
      </c>
      <c r="T40" s="131">
        <v>45812.625</v>
      </c>
      <c r="U40" s="55">
        <v>121.35</v>
      </c>
      <c r="V40" s="76">
        <v>45897.625</v>
      </c>
      <c r="W40" s="55">
        <v>99.775999999999996</v>
      </c>
    </row>
    <row r="41" spans="1:23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P41" s="76">
        <v>45811.625</v>
      </c>
      <c r="Q41" s="55">
        <v>93.62</v>
      </c>
      <c r="R41" s="76">
        <v>45807.625</v>
      </c>
      <c r="S41" s="55">
        <v>101.56</v>
      </c>
      <c r="T41" s="131">
        <v>45813.625</v>
      </c>
      <c r="U41" s="55">
        <v>121.02</v>
      </c>
      <c r="V41" s="76">
        <v>45898.625</v>
      </c>
      <c r="W41" s="55">
        <v>99.783000000000001</v>
      </c>
    </row>
    <row r="42" spans="1:23" x14ac:dyDescent="0.3">
      <c r="B42" s="59"/>
      <c r="C42" s="59"/>
      <c r="D42" s="59"/>
      <c r="F42" s="58"/>
      <c r="G42" s="58"/>
      <c r="I42" s="58"/>
      <c r="J42" s="58"/>
      <c r="L42" s="58"/>
      <c r="M42" s="58"/>
      <c r="N42" s="58"/>
      <c r="P42" s="76">
        <v>45812.625</v>
      </c>
      <c r="Q42" s="55">
        <v>93.7</v>
      </c>
      <c r="R42" s="76">
        <v>45810.625</v>
      </c>
      <c r="S42" s="55">
        <v>101.574</v>
      </c>
      <c r="T42" s="131">
        <v>45814.625</v>
      </c>
      <c r="U42" s="55">
        <v>121.27</v>
      </c>
      <c r="V42" s="76">
        <v>45901.625</v>
      </c>
      <c r="W42" s="55">
        <v>99.632000000000005</v>
      </c>
    </row>
    <row r="43" spans="1:23" x14ac:dyDescent="0.3">
      <c r="B43" s="59"/>
      <c r="C43" s="59"/>
      <c r="D43" s="59"/>
      <c r="I43" s="58"/>
      <c r="J43" s="58"/>
      <c r="L43" s="58"/>
      <c r="M43" s="58"/>
      <c r="N43" s="58"/>
      <c r="P43" s="76">
        <v>45813.625</v>
      </c>
      <c r="Q43" s="55">
        <v>93.55</v>
      </c>
      <c r="R43" s="76">
        <v>45811.625</v>
      </c>
      <c r="S43" s="55">
        <v>101.60599999999999</v>
      </c>
      <c r="T43" s="131">
        <v>45817.625</v>
      </c>
      <c r="U43" s="55">
        <v>121.32</v>
      </c>
      <c r="V43" s="76">
        <v>45902.625</v>
      </c>
      <c r="W43" s="55">
        <v>99.481999999999999</v>
      </c>
    </row>
    <row r="44" spans="1:23" x14ac:dyDescent="0.3">
      <c r="B44" s="59"/>
      <c r="C44" s="59"/>
      <c r="D44" s="59"/>
      <c r="I44" s="58"/>
      <c r="J44" s="58"/>
      <c r="L44" s="58"/>
      <c r="M44" s="58"/>
      <c r="N44" s="58"/>
      <c r="P44" s="76">
        <v>45814.625</v>
      </c>
      <c r="Q44" s="55">
        <v>93.7</v>
      </c>
      <c r="R44" s="76">
        <v>45812.625</v>
      </c>
      <c r="S44" s="55">
        <v>101.54</v>
      </c>
      <c r="T44" s="131">
        <v>45818.625</v>
      </c>
      <c r="U44" s="55">
        <v>121.52</v>
      </c>
      <c r="V44" s="76">
        <v>45903.625</v>
      </c>
      <c r="W44" s="55">
        <v>99.596000000000004</v>
      </c>
    </row>
    <row r="45" spans="1:23" x14ac:dyDescent="0.3">
      <c r="B45" s="59"/>
      <c r="C45" s="59"/>
      <c r="D45" s="59"/>
      <c r="I45" s="58"/>
      <c r="J45" s="58"/>
      <c r="L45" s="58"/>
      <c r="M45" s="58"/>
      <c r="N45" s="58"/>
      <c r="P45" s="76">
        <v>45817.625</v>
      </c>
      <c r="Q45" s="55">
        <v>93.62</v>
      </c>
      <c r="R45" s="76">
        <v>45813.625</v>
      </c>
      <c r="S45" s="55">
        <v>101.26</v>
      </c>
      <c r="T45" s="131">
        <v>45819.625</v>
      </c>
      <c r="U45" s="55">
        <v>121.56</v>
      </c>
      <c r="V45" s="76">
        <v>45904.625</v>
      </c>
      <c r="W45" s="55">
        <v>99.653999999999996</v>
      </c>
    </row>
    <row r="46" spans="1:23" x14ac:dyDescent="0.3">
      <c r="B46" s="59"/>
      <c r="C46" s="59"/>
      <c r="D46" s="59"/>
      <c r="P46" s="76">
        <v>45818.625</v>
      </c>
      <c r="Q46" s="55">
        <v>93.67</v>
      </c>
      <c r="R46" s="76">
        <v>45814.625</v>
      </c>
      <c r="S46" s="55">
        <v>101.29900000000001</v>
      </c>
      <c r="T46" s="131">
        <v>45820.625</v>
      </c>
      <c r="U46" s="55">
        <v>121.7</v>
      </c>
      <c r="V46" s="76">
        <v>45905.625</v>
      </c>
      <c r="W46" s="55">
        <v>99.900999999999996</v>
      </c>
    </row>
    <row r="47" spans="1:23" x14ac:dyDescent="0.3">
      <c r="B47" s="59"/>
      <c r="C47" s="59"/>
      <c r="D47" s="59"/>
      <c r="P47" s="76">
        <v>45819.625</v>
      </c>
      <c r="Q47" s="55">
        <v>93.76</v>
      </c>
      <c r="R47" s="76">
        <v>45817.625</v>
      </c>
      <c r="S47" s="55">
        <v>101.297</v>
      </c>
      <c r="T47" s="131">
        <v>45821.625</v>
      </c>
      <c r="U47" s="55">
        <v>121.38</v>
      </c>
      <c r="V47" s="76">
        <v>45908.625</v>
      </c>
      <c r="W47" s="55">
        <v>99.972999999999999</v>
      </c>
    </row>
    <row r="48" spans="1:23" x14ac:dyDescent="0.3">
      <c r="B48" s="59"/>
      <c r="C48" s="59"/>
      <c r="D48" s="59"/>
      <c r="P48" s="76">
        <v>45820.625</v>
      </c>
      <c r="Q48" s="55">
        <v>93.76</v>
      </c>
      <c r="R48" s="76">
        <v>45818.625</v>
      </c>
      <c r="S48" s="55">
        <v>101.38500000000001</v>
      </c>
      <c r="T48" s="131">
        <v>45825.625</v>
      </c>
      <c r="U48" s="55">
        <v>121.5</v>
      </c>
      <c r="V48" s="76">
        <v>45909.625</v>
      </c>
      <c r="W48" s="55">
        <v>99.885999999999996</v>
      </c>
    </row>
    <row r="49" spans="2:23" x14ac:dyDescent="0.3">
      <c r="B49" s="59"/>
      <c r="C49" s="59"/>
      <c r="D49" s="59"/>
      <c r="P49" s="76">
        <v>45821.625</v>
      </c>
      <c r="Q49" s="55">
        <v>93.42</v>
      </c>
      <c r="R49" s="76">
        <v>45819.625</v>
      </c>
      <c r="S49" s="55">
        <v>101.398</v>
      </c>
      <c r="T49" s="131">
        <v>45826.625</v>
      </c>
      <c r="U49" s="55">
        <v>121.52</v>
      </c>
      <c r="V49" s="76">
        <v>45910.625</v>
      </c>
      <c r="W49" s="55">
        <v>99.86</v>
      </c>
    </row>
    <row r="50" spans="2:23" x14ac:dyDescent="0.3">
      <c r="B50" s="59"/>
      <c r="C50" s="59"/>
      <c r="D50" s="59"/>
      <c r="P50" s="76">
        <v>45824.625</v>
      </c>
      <c r="Q50" s="55">
        <v>93.76</v>
      </c>
      <c r="R50" s="76">
        <v>45820.625</v>
      </c>
      <c r="S50" s="55">
        <v>101.509</v>
      </c>
      <c r="T50" s="131">
        <v>45827.625</v>
      </c>
      <c r="U50" s="55">
        <v>121.37</v>
      </c>
      <c r="V50" s="76">
        <v>45911.625</v>
      </c>
      <c r="W50" s="55">
        <v>99.715000000000003</v>
      </c>
    </row>
    <row r="51" spans="2:23" x14ac:dyDescent="0.3">
      <c r="B51" s="59"/>
      <c r="C51" s="59"/>
      <c r="D51" s="59"/>
      <c r="P51" s="76">
        <v>45825.625</v>
      </c>
      <c r="Q51" s="55">
        <v>93.56</v>
      </c>
      <c r="R51" s="76">
        <v>45821.625</v>
      </c>
      <c r="S51" s="55">
        <v>101.375</v>
      </c>
      <c r="T51" s="131">
        <v>45828.625</v>
      </c>
      <c r="U51" s="55">
        <v>121.48</v>
      </c>
      <c r="V51" s="76">
        <v>45912.625</v>
      </c>
      <c r="W51" s="55">
        <v>99.519000000000005</v>
      </c>
    </row>
    <row r="52" spans="2:23" x14ac:dyDescent="0.3">
      <c r="B52" s="59"/>
      <c r="C52" s="59"/>
      <c r="D52" s="59"/>
      <c r="P52" s="76">
        <v>45826.625</v>
      </c>
      <c r="Q52" s="55">
        <v>93.37</v>
      </c>
      <c r="R52" s="76">
        <v>45824.625</v>
      </c>
      <c r="S52" s="55">
        <v>101.402</v>
      </c>
      <c r="T52" s="131">
        <v>45831.625</v>
      </c>
      <c r="U52" s="55">
        <v>121.56</v>
      </c>
      <c r="V52" s="76">
        <v>45915.625</v>
      </c>
      <c r="W52" s="55">
        <v>99.558000000000007</v>
      </c>
    </row>
    <row r="53" spans="2:23" x14ac:dyDescent="0.3">
      <c r="B53" s="59"/>
      <c r="C53" s="59"/>
      <c r="D53" s="59"/>
      <c r="P53" s="76">
        <v>45827.625</v>
      </c>
      <c r="Q53" s="55">
        <v>93.19</v>
      </c>
      <c r="R53" s="76">
        <v>45825.625</v>
      </c>
      <c r="S53" s="55">
        <v>101.369</v>
      </c>
      <c r="T53" s="131">
        <v>45832.625</v>
      </c>
      <c r="U53" s="55">
        <v>121.66</v>
      </c>
      <c r="V53" s="76">
        <v>45916.625</v>
      </c>
      <c r="W53" s="55">
        <v>99.569000000000003</v>
      </c>
    </row>
    <row r="54" spans="2:23" x14ac:dyDescent="0.3">
      <c r="P54" s="76">
        <v>45828.625</v>
      </c>
      <c r="Q54" s="55">
        <v>93.4</v>
      </c>
      <c r="R54" s="76">
        <v>45826.625</v>
      </c>
      <c r="S54" s="55">
        <v>101.449</v>
      </c>
      <c r="T54" s="131">
        <v>45833.625</v>
      </c>
      <c r="U54" s="55">
        <v>121.62</v>
      </c>
      <c r="V54" s="76">
        <v>45917.625</v>
      </c>
      <c r="W54" s="55">
        <v>99.600999999999999</v>
      </c>
    </row>
    <row r="55" spans="2:23" x14ac:dyDescent="0.3">
      <c r="P55" s="76">
        <v>45831.625</v>
      </c>
      <c r="Q55" s="55">
        <v>93.3</v>
      </c>
      <c r="R55" s="76">
        <v>45827.625</v>
      </c>
      <c r="S55" s="55">
        <v>101.432</v>
      </c>
      <c r="T55" s="131">
        <v>45834.625</v>
      </c>
      <c r="U55" s="55">
        <v>121.66</v>
      </c>
      <c r="V55" s="76">
        <v>45918.625</v>
      </c>
      <c r="W55" s="55">
        <v>99.516000000000005</v>
      </c>
    </row>
    <row r="56" spans="2:23" x14ac:dyDescent="0.3">
      <c r="P56" s="76">
        <v>45832.625</v>
      </c>
      <c r="Q56" s="55">
        <v>93.63</v>
      </c>
      <c r="R56" s="76">
        <v>45828.625</v>
      </c>
      <c r="S56" s="55">
        <v>101.38200000000001</v>
      </c>
      <c r="T56" s="131">
        <v>45835.625</v>
      </c>
      <c r="U56" s="55">
        <v>121.55</v>
      </c>
      <c r="V56" s="76">
        <v>45919.625</v>
      </c>
      <c r="W56" s="55">
        <v>99.414000000000001</v>
      </c>
    </row>
    <row r="57" spans="2:23" x14ac:dyDescent="0.3">
      <c r="P57" s="76">
        <v>45833.625</v>
      </c>
      <c r="Q57" s="55">
        <v>93.47</v>
      </c>
      <c r="R57" s="76">
        <v>45831.625</v>
      </c>
      <c r="S57" s="55">
        <v>101.441</v>
      </c>
      <c r="T57" s="131">
        <v>45838.625</v>
      </c>
      <c r="U57" s="55">
        <v>121.69</v>
      </c>
      <c r="V57" s="76">
        <v>45922.625</v>
      </c>
      <c r="W57" s="55">
        <v>99.441000000000003</v>
      </c>
    </row>
    <row r="58" spans="2:23" x14ac:dyDescent="0.3">
      <c r="P58" s="76">
        <v>45834.625</v>
      </c>
      <c r="Q58" s="55">
        <v>93.5</v>
      </c>
      <c r="R58" s="76">
        <v>45832.625</v>
      </c>
      <c r="S58" s="55">
        <v>101.40600000000001</v>
      </c>
      <c r="T58" s="131">
        <v>45839.625</v>
      </c>
      <c r="U58" s="55">
        <v>121.84</v>
      </c>
      <c r="V58" s="76">
        <v>45923.625</v>
      </c>
      <c r="W58" s="55">
        <v>99.381</v>
      </c>
    </row>
    <row r="59" spans="2:23" x14ac:dyDescent="0.3">
      <c r="P59" s="76">
        <v>45835.625</v>
      </c>
      <c r="Q59" s="55">
        <v>93.63</v>
      </c>
      <c r="R59" s="76">
        <v>45833.625</v>
      </c>
      <c r="S59" s="55">
        <v>101.367</v>
      </c>
      <c r="T59" s="131">
        <v>45840.625</v>
      </c>
      <c r="U59" s="55">
        <v>121.82</v>
      </c>
      <c r="V59" s="76">
        <v>45924.625</v>
      </c>
      <c r="W59" s="55">
        <v>99.414000000000001</v>
      </c>
    </row>
    <row r="60" spans="2:23" x14ac:dyDescent="0.3">
      <c r="P60" s="76">
        <v>45838.625</v>
      </c>
      <c r="Q60" s="55">
        <v>93.64</v>
      </c>
      <c r="R60" s="76">
        <v>45834.625</v>
      </c>
      <c r="S60" s="55">
        <v>101.43</v>
      </c>
      <c r="T60" s="131">
        <v>45841.625</v>
      </c>
      <c r="U60" s="55">
        <v>122.16</v>
      </c>
      <c r="V60" s="76">
        <v>45925.625</v>
      </c>
      <c r="W60" s="55">
        <v>99.263000000000005</v>
      </c>
    </row>
    <row r="61" spans="2:23" x14ac:dyDescent="0.3">
      <c r="P61" s="76">
        <v>45839.625</v>
      </c>
      <c r="Q61" s="55">
        <v>93.68</v>
      </c>
      <c r="R61" s="76">
        <v>45835.625</v>
      </c>
      <c r="S61" s="55">
        <v>101.3</v>
      </c>
      <c r="T61" s="131">
        <v>45842.625</v>
      </c>
      <c r="U61" s="55">
        <v>122.27</v>
      </c>
      <c r="V61" s="76">
        <v>45926.625</v>
      </c>
      <c r="W61" s="55">
        <v>99.38</v>
      </c>
    </row>
    <row r="62" spans="2:23" x14ac:dyDescent="0.3">
      <c r="P62" s="76">
        <v>45840.625</v>
      </c>
      <c r="Q62" s="55">
        <v>93.74</v>
      </c>
      <c r="R62" s="76">
        <v>45838.625</v>
      </c>
      <c r="S62" s="55">
        <v>101.331</v>
      </c>
      <c r="T62" s="131">
        <v>45845.625</v>
      </c>
      <c r="U62" s="55">
        <v>122.05</v>
      </c>
      <c r="V62" s="76">
        <v>45929.625</v>
      </c>
      <c r="W62" s="55">
        <v>99.456000000000003</v>
      </c>
    </row>
    <row r="63" spans="2:23" x14ac:dyDescent="0.3">
      <c r="P63" s="76">
        <v>45841.625</v>
      </c>
      <c r="Q63" s="55">
        <v>93.9</v>
      </c>
      <c r="R63" s="76">
        <v>45839.625</v>
      </c>
      <c r="S63" s="55">
        <v>101.357</v>
      </c>
      <c r="T63" s="131">
        <v>45846.625</v>
      </c>
      <c r="U63" s="55">
        <v>121.9</v>
      </c>
      <c r="V63" s="76">
        <v>45930.625</v>
      </c>
      <c r="W63" s="55">
        <v>99.484999999999999</v>
      </c>
    </row>
    <row r="64" spans="2:23" x14ac:dyDescent="0.3">
      <c r="P64" s="76">
        <v>45842.625</v>
      </c>
      <c r="Q64" s="55">
        <v>93.86</v>
      </c>
      <c r="R64" s="76">
        <v>45840.625</v>
      </c>
      <c r="S64" s="55">
        <v>101.286</v>
      </c>
      <c r="T64" s="131">
        <v>45847.625</v>
      </c>
      <c r="U64" s="55">
        <v>122</v>
      </c>
      <c r="V64" s="76">
        <v>45931.625</v>
      </c>
      <c r="W64" s="55">
        <v>99.536000000000001</v>
      </c>
    </row>
    <row r="65" spans="16:23" x14ac:dyDescent="0.3">
      <c r="P65" s="76">
        <v>45845.625</v>
      </c>
      <c r="Q65" s="55">
        <v>93.91</v>
      </c>
      <c r="R65" s="76">
        <v>45841.625</v>
      </c>
      <c r="S65" s="55">
        <v>101.379</v>
      </c>
      <c r="T65" s="131">
        <v>45848.625</v>
      </c>
      <c r="U65" s="55">
        <v>121.86</v>
      </c>
      <c r="V65" s="76">
        <v>45932.625</v>
      </c>
      <c r="W65" s="55">
        <v>99.51</v>
      </c>
    </row>
    <row r="66" spans="16:23" x14ac:dyDescent="0.3">
      <c r="P66" s="76">
        <v>45846.625</v>
      </c>
      <c r="Q66" s="55">
        <v>93.9</v>
      </c>
      <c r="R66" s="76">
        <v>45842.625</v>
      </c>
      <c r="S66" s="55">
        <v>101.465</v>
      </c>
      <c r="T66" s="131">
        <v>45849.625</v>
      </c>
      <c r="U66" s="55">
        <v>121.72</v>
      </c>
      <c r="V66" s="76">
        <v>45933.625</v>
      </c>
      <c r="W66" s="55">
        <v>99.492999999999995</v>
      </c>
    </row>
    <row r="67" spans="16:23" x14ac:dyDescent="0.3">
      <c r="P67" s="76">
        <v>45847.625</v>
      </c>
      <c r="Q67" s="55">
        <v>94.17</v>
      </c>
      <c r="R67" s="76">
        <v>45845.625</v>
      </c>
      <c r="S67" s="55">
        <v>101.348</v>
      </c>
      <c r="T67" s="131">
        <v>45852.625</v>
      </c>
      <c r="U67" s="55">
        <v>121.74</v>
      </c>
      <c r="V67" s="76">
        <v>45936.625</v>
      </c>
      <c r="W67" s="55">
        <v>99.536000000000001</v>
      </c>
    </row>
    <row r="68" spans="16:23" x14ac:dyDescent="0.3">
      <c r="P68" s="76">
        <v>45848.625</v>
      </c>
      <c r="Q68" s="55">
        <v>94.22</v>
      </c>
      <c r="R68" s="76">
        <v>45846.625</v>
      </c>
      <c r="S68" s="55">
        <v>101.241</v>
      </c>
      <c r="T68" s="131">
        <v>45853.625</v>
      </c>
      <c r="U68" s="55">
        <v>121.85</v>
      </c>
      <c r="V68" s="76">
        <v>45937.625</v>
      </c>
      <c r="W68" s="55">
        <v>99.483000000000004</v>
      </c>
    </row>
    <row r="69" spans="16:23" x14ac:dyDescent="0.3">
      <c r="P69" s="76">
        <v>45849.625</v>
      </c>
      <c r="Q69" s="55">
        <v>94.12</v>
      </c>
      <c r="R69" s="76">
        <v>45847.625</v>
      </c>
      <c r="S69" s="55">
        <v>101.289</v>
      </c>
      <c r="T69" s="131">
        <v>45854.625</v>
      </c>
      <c r="U69" s="55">
        <v>121.87</v>
      </c>
      <c r="V69" s="76">
        <v>45938.625</v>
      </c>
      <c r="W69" s="55">
        <v>99.673000000000002</v>
      </c>
    </row>
    <row r="70" spans="16:23" x14ac:dyDescent="0.3">
      <c r="P70" s="76">
        <v>45852.625</v>
      </c>
      <c r="Q70" s="55">
        <v>94.05</v>
      </c>
      <c r="R70" s="76">
        <v>45848.625</v>
      </c>
      <c r="S70" s="55">
        <v>101.181</v>
      </c>
      <c r="T70" s="131">
        <v>45855.625</v>
      </c>
      <c r="U70" s="55">
        <v>120.13</v>
      </c>
      <c r="V70" s="76">
        <v>45939.625</v>
      </c>
      <c r="W70" s="55">
        <v>99.552999999999997</v>
      </c>
    </row>
    <row r="71" spans="16:23" x14ac:dyDescent="0.3">
      <c r="P71" s="76">
        <v>45853.625</v>
      </c>
      <c r="Q71" s="55">
        <v>94.05</v>
      </c>
      <c r="R71" s="76">
        <v>45849.625</v>
      </c>
      <c r="S71" s="55">
        <v>101.123</v>
      </c>
      <c r="T71" s="131">
        <v>45856.625</v>
      </c>
      <c r="U71" s="55">
        <v>120.01</v>
      </c>
      <c r="V71" s="76">
        <v>45940.625</v>
      </c>
      <c r="W71" s="55">
        <v>99.754000000000005</v>
      </c>
    </row>
    <row r="72" spans="16:23" x14ac:dyDescent="0.3">
      <c r="P72" s="76">
        <v>45854.625</v>
      </c>
      <c r="Q72" s="55">
        <v>93.96</v>
      </c>
      <c r="R72" s="76">
        <v>45852.625</v>
      </c>
      <c r="S72" s="55">
        <v>101.181</v>
      </c>
      <c r="T72" s="131">
        <v>45859.625</v>
      </c>
      <c r="U72" s="55">
        <v>120.31</v>
      </c>
      <c r="V72" s="76">
        <v>45943.625</v>
      </c>
      <c r="W72" s="55">
        <v>99.923000000000002</v>
      </c>
    </row>
    <row r="73" spans="16:23" x14ac:dyDescent="0.3">
      <c r="P73" s="76">
        <v>45855.625</v>
      </c>
      <c r="Q73" s="55">
        <v>94.08</v>
      </c>
      <c r="R73" s="76">
        <v>45853.625</v>
      </c>
      <c r="S73" s="55">
        <v>101.23699999999999</v>
      </c>
      <c r="T73" s="131">
        <v>45860.625</v>
      </c>
      <c r="U73" s="55">
        <v>120.48</v>
      </c>
      <c r="V73" s="76">
        <v>45944.625</v>
      </c>
      <c r="W73" s="55">
        <v>99.977999999999994</v>
      </c>
    </row>
    <row r="74" spans="16:23" x14ac:dyDescent="0.3">
      <c r="P74" s="76">
        <v>45856.625</v>
      </c>
      <c r="Q74" s="55">
        <v>94.09</v>
      </c>
      <c r="R74" s="76">
        <v>45854.625</v>
      </c>
      <c r="S74" s="55">
        <v>101.31</v>
      </c>
      <c r="T74" s="131">
        <v>45861.625</v>
      </c>
      <c r="U74" s="55">
        <v>120.5</v>
      </c>
      <c r="V74" s="76">
        <v>45945.625</v>
      </c>
      <c r="W74" s="55">
        <v>100.18899999999999</v>
      </c>
    </row>
    <row r="75" spans="16:23" x14ac:dyDescent="0.3">
      <c r="P75" s="76">
        <v>45859.625</v>
      </c>
      <c r="Q75" s="55">
        <v>94.13</v>
      </c>
      <c r="R75" s="76">
        <v>45855.625</v>
      </c>
      <c r="S75" s="55">
        <v>101.328</v>
      </c>
      <c r="T75" s="131">
        <v>45862.625</v>
      </c>
      <c r="U75" s="55">
        <v>120.16</v>
      </c>
      <c r="V75" s="76">
        <v>45946.625</v>
      </c>
      <c r="W75" s="55">
        <v>100.13</v>
      </c>
    </row>
    <row r="76" spans="16:23" x14ac:dyDescent="0.3">
      <c r="P76" s="76">
        <v>45860.625</v>
      </c>
      <c r="Q76" s="55">
        <v>94.13</v>
      </c>
      <c r="R76" s="76">
        <v>45856.625</v>
      </c>
      <c r="S76" s="55">
        <v>101.28</v>
      </c>
      <c r="T76" s="131">
        <v>45863.625</v>
      </c>
      <c r="U76" s="55">
        <v>120.06</v>
      </c>
    </row>
    <row r="77" spans="16:23" x14ac:dyDescent="0.3">
      <c r="P77" s="76">
        <v>45861.625</v>
      </c>
      <c r="Q77" s="55">
        <v>94.21</v>
      </c>
      <c r="R77" s="76">
        <v>45859.625</v>
      </c>
      <c r="S77" s="55">
        <v>101.45</v>
      </c>
      <c r="T77" s="131">
        <v>45866.625</v>
      </c>
      <c r="U77" s="55">
        <v>120.25</v>
      </c>
    </row>
    <row r="78" spans="16:23" x14ac:dyDescent="0.3">
      <c r="P78" s="76">
        <v>45862.625</v>
      </c>
      <c r="Q78" s="55">
        <v>94.34</v>
      </c>
      <c r="R78" s="76">
        <v>45860.625</v>
      </c>
      <c r="S78" s="55">
        <v>101.5</v>
      </c>
      <c r="T78" s="131">
        <v>45867.625</v>
      </c>
      <c r="U78" s="55">
        <v>120.32</v>
      </c>
    </row>
    <row r="79" spans="16:23" x14ac:dyDescent="0.3">
      <c r="P79" s="76">
        <v>45863.625</v>
      </c>
      <c r="Q79" s="55">
        <v>94.27</v>
      </c>
      <c r="R79" s="76">
        <v>45861.625</v>
      </c>
      <c r="S79" s="55">
        <v>101.505</v>
      </c>
      <c r="T79" s="131">
        <v>45868.625</v>
      </c>
      <c r="U79" s="55">
        <v>120.21</v>
      </c>
    </row>
    <row r="80" spans="16:23" x14ac:dyDescent="0.3">
      <c r="P80" s="76">
        <v>45866.625</v>
      </c>
      <c r="Q80" s="55">
        <v>94.37</v>
      </c>
      <c r="R80" s="76">
        <v>45862.625</v>
      </c>
      <c r="S80" s="55">
        <v>101.15300000000001</v>
      </c>
      <c r="T80" s="131">
        <v>45869.625</v>
      </c>
      <c r="U80" s="55">
        <v>120.26</v>
      </c>
    </row>
    <row r="81" spans="16:21" x14ac:dyDescent="0.3">
      <c r="P81" s="76">
        <v>45867.625</v>
      </c>
      <c r="Q81" s="55">
        <v>94.46</v>
      </c>
      <c r="R81" s="76">
        <v>45863.625</v>
      </c>
      <c r="S81" s="55">
        <v>101.054</v>
      </c>
      <c r="T81" s="131">
        <v>45870.625</v>
      </c>
      <c r="U81" s="55">
        <v>120.22</v>
      </c>
    </row>
    <row r="82" spans="16:21" x14ac:dyDescent="0.3">
      <c r="P82" s="76">
        <v>45868.625</v>
      </c>
      <c r="Q82" s="55">
        <v>94.48</v>
      </c>
      <c r="R82" s="76">
        <v>45866.625</v>
      </c>
      <c r="S82" s="55">
        <v>101.17</v>
      </c>
      <c r="T82" s="131">
        <v>45873.625</v>
      </c>
      <c r="U82" s="55">
        <v>120.41</v>
      </c>
    </row>
    <row r="83" spans="16:21" x14ac:dyDescent="0.3">
      <c r="P83" s="76">
        <v>45869.625</v>
      </c>
      <c r="Q83" s="55">
        <v>94.45</v>
      </c>
      <c r="R83" s="76">
        <v>45867.625</v>
      </c>
      <c r="S83" s="55">
        <v>101.105</v>
      </c>
      <c r="T83" s="131">
        <v>45874.625</v>
      </c>
      <c r="U83" s="55">
        <v>120.52</v>
      </c>
    </row>
    <row r="84" spans="16:21" x14ac:dyDescent="0.3">
      <c r="P84" s="76">
        <v>45870.625</v>
      </c>
      <c r="Q84" s="55">
        <v>94.32</v>
      </c>
      <c r="R84" s="76">
        <v>45868.625</v>
      </c>
      <c r="S84" s="55">
        <v>101.048</v>
      </c>
      <c r="T84" s="131">
        <v>45875.625</v>
      </c>
      <c r="U84" s="55">
        <v>120.41</v>
      </c>
    </row>
    <row r="85" spans="16:21" x14ac:dyDescent="0.3">
      <c r="P85" s="76">
        <v>45873.625</v>
      </c>
      <c r="Q85" s="55">
        <v>94.38</v>
      </c>
      <c r="R85" s="76">
        <v>45869.625</v>
      </c>
      <c r="S85" s="55">
        <v>101.02200000000001</v>
      </c>
      <c r="T85" s="131">
        <v>45876.625</v>
      </c>
      <c r="U85" s="55">
        <v>120.52</v>
      </c>
    </row>
    <row r="86" spans="16:21" x14ac:dyDescent="0.3">
      <c r="P86" s="76">
        <v>45874.625</v>
      </c>
      <c r="Q86" s="55">
        <v>94.45</v>
      </c>
      <c r="R86" s="76">
        <v>45870.625</v>
      </c>
      <c r="S86" s="55">
        <v>101.155</v>
      </c>
      <c r="T86" s="131">
        <v>45877.625</v>
      </c>
      <c r="U86" s="55">
        <v>120.29</v>
      </c>
    </row>
    <row r="87" spans="16:21" x14ac:dyDescent="0.3">
      <c r="P87" s="76">
        <v>45875.625</v>
      </c>
      <c r="Q87" s="55">
        <v>94.47</v>
      </c>
      <c r="R87" s="76">
        <v>45873.625</v>
      </c>
      <c r="S87" s="55">
        <v>101.214</v>
      </c>
      <c r="T87" s="131">
        <v>45880.625</v>
      </c>
      <c r="U87" s="55">
        <v>120.27</v>
      </c>
    </row>
    <row r="88" spans="16:21" x14ac:dyDescent="0.3">
      <c r="P88" s="76">
        <v>45876.625</v>
      </c>
      <c r="Q88" s="55">
        <v>94.64</v>
      </c>
      <c r="R88" s="76">
        <v>45874.625</v>
      </c>
      <c r="S88" s="55">
        <v>101.217</v>
      </c>
      <c r="T88" s="131">
        <v>45881.625</v>
      </c>
      <c r="U88" s="55">
        <v>120.15</v>
      </c>
    </row>
    <row r="89" spans="16:21" x14ac:dyDescent="0.3">
      <c r="P89" s="76">
        <v>45877.625</v>
      </c>
      <c r="Q89" s="55">
        <v>94.67</v>
      </c>
      <c r="R89" s="76">
        <v>45875.625</v>
      </c>
      <c r="S89" s="55">
        <v>101.197</v>
      </c>
      <c r="T89" s="131">
        <v>45882.625</v>
      </c>
      <c r="U89" s="55">
        <v>120.52</v>
      </c>
    </row>
    <row r="90" spans="16:21" x14ac:dyDescent="0.3">
      <c r="P90" s="76">
        <v>45880.625</v>
      </c>
      <c r="Q90" s="55">
        <v>94.66</v>
      </c>
      <c r="R90" s="76">
        <v>45876.625</v>
      </c>
      <c r="S90" s="55">
        <v>101.16500000000001</v>
      </c>
      <c r="T90" s="131">
        <v>45883.625</v>
      </c>
      <c r="U90" s="55">
        <v>120.46</v>
      </c>
    </row>
    <row r="91" spans="16:21" x14ac:dyDescent="0.3">
      <c r="P91" s="76">
        <v>45881.625</v>
      </c>
      <c r="Q91" s="55">
        <v>94.75</v>
      </c>
      <c r="R91" s="76">
        <v>45877.625</v>
      </c>
      <c r="S91" s="55">
        <v>101.039</v>
      </c>
      <c r="T91" s="131">
        <v>45887.625</v>
      </c>
      <c r="U91" s="55">
        <v>120.14</v>
      </c>
    </row>
    <row r="92" spans="16:21" x14ac:dyDescent="0.3">
      <c r="P92" s="76">
        <v>45882.625</v>
      </c>
      <c r="Q92" s="55">
        <v>94.88</v>
      </c>
      <c r="R92" s="76">
        <v>45880.625</v>
      </c>
      <c r="S92" s="55">
        <v>101.004</v>
      </c>
      <c r="T92" s="131">
        <v>45888.625</v>
      </c>
      <c r="U92" s="55">
        <v>120.27</v>
      </c>
    </row>
    <row r="93" spans="16:21" x14ac:dyDescent="0.3">
      <c r="P93" s="76">
        <v>45883.625</v>
      </c>
      <c r="Q93" s="55">
        <v>94.94</v>
      </c>
      <c r="R93" s="76">
        <v>45881.625</v>
      </c>
      <c r="S93" s="55">
        <v>100.947</v>
      </c>
      <c r="T93" s="131">
        <v>45889.625</v>
      </c>
      <c r="U93" s="55">
        <v>120.39</v>
      </c>
    </row>
    <row r="94" spans="16:21" x14ac:dyDescent="0.3">
      <c r="P94" s="76">
        <v>45884.625</v>
      </c>
      <c r="Q94" s="55">
        <v>94.87</v>
      </c>
      <c r="R94" s="76">
        <v>45882.625</v>
      </c>
      <c r="S94" s="55">
        <v>101.11799999999999</v>
      </c>
      <c r="T94" s="131">
        <v>45890.625</v>
      </c>
      <c r="U94" s="55">
        <v>120.12</v>
      </c>
    </row>
    <row r="95" spans="16:21" x14ac:dyDescent="0.3">
      <c r="P95" s="76">
        <v>45887.625</v>
      </c>
      <c r="Q95" s="55">
        <v>94.83</v>
      </c>
      <c r="R95" s="76">
        <v>45883.625</v>
      </c>
      <c r="S95" s="55">
        <v>101.057</v>
      </c>
      <c r="T95" s="131">
        <v>45891.625</v>
      </c>
      <c r="U95" s="55">
        <v>120.28</v>
      </c>
    </row>
    <row r="96" spans="16:21" x14ac:dyDescent="0.3">
      <c r="P96" s="76">
        <v>45888.625</v>
      </c>
      <c r="Q96" s="55">
        <v>94.8</v>
      </c>
      <c r="R96" s="76">
        <v>45884.625</v>
      </c>
      <c r="S96" s="55">
        <v>100.946</v>
      </c>
      <c r="T96" s="131">
        <v>45898.625</v>
      </c>
      <c r="U96" s="55">
        <v>120.25</v>
      </c>
    </row>
    <row r="97" spans="16:21" x14ac:dyDescent="0.3">
      <c r="P97" s="76">
        <v>45889.625</v>
      </c>
      <c r="Q97" s="55">
        <v>94.64</v>
      </c>
      <c r="R97" s="76">
        <v>45887.625</v>
      </c>
      <c r="S97" s="55">
        <v>100.953</v>
      </c>
      <c r="T97" s="131">
        <v>45901.625</v>
      </c>
      <c r="U97" s="55">
        <v>120.1</v>
      </c>
    </row>
    <row r="98" spans="16:21" x14ac:dyDescent="0.3">
      <c r="P98" s="76">
        <v>45890.625</v>
      </c>
      <c r="Q98" s="55">
        <v>94.47</v>
      </c>
      <c r="R98" s="76">
        <v>45888.625</v>
      </c>
      <c r="S98" s="55">
        <v>100.99</v>
      </c>
      <c r="T98" s="131">
        <v>45902.625</v>
      </c>
      <c r="U98" s="55">
        <v>119.81</v>
      </c>
    </row>
    <row r="99" spans="16:21" x14ac:dyDescent="0.3">
      <c r="P99" s="76">
        <v>45891.625</v>
      </c>
      <c r="Q99" s="55">
        <v>94.76</v>
      </c>
      <c r="R99" s="76">
        <v>45889.625</v>
      </c>
      <c r="S99" s="55">
        <v>101.083</v>
      </c>
      <c r="T99" s="131">
        <v>45903.625</v>
      </c>
      <c r="U99" s="55">
        <v>120.08</v>
      </c>
    </row>
    <row r="100" spans="16:21" x14ac:dyDescent="0.3">
      <c r="P100" s="76">
        <v>45895.625</v>
      </c>
      <c r="Q100" s="55">
        <v>94.59</v>
      </c>
      <c r="R100" s="76">
        <v>45890.625</v>
      </c>
      <c r="S100" s="55">
        <v>100.955</v>
      </c>
      <c r="T100" s="131">
        <v>45904.625</v>
      </c>
      <c r="U100" s="55">
        <v>120.3</v>
      </c>
    </row>
    <row r="101" spans="16:21" x14ac:dyDescent="0.3">
      <c r="P101" s="76">
        <v>45896.625</v>
      </c>
      <c r="Q101" s="55">
        <v>94.56</v>
      </c>
      <c r="R101" s="76">
        <v>45891.625</v>
      </c>
      <c r="S101" s="55">
        <v>101.027</v>
      </c>
      <c r="T101" s="131">
        <v>45905.625</v>
      </c>
      <c r="U101" s="55">
        <v>120.64</v>
      </c>
    </row>
    <row r="102" spans="16:21" x14ac:dyDescent="0.3">
      <c r="P102" s="76">
        <v>45897.625</v>
      </c>
      <c r="Q102" s="55">
        <v>94.44</v>
      </c>
      <c r="R102" s="76">
        <v>45894.625</v>
      </c>
      <c r="S102" s="55">
        <v>100.916</v>
      </c>
      <c r="T102" s="131">
        <v>45908.625</v>
      </c>
      <c r="U102" s="55">
        <v>120.74</v>
      </c>
    </row>
    <row r="103" spans="16:21" x14ac:dyDescent="0.3">
      <c r="P103" s="76">
        <v>45898.625</v>
      </c>
      <c r="Q103" s="55">
        <v>94.44</v>
      </c>
      <c r="R103" s="76">
        <v>45895.625</v>
      </c>
      <c r="S103" s="55">
        <v>101.051</v>
      </c>
      <c r="T103" s="131">
        <v>45909.625</v>
      </c>
      <c r="U103" s="55">
        <v>120.66</v>
      </c>
    </row>
    <row r="104" spans="16:21" x14ac:dyDescent="0.3">
      <c r="P104" s="76">
        <v>45901.625</v>
      </c>
      <c r="Q104" s="55">
        <v>94.4</v>
      </c>
      <c r="R104" s="76">
        <v>45896.625</v>
      </c>
      <c r="S104" s="55">
        <v>101.142</v>
      </c>
      <c r="T104" s="131">
        <v>45910.625</v>
      </c>
      <c r="U104" s="55">
        <v>120.75</v>
      </c>
    </row>
    <row r="105" spans="16:21" x14ac:dyDescent="0.3">
      <c r="P105" s="76">
        <v>45902.625</v>
      </c>
      <c r="Q105" s="55">
        <v>94.24</v>
      </c>
      <c r="R105" s="76">
        <v>45897.625</v>
      </c>
      <c r="S105" s="55">
        <v>101.092</v>
      </c>
      <c r="T105" s="131">
        <v>45911.625</v>
      </c>
      <c r="U105" s="55">
        <v>120.76</v>
      </c>
    </row>
    <row r="106" spans="16:21" x14ac:dyDescent="0.3">
      <c r="P106" s="76">
        <v>45903.625</v>
      </c>
      <c r="Q106" s="55">
        <v>94.38</v>
      </c>
      <c r="R106" s="76">
        <v>45898.625</v>
      </c>
      <c r="S106" s="55">
        <v>101.096</v>
      </c>
      <c r="T106" s="131">
        <v>45912.625</v>
      </c>
      <c r="U106" s="55">
        <v>120.63</v>
      </c>
    </row>
    <row r="107" spans="16:21" x14ac:dyDescent="0.3">
      <c r="P107" s="76">
        <v>45904.625</v>
      </c>
      <c r="Q107" s="55">
        <v>94.54</v>
      </c>
      <c r="R107" s="76">
        <v>45901.625</v>
      </c>
      <c r="S107" s="55">
        <v>101.01900000000001</v>
      </c>
      <c r="T107" s="131">
        <v>45915.625</v>
      </c>
      <c r="U107" s="55">
        <v>120.7</v>
      </c>
    </row>
    <row r="108" spans="16:21" x14ac:dyDescent="0.3">
      <c r="P108" s="76">
        <v>45905.625</v>
      </c>
      <c r="Q108" s="55">
        <v>94.64</v>
      </c>
      <c r="R108" s="76">
        <v>45902.625</v>
      </c>
      <c r="S108" s="55">
        <v>100.976</v>
      </c>
      <c r="T108" s="131">
        <v>45916.625</v>
      </c>
      <c r="U108" s="55">
        <v>120.66</v>
      </c>
    </row>
    <row r="109" spans="16:21" x14ac:dyDescent="0.3">
      <c r="P109" s="76">
        <v>45908.625</v>
      </c>
      <c r="Q109" s="55">
        <v>94.65</v>
      </c>
      <c r="R109" s="76">
        <v>45903.625</v>
      </c>
      <c r="S109" s="55">
        <v>101.038</v>
      </c>
      <c r="T109" s="131">
        <v>45917.625</v>
      </c>
      <c r="U109" s="55">
        <v>120.67</v>
      </c>
    </row>
    <row r="110" spans="16:21" x14ac:dyDescent="0.3">
      <c r="P110" s="76">
        <v>45909.625</v>
      </c>
      <c r="Q110" s="55">
        <v>94.54</v>
      </c>
      <c r="R110" s="76">
        <v>45904.625</v>
      </c>
      <c r="S110" s="55">
        <v>101.06399999999999</v>
      </c>
      <c r="T110" s="131">
        <v>45918.625</v>
      </c>
      <c r="U110" s="55">
        <v>120.7</v>
      </c>
    </row>
    <row r="111" spans="16:21" x14ac:dyDescent="0.3">
      <c r="P111" s="76">
        <v>45910.625</v>
      </c>
      <c r="Q111" s="55">
        <v>94.53</v>
      </c>
      <c r="R111" s="76">
        <v>45905.625</v>
      </c>
      <c r="S111" s="55">
        <v>101.19</v>
      </c>
      <c r="T111" s="131">
        <v>45919.625</v>
      </c>
      <c r="U111" s="55">
        <v>120.71</v>
      </c>
    </row>
    <row r="112" spans="16:21" x14ac:dyDescent="0.3">
      <c r="P112" s="76">
        <v>45911.625</v>
      </c>
      <c r="Q112" s="55">
        <v>92.29</v>
      </c>
      <c r="R112" s="76">
        <v>45908.625</v>
      </c>
      <c r="S112" s="55">
        <v>101.23099999999999</v>
      </c>
      <c r="T112" s="131">
        <v>45922.625</v>
      </c>
      <c r="U112" s="55">
        <v>120.61</v>
      </c>
    </row>
    <row r="113" spans="16:21" x14ac:dyDescent="0.3">
      <c r="P113" s="76">
        <v>45912.625</v>
      </c>
      <c r="Q113" s="55">
        <v>92.46</v>
      </c>
      <c r="R113" s="76">
        <v>45909.625</v>
      </c>
      <c r="S113" s="55">
        <v>101.163</v>
      </c>
      <c r="T113" s="131">
        <v>45923.625</v>
      </c>
      <c r="U113" s="55">
        <v>120.6</v>
      </c>
    </row>
    <row r="114" spans="16:21" x14ac:dyDescent="0.3">
      <c r="P114" s="76">
        <v>45915.625</v>
      </c>
      <c r="Q114" s="55">
        <v>92.46</v>
      </c>
      <c r="R114" s="76">
        <v>45910.625</v>
      </c>
      <c r="S114" s="55">
        <v>101.126</v>
      </c>
      <c r="T114" s="131">
        <v>45924.625</v>
      </c>
      <c r="U114" s="55">
        <v>120.67</v>
      </c>
    </row>
    <row r="115" spans="16:21" x14ac:dyDescent="0.3">
      <c r="P115" s="76">
        <v>45916.625</v>
      </c>
      <c r="Q115" s="55">
        <v>92.35</v>
      </c>
      <c r="R115" s="76">
        <v>45911.625</v>
      </c>
      <c r="S115" s="55">
        <v>101.012</v>
      </c>
      <c r="T115" s="131">
        <v>45925.625</v>
      </c>
      <c r="U115" s="55">
        <v>120.43</v>
      </c>
    </row>
    <row r="116" spans="16:21" x14ac:dyDescent="0.3">
      <c r="P116" s="76">
        <v>45917.625</v>
      </c>
      <c r="Q116" s="55">
        <v>92.39</v>
      </c>
      <c r="R116" s="76">
        <v>45912.625</v>
      </c>
      <c r="S116" s="55">
        <v>100.934</v>
      </c>
      <c r="T116" s="131">
        <v>45929.625</v>
      </c>
      <c r="U116" s="55">
        <v>120.76</v>
      </c>
    </row>
    <row r="117" spans="16:21" x14ac:dyDescent="0.3">
      <c r="P117" s="76">
        <v>45918.625</v>
      </c>
      <c r="Q117" s="55">
        <v>92.67</v>
      </c>
      <c r="R117" s="76">
        <v>45915.625</v>
      </c>
      <c r="S117" s="55">
        <v>100.944</v>
      </c>
      <c r="T117" s="131">
        <v>45930.625</v>
      </c>
      <c r="U117" s="55">
        <v>120.78</v>
      </c>
    </row>
    <row r="118" spans="16:21" x14ac:dyDescent="0.3">
      <c r="P118" s="76">
        <v>45919.625</v>
      </c>
      <c r="Q118" s="55">
        <v>92.67</v>
      </c>
      <c r="R118" s="76">
        <v>45916.625</v>
      </c>
      <c r="S118" s="55">
        <v>100.953</v>
      </c>
      <c r="T118" s="131">
        <v>45931.625</v>
      </c>
      <c r="U118" s="55">
        <v>120.85</v>
      </c>
    </row>
    <row r="119" spans="16:21" x14ac:dyDescent="0.3">
      <c r="P119" s="76">
        <v>45922.625</v>
      </c>
      <c r="Q119" s="55">
        <v>92.52</v>
      </c>
      <c r="R119" s="76">
        <v>45917.625</v>
      </c>
      <c r="S119" s="55">
        <v>100.971</v>
      </c>
      <c r="T119" s="131">
        <v>45932.625</v>
      </c>
      <c r="U119" s="55">
        <v>120.92</v>
      </c>
    </row>
    <row r="120" spans="16:21" x14ac:dyDescent="0.3">
      <c r="P120" s="76">
        <v>45923.625</v>
      </c>
      <c r="Q120" s="55">
        <v>92.67</v>
      </c>
      <c r="R120" s="76">
        <v>45918.625</v>
      </c>
      <c r="S120" s="55">
        <v>100.956</v>
      </c>
      <c r="T120" s="131">
        <v>45933.625</v>
      </c>
      <c r="U120" s="55">
        <v>120.97</v>
      </c>
    </row>
    <row r="121" spans="16:21" x14ac:dyDescent="0.3">
      <c r="P121" s="76">
        <v>45924.625</v>
      </c>
      <c r="Q121" s="55">
        <v>92.59</v>
      </c>
      <c r="R121" s="76">
        <v>45919.625</v>
      </c>
      <c r="S121" s="55">
        <v>100.904</v>
      </c>
      <c r="T121" s="131">
        <v>45936.625</v>
      </c>
      <c r="U121" s="55">
        <v>120.96</v>
      </c>
    </row>
    <row r="122" spans="16:21" x14ac:dyDescent="0.3">
      <c r="P122" s="76">
        <v>45925.625</v>
      </c>
      <c r="Q122" s="55">
        <v>92.45</v>
      </c>
      <c r="R122" s="76">
        <v>45922.625</v>
      </c>
      <c r="S122" s="55">
        <v>100.913</v>
      </c>
      <c r="T122" s="131">
        <v>45937.625</v>
      </c>
      <c r="U122" s="55">
        <v>120.93</v>
      </c>
    </row>
    <row r="123" spans="16:21" x14ac:dyDescent="0.3">
      <c r="P123" s="76">
        <v>45926.625</v>
      </c>
      <c r="Q123" s="55">
        <v>92.46</v>
      </c>
      <c r="R123" s="76">
        <v>45923.625</v>
      </c>
      <c r="S123" s="55">
        <v>100.883</v>
      </c>
      <c r="T123" s="131">
        <v>45938.625</v>
      </c>
      <c r="U123" s="55">
        <v>121.12</v>
      </c>
    </row>
    <row r="124" spans="16:21" x14ac:dyDescent="0.3">
      <c r="P124" s="76">
        <v>45929.625</v>
      </c>
      <c r="Q124" s="55">
        <v>92.5</v>
      </c>
      <c r="R124" s="76">
        <v>45924.625</v>
      </c>
      <c r="S124" s="55">
        <v>100.893</v>
      </c>
      <c r="T124" s="131">
        <v>45939.625</v>
      </c>
      <c r="U124" s="55">
        <v>120.99</v>
      </c>
    </row>
    <row r="125" spans="16:21" x14ac:dyDescent="0.3">
      <c r="P125" s="76">
        <v>45930.625</v>
      </c>
      <c r="Q125" s="55">
        <v>92.47</v>
      </c>
      <c r="R125" s="76">
        <v>45925.625</v>
      </c>
      <c r="S125" s="55">
        <v>100.822</v>
      </c>
      <c r="T125" s="131">
        <v>45940.625</v>
      </c>
      <c r="U125" s="55">
        <v>121</v>
      </c>
    </row>
    <row r="126" spans="16:21" x14ac:dyDescent="0.3">
      <c r="P126" s="76">
        <v>45931.625</v>
      </c>
      <c r="Q126" s="55">
        <v>92.57</v>
      </c>
      <c r="R126" s="76">
        <v>45926.625</v>
      </c>
      <c r="S126" s="55">
        <v>100.866</v>
      </c>
      <c r="T126" s="131">
        <v>45943.625</v>
      </c>
      <c r="U126" s="55">
        <v>121.1</v>
      </c>
    </row>
    <row r="127" spans="16:21" x14ac:dyDescent="0.3">
      <c r="P127" s="76">
        <v>45932.625</v>
      </c>
      <c r="Q127" s="55">
        <v>92.64</v>
      </c>
      <c r="R127" s="76">
        <v>45929.625</v>
      </c>
      <c r="S127" s="55">
        <v>100.89</v>
      </c>
      <c r="T127" s="131">
        <v>45944.625</v>
      </c>
      <c r="U127" s="55">
        <v>121.2</v>
      </c>
    </row>
    <row r="128" spans="16:21" x14ac:dyDescent="0.3">
      <c r="P128" s="76">
        <v>45933.625</v>
      </c>
      <c r="Q128" s="55">
        <v>92.6</v>
      </c>
      <c r="R128" s="76">
        <v>45930.625</v>
      </c>
      <c r="S128" s="55">
        <v>100.89400000000001</v>
      </c>
      <c r="T128" s="131">
        <v>45945.625</v>
      </c>
      <c r="U128" s="55">
        <v>121.62</v>
      </c>
    </row>
    <row r="129" spans="16:19" x14ac:dyDescent="0.3">
      <c r="P129" s="76">
        <v>45936.625</v>
      </c>
      <c r="Q129" s="55">
        <v>92.49</v>
      </c>
      <c r="R129" s="76">
        <v>45931.625</v>
      </c>
      <c r="S129" s="55">
        <v>100.92</v>
      </c>
    </row>
    <row r="130" spans="16:19" x14ac:dyDescent="0.3">
      <c r="P130" s="76">
        <v>45937.625</v>
      </c>
      <c r="Q130" s="55">
        <v>92.19</v>
      </c>
      <c r="R130" s="76">
        <v>45932.625</v>
      </c>
      <c r="S130" s="55">
        <v>100.905</v>
      </c>
    </row>
    <row r="131" spans="16:19" x14ac:dyDescent="0.3">
      <c r="P131" s="76">
        <v>45938.625</v>
      </c>
      <c r="Q131" s="55">
        <v>92.12</v>
      </c>
      <c r="R131" s="76">
        <v>45933.625</v>
      </c>
      <c r="S131" s="55">
        <v>100.893</v>
      </c>
    </row>
    <row r="132" spans="16:19" x14ac:dyDescent="0.3">
      <c r="P132" s="76">
        <v>45939.625</v>
      </c>
      <c r="Q132" s="55">
        <v>92</v>
      </c>
      <c r="R132" s="76">
        <v>45936.625</v>
      </c>
      <c r="S132" s="55">
        <v>100.928</v>
      </c>
    </row>
    <row r="133" spans="16:19" x14ac:dyDescent="0.3">
      <c r="P133" s="76">
        <v>45940.625</v>
      </c>
      <c r="Q133" s="55">
        <v>91.78</v>
      </c>
      <c r="R133" s="76">
        <v>45937.625</v>
      </c>
      <c r="S133" s="55">
        <v>100.908</v>
      </c>
    </row>
    <row r="134" spans="16:19" x14ac:dyDescent="0.3">
      <c r="P134" s="76">
        <v>45943.625</v>
      </c>
      <c r="Q134" s="55">
        <v>91.79</v>
      </c>
      <c r="R134" s="76">
        <v>45938.625</v>
      </c>
      <c r="S134" s="55">
        <v>100.99299999999999</v>
      </c>
    </row>
    <row r="135" spans="16:19" x14ac:dyDescent="0.3">
      <c r="P135" s="76">
        <v>45944.625</v>
      </c>
      <c r="Q135" s="55">
        <v>91.85</v>
      </c>
      <c r="R135" s="76">
        <v>45939.625</v>
      </c>
      <c r="S135" s="55">
        <v>100.934</v>
      </c>
    </row>
    <row r="136" spans="16:19" x14ac:dyDescent="0.3">
      <c r="P136" s="76">
        <v>45945.625</v>
      </c>
      <c r="Q136" s="55">
        <v>92.38</v>
      </c>
      <c r="R136" s="76">
        <v>45940.625</v>
      </c>
      <c r="S136" s="55">
        <v>101.017</v>
      </c>
    </row>
    <row r="137" spans="16:19" x14ac:dyDescent="0.3">
      <c r="R137" s="76">
        <v>45943.625</v>
      </c>
      <c r="S137" s="55">
        <v>101.122</v>
      </c>
    </row>
    <row r="138" spans="16:19" x14ac:dyDescent="0.3">
      <c r="R138" s="76">
        <v>45944.625</v>
      </c>
      <c r="S138" s="55">
        <v>101.13800000000001</v>
      </c>
    </row>
    <row r="139" spans="16:19" x14ac:dyDescent="0.3">
      <c r="R139" s="76">
        <v>45945.625</v>
      </c>
      <c r="S139" s="55">
        <v>101.23699999999999</v>
      </c>
    </row>
    <row r="140" spans="16:19" x14ac:dyDescent="0.3">
      <c r="R140" s="76">
        <v>45946.625</v>
      </c>
      <c r="S140" s="55">
        <v>101.212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V4" sqref="V4"/>
    </sheetView>
  </sheetViews>
  <sheetFormatPr defaultColWidth="8.88671875" defaultRowHeight="14.4" x14ac:dyDescent="0.3"/>
  <cols>
    <col min="1" max="1" width="15.44140625" style="76" bestFit="1" customWidth="1"/>
    <col min="2" max="5" width="13.33203125" style="55" bestFit="1" customWidth="1"/>
    <col min="6" max="6" width="12.44140625" style="55" customWidth="1"/>
    <col min="7" max="7" width="13.33203125" style="55" bestFit="1" customWidth="1"/>
    <col min="8" max="8" width="10.6640625" style="55" customWidth="1"/>
    <col min="9" max="9" width="13.33203125" style="55" bestFit="1" customWidth="1"/>
    <col min="10" max="10" width="11.5546875" style="55" bestFit="1" customWidth="1"/>
    <col min="11" max="11" width="10.6640625" style="55" customWidth="1"/>
    <col min="12" max="12" width="11.5546875" style="55" bestFit="1" customWidth="1"/>
    <col min="13" max="16" width="10.664062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1" max="21" width="9.109375"/>
    <col min="22" max="22" width="17.109375" style="76" customWidth="1"/>
    <col min="23" max="23" width="7.77734375" style="55" customWidth="1"/>
    <col min="24" max="24" width="11.5546875" style="76" customWidth="1"/>
    <col min="25" max="25" width="13.33203125" style="55" customWidth="1"/>
    <col min="26" max="26" width="11.5546875" style="76" customWidth="1"/>
    <col min="27" max="27" width="8.88671875" style="55" customWidth="1"/>
    <col min="28" max="28" width="11.5546875" style="76" customWidth="1"/>
    <col min="29" max="29" width="13.33203125" style="55" customWidth="1"/>
    <col min="30" max="30" width="11.5546875" style="76" customWidth="1"/>
    <col min="31" max="31" width="12.21875" style="55" customWidth="1"/>
    <col min="32" max="32" width="11.5546875" style="76" customWidth="1"/>
    <col min="33" max="33" width="12.21875" style="55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25" t="s">
        <v>104</v>
      </c>
      <c r="J1" s="126">
        <v>0.625</v>
      </c>
      <c r="V1" s="54"/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2" t="s">
        <v>1</v>
      </c>
      <c r="E2" s="78" t="s">
        <v>0</v>
      </c>
      <c r="F2" s="72" t="s">
        <v>0</v>
      </c>
      <c r="G2" s="73" t="s">
        <v>0</v>
      </c>
      <c r="V2" s="103" t="s">
        <v>0</v>
      </c>
      <c r="W2" s="1"/>
      <c r="X2" s="104" t="s">
        <v>1</v>
      </c>
      <c r="Y2" s="2"/>
      <c r="Z2" s="105" t="s">
        <v>1</v>
      </c>
      <c r="AA2" s="1"/>
      <c r="AB2" s="106" t="s">
        <v>0</v>
      </c>
      <c r="AD2" s="107" t="s">
        <v>0</v>
      </c>
      <c r="AF2" s="102" t="s">
        <v>0</v>
      </c>
    </row>
    <row r="3" spans="1:33" x14ac:dyDescent="0.3">
      <c r="A3" s="15" t="s">
        <v>32</v>
      </c>
      <c r="B3" s="65" t="s">
        <v>64</v>
      </c>
      <c r="C3" s="74" t="s">
        <v>66</v>
      </c>
      <c r="D3" s="74" t="s">
        <v>67</v>
      </c>
      <c r="E3" s="74" t="s">
        <v>66</v>
      </c>
      <c r="F3" s="74" t="s">
        <v>68</v>
      </c>
      <c r="G3" s="66" t="s">
        <v>69</v>
      </c>
      <c r="I3" s="95" t="s">
        <v>80</v>
      </c>
      <c r="J3" s="87" t="s">
        <v>64</v>
      </c>
      <c r="K3" s="88" t="s">
        <v>67</v>
      </c>
      <c r="V3" s="53" cm="1">
        <f t="array" ref="V3:W137">_xll.BDH(B4, "LAST_PRICE", "01/01/2025 15:00:00", "01/01/2035 16:00:00", "BarSize=60", "BarType=T", "RecurDaily=True", "TZ=New_York")</f>
        <v>45750.625</v>
      </c>
      <c r="W3" s="1">
        <v>77.87</v>
      </c>
      <c r="X3" s="53" cm="1">
        <f t="array" ref="X3:Y38">_xll.BDH(C4, "LAST_PRICE", "01/01/2025 15:00:00", "01/01/2035 16:00:00", "BarSize=60", "BarType=T", "RecurDaily=True", "TZ=New_York")</f>
        <v>45896.625</v>
      </c>
      <c r="Y3" s="47">
        <v>99.6484375</v>
      </c>
      <c r="Z3" s="53" cm="1">
        <f t="array" ref="Z3:AA137">_xll.BDH(D4, "LAST_PRICE", "01/01/2025 15:00:00", "01/01/2035 16:00:00", "BarSize=60", "BarType=T", "RecurDaily=True", "TZ=New_York")</f>
        <v>45750.625</v>
      </c>
      <c r="AA3" s="1">
        <v>108.9</v>
      </c>
      <c r="AB3" s="53" cm="1">
        <f t="array" ref="AB3:AC38">_xll.BDH(E4, "LAST_PRICE", "01/01/2025 15:00:00", "01/01/2035 16:00:00", "BarSize=60", "BarType=T", "RecurDaily=True", "TZ=New_York")</f>
        <v>45896.625</v>
      </c>
      <c r="AC3" s="55">
        <v>99.6484375</v>
      </c>
      <c r="AD3" s="53" cm="1">
        <f t="array" ref="AD3:AE53">_xll.BDH(F4, "LAST_PRICE", "01/01/2025 15:00:00", "01/01/2035 16:00:00", "BarSize=60", "BarType=T", "RecurDaily=True", "TZ=New_York")</f>
        <v>45875.625</v>
      </c>
      <c r="AE3" s="55">
        <v>100.140625</v>
      </c>
      <c r="AF3" s="53" cm="1">
        <f t="array" ref="AF3:AG52">_xll.BDH(G4, "LAST_PRICE", "01/01/2025 15:00:00", "01/01/2035 16:00:00", "BarSize=60", "BarType=T", "RecurDaily=True", "TZ=New_York")</f>
        <v>45876.625</v>
      </c>
      <c r="AG3" s="55">
        <v>98.9375</v>
      </c>
    </row>
    <row r="4" spans="1:33" ht="32.25" customHeight="1" thickBot="1" x14ac:dyDescent="0.35">
      <c r="A4" s="15" t="s">
        <v>33</v>
      </c>
      <c r="B4" s="67" t="s">
        <v>65</v>
      </c>
      <c r="C4" s="42" t="s">
        <v>73</v>
      </c>
      <c r="D4" s="42" t="s">
        <v>70</v>
      </c>
      <c r="E4" s="42" t="s">
        <v>73</v>
      </c>
      <c r="F4" s="42" t="s">
        <v>72</v>
      </c>
      <c r="G4" s="43" t="s">
        <v>71</v>
      </c>
      <c r="I4" s="89"/>
      <c r="J4" s="90">
        <f>B5/B14</f>
        <v>431220.35360068991</v>
      </c>
      <c r="K4" s="91">
        <f>D5/H14</f>
        <v>320241.96059244761</v>
      </c>
      <c r="V4" s="76">
        <v>45751.625</v>
      </c>
      <c r="W4" s="55">
        <v>76.8</v>
      </c>
      <c r="X4" s="76">
        <v>45897.625</v>
      </c>
      <c r="Y4" s="55">
        <v>99.6953125</v>
      </c>
      <c r="Z4" s="76">
        <v>45751.625</v>
      </c>
      <c r="AA4" s="55">
        <v>108.78</v>
      </c>
      <c r="AB4" s="76">
        <v>45897.625</v>
      </c>
      <c r="AC4" s="55">
        <v>99.6953125</v>
      </c>
      <c r="AD4" s="76">
        <v>45876.625</v>
      </c>
      <c r="AE4" s="55">
        <v>100.0625</v>
      </c>
      <c r="AF4" s="76">
        <v>45877.625</v>
      </c>
      <c r="AG4" s="55">
        <v>98.4375</v>
      </c>
    </row>
    <row r="5" spans="1:33" ht="15" thickBot="1" x14ac:dyDescent="0.35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4"/>
      <c r="J5" s="1"/>
      <c r="K5" s="54"/>
      <c r="V5" s="76">
        <v>45754.625</v>
      </c>
      <c r="W5" s="55">
        <v>76.099999999999994</v>
      </c>
      <c r="X5" s="76">
        <v>45898.625</v>
      </c>
      <c r="Y5" s="55">
        <v>99.703125</v>
      </c>
      <c r="Z5" s="76">
        <v>45754.625</v>
      </c>
      <c r="AA5" s="55">
        <v>106.66</v>
      </c>
      <c r="AB5" s="76">
        <v>45898.625</v>
      </c>
      <c r="AC5" s="55">
        <v>99.703125</v>
      </c>
      <c r="AD5" s="76">
        <v>45877.625</v>
      </c>
      <c r="AE5" s="55">
        <v>99.734375</v>
      </c>
      <c r="AF5" s="76">
        <v>45880.625</v>
      </c>
      <c r="AG5" s="55">
        <v>98.53125</v>
      </c>
    </row>
    <row r="6" spans="1:33" x14ac:dyDescent="0.3">
      <c r="A6" s="15" t="s">
        <v>10</v>
      </c>
      <c r="B6" s="70">
        <v>0</v>
      </c>
      <c r="C6" s="75">
        <f>(3+5/8)*0.01</f>
        <v>3.6249999999999998E-2</v>
      </c>
      <c r="D6" s="75">
        <v>0</v>
      </c>
      <c r="E6" s="75">
        <f>(3+5/8)*0.01</f>
        <v>3.6249999999999998E-2</v>
      </c>
      <c r="F6" s="75">
        <v>4.2500000000000003E-2</v>
      </c>
      <c r="G6" s="10">
        <v>4.7500000000000001E-2</v>
      </c>
      <c r="I6" s="96" t="s">
        <v>79</v>
      </c>
      <c r="J6" s="74" t="s">
        <v>64</v>
      </c>
      <c r="K6" s="92" t="s">
        <v>67</v>
      </c>
      <c r="V6" s="76">
        <v>45755.625</v>
      </c>
      <c r="W6" s="55">
        <v>75.75</v>
      </c>
      <c r="X6" s="76">
        <v>45901.625</v>
      </c>
      <c r="Y6" s="55">
        <v>99.6796875</v>
      </c>
      <c r="Z6" s="76">
        <v>45755.625</v>
      </c>
      <c r="AA6" s="55">
        <v>105.31</v>
      </c>
      <c r="AB6" s="76">
        <v>45901.625</v>
      </c>
      <c r="AC6" s="55">
        <v>99.6796875</v>
      </c>
      <c r="AD6" s="76">
        <v>45880.625</v>
      </c>
      <c r="AE6" s="55">
        <v>99.8125</v>
      </c>
      <c r="AF6" s="76">
        <v>45881.625</v>
      </c>
      <c r="AG6" s="55">
        <v>98</v>
      </c>
    </row>
    <row r="7" spans="1:33" ht="15" thickBot="1" x14ac:dyDescent="0.35">
      <c r="A7" s="15" t="s">
        <v>12</v>
      </c>
      <c r="B7" s="70">
        <v>4.2299999999999997E-2</v>
      </c>
      <c r="C7" s="75">
        <v>4.2299999999999997E-2</v>
      </c>
      <c r="D7" s="75">
        <v>4.2299999999999997E-2</v>
      </c>
      <c r="E7" s="75">
        <v>4.2299999999999997E-2</v>
      </c>
      <c r="F7" s="75">
        <v>4.2299999999999997E-2</v>
      </c>
      <c r="G7" s="10">
        <v>4.2299999999999997E-2</v>
      </c>
      <c r="I7" s="80"/>
      <c r="J7" s="21">
        <v>0.38100000000000001</v>
      </c>
      <c r="K7" s="93">
        <v>0.40600000000000003</v>
      </c>
      <c r="L7" s="1"/>
      <c r="P7" s="1"/>
      <c r="T7" s="1"/>
      <c r="V7" s="76">
        <v>45756.625</v>
      </c>
      <c r="W7" s="55">
        <v>77.78</v>
      </c>
      <c r="X7" s="76">
        <v>45902.625</v>
      </c>
      <c r="Y7" s="55">
        <v>99.53125</v>
      </c>
      <c r="Z7" s="76">
        <v>45756.625</v>
      </c>
      <c r="AA7" s="55">
        <v>107.07</v>
      </c>
      <c r="AB7" s="76">
        <v>45902.625</v>
      </c>
      <c r="AC7" s="55">
        <v>99.53125</v>
      </c>
      <c r="AD7" s="76">
        <v>45881.625</v>
      </c>
      <c r="AE7" s="55">
        <v>99.6875</v>
      </c>
      <c r="AF7" s="76">
        <v>45882.625</v>
      </c>
      <c r="AG7" s="55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4"/>
      <c r="J8" s="1"/>
      <c r="K8" s="54"/>
      <c r="L8" s="1"/>
      <c r="P8" s="1"/>
      <c r="T8" s="1"/>
      <c r="V8" s="76">
        <v>45757.625</v>
      </c>
      <c r="W8" s="55">
        <v>76.510000000000005</v>
      </c>
      <c r="X8" s="76">
        <v>45903.625</v>
      </c>
      <c r="Y8" s="55">
        <v>99.6796875</v>
      </c>
      <c r="Z8" s="76">
        <v>45757.625</v>
      </c>
      <c r="AA8" s="55">
        <v>105.25</v>
      </c>
      <c r="AB8" s="76">
        <v>45903.625</v>
      </c>
      <c r="AC8" s="55">
        <v>99.6796875</v>
      </c>
      <c r="AD8" s="76">
        <v>45882.625</v>
      </c>
      <c r="AE8" s="55">
        <v>100.125</v>
      </c>
      <c r="AF8" s="76">
        <v>45883.625</v>
      </c>
      <c r="AG8" s="55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7" t="s">
        <v>81</v>
      </c>
      <c r="J9" s="94">
        <f>J4*J7-K4*K7</f>
        <v>34276.718721329118</v>
      </c>
      <c r="K9" s="54"/>
      <c r="L9" s="1"/>
      <c r="P9" s="1"/>
      <c r="Q9" s="54"/>
      <c r="R9" s="1"/>
      <c r="S9" s="54"/>
      <c r="T9" s="1"/>
      <c r="V9" s="76">
        <v>45758.625</v>
      </c>
      <c r="W9" s="55">
        <v>76.739999999999995</v>
      </c>
      <c r="X9" s="76">
        <v>45904.625</v>
      </c>
      <c r="Y9" s="55">
        <v>99.9140625</v>
      </c>
      <c r="Z9" s="76">
        <v>45758.625</v>
      </c>
      <c r="AA9" s="55">
        <v>105.23</v>
      </c>
      <c r="AB9" s="76">
        <v>45904.625</v>
      </c>
      <c r="AC9" s="55">
        <v>99.9140625</v>
      </c>
      <c r="AD9" s="76">
        <v>45883.625</v>
      </c>
      <c r="AE9" s="55">
        <v>99.703125</v>
      </c>
      <c r="AF9" s="76">
        <v>45884.625</v>
      </c>
      <c r="AG9" s="55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80.78</v>
      </c>
      <c r="C10" s="21" cm="1">
        <f t="array" ref="C10">_xll.BDP(C4,"px_last")</f>
        <v>99.9765625</v>
      </c>
      <c r="D10" s="21" cm="1">
        <f t="array" ref="D10">_xll.BDP(D4,"px_last")</f>
        <v>112.065</v>
      </c>
      <c r="E10" s="21" cm="1">
        <f t="array" ref="E10">_xll.BDP(E4,"px_last")</f>
        <v>99.9765625</v>
      </c>
      <c r="F10" s="21" cm="1">
        <f t="array" ref="F10">_xll.BDP(F4,"px_last")</f>
        <v>101.65625</v>
      </c>
      <c r="G10" s="22" cm="1">
        <f t="array" ref="G10">_xll.BDP(G4,"px_last")</f>
        <v>101.84375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6">
        <v>45761.625</v>
      </c>
      <c r="W10" s="55">
        <v>77.12</v>
      </c>
      <c r="X10" s="76">
        <v>45905.625</v>
      </c>
      <c r="Y10" s="55">
        <v>100.1328125</v>
      </c>
      <c r="Z10" s="76">
        <v>45761.625</v>
      </c>
      <c r="AA10" s="55">
        <v>105.89</v>
      </c>
      <c r="AB10" s="76">
        <v>45905.625</v>
      </c>
      <c r="AC10" s="55">
        <v>100.1328125</v>
      </c>
      <c r="AD10" s="76">
        <v>45884.625</v>
      </c>
      <c r="AE10" s="55">
        <v>99.4375</v>
      </c>
      <c r="AF10" s="76">
        <v>45887.625</v>
      </c>
      <c r="AG10" s="55">
        <v>97.078125</v>
      </c>
    </row>
    <row r="11" spans="1:33" ht="15" thickBot="1" x14ac:dyDescent="0.35">
      <c r="A11" s="55"/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6">
        <v>45762.625</v>
      </c>
      <c r="W11" s="55">
        <v>77.33</v>
      </c>
      <c r="X11" s="76">
        <v>45908.625</v>
      </c>
      <c r="Y11" s="55">
        <v>100.265625</v>
      </c>
      <c r="Z11" s="76">
        <v>45762.625</v>
      </c>
      <c r="AA11" s="55">
        <v>106.45</v>
      </c>
      <c r="AB11" s="76">
        <v>45908.625</v>
      </c>
      <c r="AC11" s="55">
        <v>100.265625</v>
      </c>
      <c r="AD11" s="76">
        <v>45887.625</v>
      </c>
      <c r="AE11" s="55">
        <v>99.3125</v>
      </c>
      <c r="AF11" s="76">
        <v>45888.625</v>
      </c>
      <c r="AG11" s="55">
        <v>97.640625</v>
      </c>
    </row>
    <row r="12" spans="1:33" ht="15" thickBot="1" x14ac:dyDescent="0.35">
      <c r="A12" s="40" t="s">
        <v>22</v>
      </c>
      <c r="B12" s="132" t="s">
        <v>0</v>
      </c>
      <c r="C12" s="133"/>
      <c r="D12" s="133"/>
      <c r="E12" s="138" t="s">
        <v>1</v>
      </c>
      <c r="F12" s="139"/>
      <c r="G12" s="140"/>
      <c r="H12" s="135" t="s">
        <v>1</v>
      </c>
      <c r="I12" s="146"/>
      <c r="J12" s="137"/>
      <c r="K12" s="147" t="s">
        <v>0</v>
      </c>
      <c r="L12" s="148"/>
      <c r="M12" s="149"/>
      <c r="N12" s="135" t="s">
        <v>0</v>
      </c>
      <c r="O12" s="146"/>
      <c r="P12" s="137"/>
      <c r="Q12" s="144" t="s">
        <v>0</v>
      </c>
      <c r="R12" s="142"/>
      <c r="S12" s="145"/>
      <c r="T12" s="40" t="s">
        <v>16</v>
      </c>
      <c r="V12" s="76">
        <v>45763.625</v>
      </c>
      <c r="W12" s="55">
        <v>77.319999999999993</v>
      </c>
      <c r="X12" s="76">
        <v>45909.625</v>
      </c>
      <c r="Y12" s="55">
        <v>100.09375</v>
      </c>
      <c r="Z12" s="76">
        <v>45763.625</v>
      </c>
      <c r="AA12" s="55">
        <v>106.9</v>
      </c>
      <c r="AB12" s="76">
        <v>45909.625</v>
      </c>
      <c r="AC12" s="55">
        <v>100.09375</v>
      </c>
      <c r="AD12" s="76">
        <v>45888.625</v>
      </c>
      <c r="AE12" s="55">
        <v>99.59375</v>
      </c>
      <c r="AF12" s="76">
        <v>45889.625</v>
      </c>
      <c r="AG12" s="55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9" t="s">
        <v>21</v>
      </c>
      <c r="J13" s="22" t="s">
        <v>20</v>
      </c>
      <c r="K13" s="80" t="s">
        <v>17</v>
      </c>
      <c r="L13" s="21" t="s">
        <v>21</v>
      </c>
      <c r="M13" s="81" t="s">
        <v>20</v>
      </c>
      <c r="N13" s="11" t="s">
        <v>17</v>
      </c>
      <c r="O13" s="79" t="s">
        <v>21</v>
      </c>
      <c r="P13" s="22" t="s">
        <v>20</v>
      </c>
      <c r="Q13" s="80" t="s">
        <v>17</v>
      </c>
      <c r="R13" s="21" t="s">
        <v>21</v>
      </c>
      <c r="S13" s="81" t="s">
        <v>20</v>
      </c>
      <c r="T13" s="100"/>
      <c r="V13" s="76">
        <v>45764.625</v>
      </c>
      <c r="W13" s="55">
        <v>77.77</v>
      </c>
      <c r="X13" s="76">
        <v>45910.625</v>
      </c>
      <c r="Y13" s="55">
        <v>100.1640625</v>
      </c>
      <c r="Z13" s="76">
        <v>45764.625</v>
      </c>
      <c r="AA13" s="55">
        <v>106.75</v>
      </c>
      <c r="AB13" s="76">
        <v>45910.625</v>
      </c>
      <c r="AC13" s="55">
        <v>100.1640625</v>
      </c>
      <c r="AD13" s="76">
        <v>45889.625</v>
      </c>
      <c r="AE13" s="55">
        <v>99.71875</v>
      </c>
      <c r="AF13" s="76">
        <v>45890.625</v>
      </c>
      <c r="AG13" s="55">
        <v>97.328125</v>
      </c>
    </row>
    <row r="14" spans="1:33" x14ac:dyDescent="0.3">
      <c r="A14" s="111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3">
        <v>0</v>
      </c>
      <c r="V14" s="76">
        <v>45768.625</v>
      </c>
      <c r="W14" s="55">
        <v>77.31</v>
      </c>
      <c r="X14" s="76">
        <v>45911.625</v>
      </c>
      <c r="Y14" s="55">
        <v>100.1640625</v>
      </c>
      <c r="Z14" s="76">
        <v>45768.625</v>
      </c>
      <c r="AA14" s="55">
        <v>105.6</v>
      </c>
      <c r="AB14" s="76">
        <v>45911.625</v>
      </c>
      <c r="AC14" s="55">
        <v>100.1640625</v>
      </c>
      <c r="AD14" s="76">
        <v>45890.625</v>
      </c>
      <c r="AE14" s="55">
        <v>99.390625</v>
      </c>
      <c r="AF14" s="76">
        <v>45891.625</v>
      </c>
      <c r="AG14" s="55">
        <v>97.953125</v>
      </c>
    </row>
    <row r="15" spans="1:33" x14ac:dyDescent="0.3">
      <c r="A15" s="111">
        <v>45916</v>
      </c>
      <c r="B15" s="46">
        <f>VLOOKUP($A15+$J$1,V:W,2)</f>
        <v>81.13</v>
      </c>
      <c r="C15" s="47">
        <f t="shared" ref="C15:C35" si="0">(B15/$B$14-1)*$B$5</f>
        <v>-15092.712376026941</v>
      </c>
      <c r="D15" s="47">
        <f t="shared" ref="D15:D37" si="1">-1*(A15-$A$14)/360*$B$7*$B$5</f>
        <v>-4112.5</v>
      </c>
      <c r="E15" s="46">
        <f>VLOOKUP($A15+$J$1,X:Y,2)</f>
        <v>100.15625</v>
      </c>
      <c r="F15" s="47">
        <f t="shared" ref="F15:F35" si="2">(E15-$E$14)/100*$C$5</f>
        <v>7617.1875</v>
      </c>
      <c r="G15" s="48">
        <f t="shared" ref="G15:G37" si="3">(A15-$A$14)/360*$C$6*$C$5-(A15-$A$14)/360*$C$7*$C$5*$E$14/100</f>
        <v>-330.39339192708326</v>
      </c>
      <c r="H15" s="46">
        <f>VLOOKUP($A15+$J$1,Z:AA,2)</f>
        <v>112.26</v>
      </c>
      <c r="I15" s="47">
        <f t="shared" ref="I15:I35" si="4">(H15/$H$14-1)*$D$5</f>
        <v>-49637.503891829307</v>
      </c>
      <c r="J15" s="48">
        <f t="shared" ref="J15:J37" si="5">-1*(A15-$A$14)/360*$D$7*$D$5</f>
        <v>-4230</v>
      </c>
      <c r="K15" s="46">
        <f>VLOOKUP($A15+$J$1,AB:AC,2)</f>
        <v>100.15625</v>
      </c>
      <c r="L15" s="47">
        <f t="shared" ref="L15:L35" si="6">(K15-$K$14)/100*$E$5</f>
        <v>6640.625</v>
      </c>
      <c r="M15" s="48">
        <f t="shared" ref="M15:M37" si="7">(A15-$A$14)/360*$E$6*$E$5-(A15-$A$14)/360*$E$7*$E$5*$N$14/100</f>
        <v>-321.11885850694443</v>
      </c>
      <c r="N15" s="46">
        <f>VLOOKUP($A15+$J$1,AD:AE,2)</f>
        <v>101.765625</v>
      </c>
      <c r="O15" s="47">
        <f t="shared" ref="O15:O35" si="8">(N15-$N$14)/100*$F$5</f>
        <v>-585.9375</v>
      </c>
      <c r="P15" s="48">
        <f t="shared" ref="P15:P37" si="9">(A15-$A$14)/360*$F$6*$F$5-(A15-$A$14)/360*$F$7*$F$5*$N$14/100</f>
        <v>-11.461751302083258</v>
      </c>
      <c r="Q15" s="46">
        <f>VLOOKUP($A15+$J$1,AF:AG,2)</f>
        <v>101.578125</v>
      </c>
      <c r="R15" s="47">
        <f t="shared" ref="R15:R35" si="10">(Q15-$Q$14)/100*$G$5</f>
        <v>-7382.8125</v>
      </c>
      <c r="S15" s="48">
        <f t="shared" ref="S15:S37" si="11">(A15-$A$14)/360*$G$6*$G$5-(A15-$A$14)/360*$G$7*$G$5*$Q$14/100</f>
        <v>131.32906901041679</v>
      </c>
      <c r="T15" s="83">
        <f>C15+D15-F15-G15-I15-J15+L15+M15+O15+P15+R15+S15</f>
        <v>25846.120866930833</v>
      </c>
      <c r="V15" s="76">
        <v>45769.625</v>
      </c>
      <c r="W15" s="55">
        <v>77.61</v>
      </c>
      <c r="X15" s="76">
        <v>45912.625</v>
      </c>
      <c r="Y15" s="55">
        <v>99.9921875</v>
      </c>
      <c r="Z15" s="76">
        <v>45769.625</v>
      </c>
      <c r="AA15" s="55">
        <v>105.86</v>
      </c>
      <c r="AB15" s="76">
        <v>45912.625</v>
      </c>
      <c r="AC15" s="55">
        <v>99.9921875</v>
      </c>
      <c r="AD15" s="76">
        <v>45891.625</v>
      </c>
      <c r="AE15" s="55">
        <v>99.953125</v>
      </c>
      <c r="AF15" s="76">
        <v>45894.625</v>
      </c>
      <c r="AG15" s="55">
        <v>97.71875</v>
      </c>
    </row>
    <row r="16" spans="1:33" x14ac:dyDescent="0.3">
      <c r="A16" s="111">
        <v>45917</v>
      </c>
      <c r="B16" s="46">
        <f t="shared" ref="B16:B36" si="12">VLOOKUP($A16+$J$1,V:W,2)</f>
        <v>81.05</v>
      </c>
      <c r="C16" s="47">
        <f t="shared" si="0"/>
        <v>-49590.340664082411</v>
      </c>
      <c r="D16" s="47">
        <f t="shared" si="1"/>
        <v>-8225</v>
      </c>
      <c r="E16" s="46">
        <f t="shared" ref="E16:E36" si="13">VLOOKUP($A16+$J$1,X:Y,2)</f>
        <v>99.953125</v>
      </c>
      <c r="F16" s="47">
        <f t="shared" si="2"/>
        <v>-31992.1875</v>
      </c>
      <c r="G16" s="48">
        <f t="shared" si="3"/>
        <v>-660.78678385416652</v>
      </c>
      <c r="H16" s="46">
        <f t="shared" ref="H16:H36" si="14">VLOOKUP($A16+$J$1,Z:AA,2)</f>
        <v>112.06</v>
      </c>
      <c r="I16" s="47">
        <f t="shared" si="4"/>
        <v>-113685.8960103213</v>
      </c>
      <c r="J16" s="48">
        <f t="shared" si="5"/>
        <v>-8460</v>
      </c>
      <c r="K16" s="46">
        <f t="shared" ref="K16:K36" si="15">VLOOKUP($A16+$J$1,AB:AC,2)</f>
        <v>99.953125</v>
      </c>
      <c r="L16" s="47">
        <f t="shared" si="6"/>
        <v>-27890.625</v>
      </c>
      <c r="M16" s="48">
        <f t="shared" si="7"/>
        <v>-642.23771701388887</v>
      </c>
      <c r="N16" s="46">
        <f t="shared" ref="N16:N36" si="16">VLOOKUP($A16+$J$1,AD:AE,2)</f>
        <v>101.5</v>
      </c>
      <c r="O16" s="47">
        <f t="shared" si="8"/>
        <v>-20507.8125</v>
      </c>
      <c r="P16" s="48">
        <f t="shared" si="9"/>
        <v>-22.923502604166515</v>
      </c>
      <c r="Q16" s="46">
        <f t="shared" ref="Q16:Q36" si="17">VLOOKUP($A16+$J$1,AF:AG,2)</f>
        <v>101.375</v>
      </c>
      <c r="R16" s="47">
        <f t="shared" si="10"/>
        <v>-28710.937499999996</v>
      </c>
      <c r="S16" s="48">
        <f t="shared" si="11"/>
        <v>262.65813802083358</v>
      </c>
      <c r="T16" s="83">
        <f t="shared" ref="T16:T25" si="18">C16+D16-F16-G16-I16-J16+L16+M16+O16+P16+R16+S16</f>
        <v>19471.651548495844</v>
      </c>
      <c r="V16" s="76">
        <v>45770.625</v>
      </c>
      <c r="W16" s="55">
        <v>78</v>
      </c>
      <c r="X16" s="76">
        <v>45915.625</v>
      </c>
      <c r="Y16" s="55">
        <v>100.09375</v>
      </c>
      <c r="Z16" s="76">
        <v>45770.625</v>
      </c>
      <c r="AA16" s="55">
        <v>106.33</v>
      </c>
      <c r="AB16" s="76">
        <v>45915.625</v>
      </c>
      <c r="AC16" s="55">
        <v>100.09375</v>
      </c>
      <c r="AD16" s="76">
        <v>45894.625</v>
      </c>
      <c r="AE16" s="55">
        <v>99.765625</v>
      </c>
      <c r="AF16" s="76">
        <v>45895.625</v>
      </c>
      <c r="AG16" s="55">
        <v>97.59375</v>
      </c>
    </row>
    <row r="17" spans="1:33" x14ac:dyDescent="0.3">
      <c r="A17" s="111">
        <v>45918</v>
      </c>
      <c r="B17" s="46">
        <f t="shared" si="12"/>
        <v>81.23</v>
      </c>
      <c r="C17" s="47">
        <f t="shared" si="0"/>
        <v>28029.322984043371</v>
      </c>
      <c r="D17" s="47">
        <f t="shared" si="1"/>
        <v>-12337.499999999998</v>
      </c>
      <c r="E17" s="46">
        <f t="shared" si="13"/>
        <v>99.7890625</v>
      </c>
      <c r="F17" s="47">
        <f t="shared" si="2"/>
        <v>-63984.375</v>
      </c>
      <c r="G17" s="48">
        <f t="shared" si="3"/>
        <v>-991.18017578125</v>
      </c>
      <c r="H17" s="46">
        <f t="shared" si="14"/>
        <v>111.83</v>
      </c>
      <c r="I17" s="47">
        <f t="shared" si="4"/>
        <v>-187341.54694658311</v>
      </c>
      <c r="J17" s="48">
        <f t="shared" si="5"/>
        <v>-12689.999999999998</v>
      </c>
      <c r="K17" s="46">
        <f t="shared" si="15"/>
        <v>99.7890625</v>
      </c>
      <c r="L17" s="47">
        <f t="shared" si="6"/>
        <v>-55781.25</v>
      </c>
      <c r="M17" s="48">
        <f t="shared" si="7"/>
        <v>-963.35657552083285</v>
      </c>
      <c r="N17" s="46">
        <f t="shared" si="16"/>
        <v>101.09375</v>
      </c>
      <c r="O17" s="47">
        <f t="shared" si="8"/>
        <v>-50976.5625</v>
      </c>
      <c r="P17" s="48">
        <f t="shared" si="9"/>
        <v>-34.385253906249545</v>
      </c>
      <c r="Q17" s="46">
        <f t="shared" si="17"/>
        <v>100.328125</v>
      </c>
      <c r="R17" s="47">
        <f t="shared" si="10"/>
        <v>-138632.8125</v>
      </c>
      <c r="S17" s="48">
        <f t="shared" si="11"/>
        <v>393.98720703125036</v>
      </c>
      <c r="T17" s="83">
        <f t="shared" si="18"/>
        <v>34704.545484011898</v>
      </c>
      <c r="V17" s="76">
        <v>45771.625</v>
      </c>
      <c r="W17" s="55">
        <v>78.62</v>
      </c>
      <c r="X17" s="76">
        <v>45916.625</v>
      </c>
      <c r="Y17" s="55">
        <v>100.15625</v>
      </c>
      <c r="Z17" s="76">
        <v>45771.625</v>
      </c>
      <c r="AA17" s="55">
        <v>107.38</v>
      </c>
      <c r="AB17" s="76">
        <v>45916.625</v>
      </c>
      <c r="AC17" s="55">
        <v>100.15625</v>
      </c>
      <c r="AD17" s="76">
        <v>45895.625</v>
      </c>
      <c r="AE17" s="55">
        <v>99.984375</v>
      </c>
      <c r="AF17" s="76">
        <v>45896.625</v>
      </c>
      <c r="AG17" s="55">
        <v>97.453125</v>
      </c>
    </row>
    <row r="18" spans="1:33" x14ac:dyDescent="0.3">
      <c r="A18" s="111">
        <v>45919</v>
      </c>
      <c r="B18" s="46">
        <f t="shared" si="12"/>
        <v>81.260000000000005</v>
      </c>
      <c r="C18" s="47">
        <f t="shared" si="0"/>
        <v>40965.933592067573</v>
      </c>
      <c r="D18" s="47">
        <f t="shared" si="1"/>
        <v>-16450</v>
      </c>
      <c r="E18" s="46">
        <f t="shared" si="13"/>
        <v>99.7734375</v>
      </c>
      <c r="F18" s="47">
        <f t="shared" si="2"/>
        <v>-67031.25</v>
      </c>
      <c r="G18" s="48">
        <f t="shared" si="3"/>
        <v>-1321.573567708333</v>
      </c>
      <c r="H18" s="46">
        <f t="shared" si="14"/>
        <v>111.74</v>
      </c>
      <c r="I18" s="47">
        <f t="shared" si="4"/>
        <v>-216163.3233999045</v>
      </c>
      <c r="J18" s="48">
        <f t="shared" si="5"/>
        <v>-16920</v>
      </c>
      <c r="K18" s="46">
        <f t="shared" si="15"/>
        <v>99.7734375</v>
      </c>
      <c r="L18" s="47">
        <f t="shared" si="6"/>
        <v>-58437.5</v>
      </c>
      <c r="M18" s="48">
        <f t="shared" si="7"/>
        <v>-1284.4754340277777</v>
      </c>
      <c r="N18" s="46">
        <f t="shared" si="16"/>
        <v>101.015625</v>
      </c>
      <c r="O18" s="47">
        <f t="shared" si="8"/>
        <v>-56835.9375</v>
      </c>
      <c r="P18" s="48">
        <f t="shared" si="9"/>
        <v>-45.84700520833303</v>
      </c>
      <c r="Q18" s="46">
        <f t="shared" si="17"/>
        <v>100.125</v>
      </c>
      <c r="R18" s="47">
        <f t="shared" si="10"/>
        <v>-159960.9375</v>
      </c>
      <c r="S18" s="48">
        <f t="shared" si="11"/>
        <v>525.31627604166715</v>
      </c>
      <c r="T18" s="83">
        <f t="shared" si="18"/>
        <v>49912.69939648595</v>
      </c>
      <c r="V18" s="76">
        <v>45772.625</v>
      </c>
      <c r="W18" s="55">
        <v>78.77</v>
      </c>
      <c r="X18" s="76">
        <v>45917.625</v>
      </c>
      <c r="Y18" s="55">
        <v>99.953125</v>
      </c>
      <c r="Z18" s="76">
        <v>45772.625</v>
      </c>
      <c r="AA18" s="55">
        <v>107.99</v>
      </c>
      <c r="AB18" s="76">
        <v>45917.625</v>
      </c>
      <c r="AC18" s="55">
        <v>99.953125</v>
      </c>
      <c r="AD18" s="76">
        <v>45896.625</v>
      </c>
      <c r="AE18" s="55">
        <v>100.125</v>
      </c>
      <c r="AF18" s="76">
        <v>45897.625</v>
      </c>
      <c r="AG18" s="55">
        <v>98.078125</v>
      </c>
    </row>
    <row r="19" spans="1:33" x14ac:dyDescent="0.3">
      <c r="A19" s="111">
        <v>45922</v>
      </c>
      <c r="B19" s="46">
        <f t="shared" si="12"/>
        <v>81.319999999999993</v>
      </c>
      <c r="C19" s="47">
        <f t="shared" si="0"/>
        <v>66839.154808100429</v>
      </c>
      <c r="D19" s="47">
        <f t="shared" si="1"/>
        <v>-28787.5</v>
      </c>
      <c r="E19" s="46">
        <f t="shared" si="13"/>
        <v>99.65625</v>
      </c>
      <c r="F19" s="47">
        <f t="shared" si="2"/>
        <v>-89882.8125</v>
      </c>
      <c r="G19" s="48">
        <f t="shared" si="3"/>
        <v>-2312.7537434895839</v>
      </c>
      <c r="H19" s="46">
        <f t="shared" si="14"/>
        <v>111.48</v>
      </c>
      <c r="I19" s="47">
        <f t="shared" si="4"/>
        <v>-299426.23315394012</v>
      </c>
      <c r="J19" s="48">
        <f t="shared" si="5"/>
        <v>-29610</v>
      </c>
      <c r="K19" s="46">
        <f t="shared" si="15"/>
        <v>99.65625</v>
      </c>
      <c r="L19" s="47">
        <f t="shared" si="6"/>
        <v>-78359.375</v>
      </c>
      <c r="M19" s="48">
        <f t="shared" si="7"/>
        <v>-2247.8320095486106</v>
      </c>
      <c r="N19" s="46">
        <f t="shared" si="16"/>
        <v>100.8125</v>
      </c>
      <c r="O19" s="47">
        <f t="shared" si="8"/>
        <v>-72070.3125</v>
      </c>
      <c r="P19" s="48">
        <f t="shared" si="9"/>
        <v>-80.23225911458303</v>
      </c>
      <c r="Q19" s="46">
        <f t="shared" si="17"/>
        <v>99.734375</v>
      </c>
      <c r="R19" s="47">
        <f t="shared" si="10"/>
        <v>-200976.56250000003</v>
      </c>
      <c r="S19" s="48">
        <f t="shared" si="11"/>
        <v>919.30348307291752</v>
      </c>
      <c r="T19" s="83">
        <f t="shared" si="18"/>
        <v>106468.44341993982</v>
      </c>
      <c r="V19" s="76">
        <v>45775.625</v>
      </c>
      <c r="W19" s="55">
        <v>78.81</v>
      </c>
      <c r="X19" s="76">
        <v>45918.625</v>
      </c>
      <c r="Y19" s="55">
        <v>99.7890625</v>
      </c>
      <c r="Z19" s="76">
        <v>45775.625</v>
      </c>
      <c r="AA19" s="55">
        <v>108.24</v>
      </c>
      <c r="AB19" s="76">
        <v>45918.625</v>
      </c>
      <c r="AC19" s="55">
        <v>99.7890625</v>
      </c>
      <c r="AD19" s="76">
        <v>45897.625</v>
      </c>
      <c r="AE19" s="55">
        <v>100.375</v>
      </c>
      <c r="AF19" s="76">
        <v>45898.625</v>
      </c>
      <c r="AG19" s="55">
        <v>97.34375</v>
      </c>
    </row>
    <row r="20" spans="1:33" x14ac:dyDescent="0.3">
      <c r="A20" s="111">
        <v>45923</v>
      </c>
      <c r="B20" s="46">
        <f t="shared" si="12"/>
        <v>81.260000000000005</v>
      </c>
      <c r="C20" s="47">
        <f t="shared" si="0"/>
        <v>40965.933592067573</v>
      </c>
      <c r="D20" s="47">
        <f t="shared" si="1"/>
        <v>-32900</v>
      </c>
      <c r="E20" s="46">
        <f t="shared" si="13"/>
        <v>99.796875</v>
      </c>
      <c r="F20" s="47">
        <f t="shared" si="2"/>
        <v>-62460.937499999993</v>
      </c>
      <c r="G20" s="48">
        <f t="shared" si="3"/>
        <v>-2643.1471354166661</v>
      </c>
      <c r="H20" s="46">
        <f t="shared" si="14"/>
        <v>111.71</v>
      </c>
      <c r="I20" s="47">
        <f t="shared" si="4"/>
        <v>-225770.58221767831</v>
      </c>
      <c r="J20" s="48">
        <f t="shared" si="5"/>
        <v>-33840</v>
      </c>
      <c r="K20" s="46">
        <f t="shared" si="15"/>
        <v>99.796875</v>
      </c>
      <c r="L20" s="47">
        <f t="shared" si="6"/>
        <v>-54453.125</v>
      </c>
      <c r="M20" s="48">
        <f t="shared" si="7"/>
        <v>-2568.9508680555555</v>
      </c>
      <c r="N20" s="46">
        <f t="shared" si="16"/>
        <v>101.140625</v>
      </c>
      <c r="O20" s="47">
        <f t="shared" si="8"/>
        <v>-47460.9375</v>
      </c>
      <c r="P20" s="48">
        <f t="shared" si="9"/>
        <v>-91.69401041666606</v>
      </c>
      <c r="Q20" s="46">
        <f t="shared" si="17"/>
        <v>100.421875</v>
      </c>
      <c r="R20" s="47">
        <f t="shared" si="10"/>
        <v>-128789.0625</v>
      </c>
      <c r="S20" s="48">
        <f t="shared" si="11"/>
        <v>1050.6325520833343</v>
      </c>
      <c r="T20" s="83">
        <f t="shared" si="18"/>
        <v>100467.46311877367</v>
      </c>
      <c r="V20" s="76">
        <v>45776.625</v>
      </c>
      <c r="W20" s="55">
        <v>79.02</v>
      </c>
      <c r="X20" s="76">
        <v>45919.625</v>
      </c>
      <c r="Y20" s="55">
        <v>99.7734375</v>
      </c>
      <c r="Z20" s="76">
        <v>45776.625</v>
      </c>
      <c r="AA20" s="55">
        <v>108.49</v>
      </c>
      <c r="AB20" s="76">
        <v>45919.625</v>
      </c>
      <c r="AC20" s="55">
        <v>99.7734375</v>
      </c>
      <c r="AD20" s="76">
        <v>45898.625</v>
      </c>
      <c r="AE20" s="55">
        <v>100.21875</v>
      </c>
      <c r="AF20" s="76">
        <v>45901.625</v>
      </c>
      <c r="AG20" s="55">
        <v>97.234375</v>
      </c>
    </row>
    <row r="21" spans="1:33" x14ac:dyDescent="0.3">
      <c r="A21" s="111">
        <v>45924</v>
      </c>
      <c r="B21" s="46">
        <f t="shared" si="12"/>
        <v>81.150000000000006</v>
      </c>
      <c r="C21" s="47">
        <f t="shared" si="0"/>
        <v>-6468.3053040121004</v>
      </c>
      <c r="D21" s="47">
        <f t="shared" si="1"/>
        <v>-37012.5</v>
      </c>
      <c r="E21" s="46">
        <f t="shared" si="13"/>
        <v>99.6015625</v>
      </c>
      <c r="F21" s="47">
        <f t="shared" si="2"/>
        <v>-100546.875</v>
      </c>
      <c r="G21" s="48">
        <f t="shared" si="3"/>
        <v>-2973.54052734375</v>
      </c>
      <c r="H21" s="46">
        <f t="shared" si="14"/>
        <v>111.26</v>
      </c>
      <c r="I21" s="47">
        <f t="shared" si="4"/>
        <v>-369879.46448427736</v>
      </c>
      <c r="J21" s="48">
        <f t="shared" si="5"/>
        <v>-38070</v>
      </c>
      <c r="K21" s="46">
        <f t="shared" si="15"/>
        <v>99.6015625</v>
      </c>
      <c r="L21" s="47">
        <f t="shared" si="6"/>
        <v>-87656.25</v>
      </c>
      <c r="M21" s="48">
        <f t="shared" si="7"/>
        <v>-2890.0697265625004</v>
      </c>
      <c r="N21" s="46">
        <f t="shared" si="16"/>
        <v>100.859375</v>
      </c>
      <c r="O21" s="47">
        <f t="shared" si="8"/>
        <v>-68554.6875</v>
      </c>
      <c r="P21" s="48">
        <f t="shared" si="9"/>
        <v>-103.15576171875</v>
      </c>
      <c r="Q21" s="46">
        <f t="shared" si="17"/>
        <v>100.015625</v>
      </c>
      <c r="R21" s="47">
        <f t="shared" si="10"/>
        <v>-171445.3125</v>
      </c>
      <c r="S21" s="48">
        <f t="shared" si="11"/>
        <v>1181.9616210937511</v>
      </c>
      <c r="T21" s="83">
        <f t="shared" si="18"/>
        <v>138521.56084042153</v>
      </c>
      <c r="V21" s="76">
        <v>45777.625</v>
      </c>
      <c r="W21" s="55">
        <v>78.599999999999994</v>
      </c>
      <c r="X21" s="76">
        <v>45922.625</v>
      </c>
      <c r="Y21" s="55">
        <v>99.65625</v>
      </c>
      <c r="Z21" s="76">
        <v>45777.625</v>
      </c>
      <c r="AA21" s="55">
        <v>108</v>
      </c>
      <c r="AB21" s="76">
        <v>45922.625</v>
      </c>
      <c r="AC21" s="55">
        <v>99.65625</v>
      </c>
      <c r="AD21" s="76">
        <v>45901.625</v>
      </c>
      <c r="AE21" s="55">
        <v>100.171875</v>
      </c>
      <c r="AF21" s="76">
        <v>45902.625</v>
      </c>
      <c r="AG21" s="55">
        <v>96.65625</v>
      </c>
    </row>
    <row r="22" spans="1:33" x14ac:dyDescent="0.3">
      <c r="A22" s="111">
        <v>45925</v>
      </c>
      <c r="B22" s="46">
        <f t="shared" si="12"/>
        <v>80.92</v>
      </c>
      <c r="C22" s="47">
        <f t="shared" si="0"/>
        <v>-105648.98663216915</v>
      </c>
      <c r="D22" s="47">
        <f t="shared" si="1"/>
        <v>-41124.999999999993</v>
      </c>
      <c r="E22" s="46">
        <f t="shared" si="13"/>
        <v>99.390625</v>
      </c>
      <c r="F22" s="47">
        <f t="shared" si="2"/>
        <v>-141679.6875</v>
      </c>
      <c r="G22" s="48">
        <f t="shared" si="3"/>
        <v>-3303.9339192708285</v>
      </c>
      <c r="H22" s="46">
        <f t="shared" si="14"/>
        <v>111.06</v>
      </c>
      <c r="I22" s="47">
        <f t="shared" si="4"/>
        <v>-433927.85660276935</v>
      </c>
      <c r="J22" s="48">
        <f t="shared" si="5"/>
        <v>-42299.999999999993</v>
      </c>
      <c r="K22" s="46">
        <f t="shared" si="15"/>
        <v>99.390625</v>
      </c>
      <c r="L22" s="47">
        <f t="shared" si="6"/>
        <v>-123515.625</v>
      </c>
      <c r="M22" s="48">
        <f t="shared" si="7"/>
        <v>-3211.1885850694416</v>
      </c>
      <c r="N22" s="46">
        <f t="shared" si="16"/>
        <v>100.640625</v>
      </c>
      <c r="O22" s="47">
        <f t="shared" si="8"/>
        <v>-84960.9375</v>
      </c>
      <c r="P22" s="48">
        <f t="shared" si="9"/>
        <v>-114.61751302083212</v>
      </c>
      <c r="Q22" s="46">
        <f t="shared" si="17"/>
        <v>100.03125</v>
      </c>
      <c r="R22" s="47">
        <f t="shared" si="10"/>
        <v>-169804.6875</v>
      </c>
      <c r="S22" s="48">
        <f t="shared" si="11"/>
        <v>1313.2906901041697</v>
      </c>
      <c r="T22" s="83">
        <f t="shared" si="18"/>
        <v>94143.725981884971</v>
      </c>
      <c r="V22" s="76">
        <v>45778.625</v>
      </c>
      <c r="W22" s="55">
        <v>78.3</v>
      </c>
      <c r="X22" s="76">
        <v>45923.625</v>
      </c>
      <c r="Y22" s="55">
        <v>99.796875</v>
      </c>
      <c r="Z22" s="76">
        <v>45778.625</v>
      </c>
      <c r="AA22" s="55">
        <v>107.17</v>
      </c>
      <c r="AB22" s="76">
        <v>45923.625</v>
      </c>
      <c r="AC22" s="55">
        <v>99.796875</v>
      </c>
      <c r="AD22" s="76">
        <v>45902.625</v>
      </c>
      <c r="AE22" s="55">
        <v>99.859375</v>
      </c>
      <c r="AF22" s="76">
        <v>45903.625</v>
      </c>
      <c r="AG22" s="55">
        <v>97.671875</v>
      </c>
    </row>
    <row r="23" spans="1:33" x14ac:dyDescent="0.3">
      <c r="A23" s="111">
        <v>45926</v>
      </c>
      <c r="B23" s="46">
        <f t="shared" si="12"/>
        <v>81.08</v>
      </c>
      <c r="C23" s="47">
        <f t="shared" si="0"/>
        <v>-36653.730056062093</v>
      </c>
      <c r="D23" s="47">
        <f t="shared" si="1"/>
        <v>-45237.499999999993</v>
      </c>
      <c r="E23" s="46">
        <f t="shared" si="13"/>
        <v>99.3828125</v>
      </c>
      <c r="F23" s="47">
        <f t="shared" si="2"/>
        <v>-143203.125</v>
      </c>
      <c r="G23" s="48">
        <f t="shared" si="3"/>
        <v>-3634.3273111979179</v>
      </c>
      <c r="H23" s="46">
        <f t="shared" si="14"/>
        <v>111.21</v>
      </c>
      <c r="I23" s="47">
        <f t="shared" si="4"/>
        <v>-385891.56251390436</v>
      </c>
      <c r="J23" s="48">
        <f t="shared" si="5"/>
        <v>-46529.999999999993</v>
      </c>
      <c r="K23" s="46">
        <f t="shared" si="15"/>
        <v>99.3828125</v>
      </c>
      <c r="L23" s="47">
        <f t="shared" si="6"/>
        <v>-124843.75</v>
      </c>
      <c r="M23" s="48">
        <f t="shared" si="7"/>
        <v>-3532.3074435763847</v>
      </c>
      <c r="N23" s="46">
        <f t="shared" si="16"/>
        <v>100.5625</v>
      </c>
      <c r="O23" s="47">
        <f t="shared" si="8"/>
        <v>-90820.3125</v>
      </c>
      <c r="P23" s="48">
        <f t="shared" si="9"/>
        <v>-126.07926432291606</v>
      </c>
      <c r="Q23" s="46">
        <f t="shared" si="17"/>
        <v>99.90625</v>
      </c>
      <c r="R23" s="47">
        <f t="shared" si="10"/>
        <v>-182929.6875</v>
      </c>
      <c r="S23" s="48">
        <f t="shared" si="11"/>
        <v>1444.6197591145847</v>
      </c>
      <c r="T23" s="83">
        <f t="shared" si="18"/>
        <v>96560.267820255438</v>
      </c>
      <c r="V23" s="76">
        <v>45779.625</v>
      </c>
      <c r="W23" s="55">
        <v>78.540000000000006</v>
      </c>
      <c r="X23" s="76">
        <v>45924.625</v>
      </c>
      <c r="Y23" s="55">
        <v>99.6015625</v>
      </c>
      <c r="Z23" s="76">
        <v>45779.625</v>
      </c>
      <c r="AA23" s="55">
        <v>106.91</v>
      </c>
      <c r="AB23" s="76">
        <v>45924.625</v>
      </c>
      <c r="AC23" s="55">
        <v>99.6015625</v>
      </c>
      <c r="AD23" s="76">
        <v>45903.625</v>
      </c>
      <c r="AE23" s="55">
        <v>100.234375</v>
      </c>
      <c r="AF23" s="76">
        <v>45904.625</v>
      </c>
      <c r="AG23" s="55">
        <v>98.296875</v>
      </c>
    </row>
    <row r="24" spans="1:33" x14ac:dyDescent="0.3">
      <c r="A24" s="111">
        <v>45929</v>
      </c>
      <c r="B24" s="46">
        <f t="shared" si="12"/>
        <v>81.22</v>
      </c>
      <c r="C24" s="47">
        <f t="shared" si="0"/>
        <v>23717.119448037894</v>
      </c>
      <c r="D24" s="47">
        <f t="shared" si="1"/>
        <v>-57575</v>
      </c>
      <c r="E24" s="46">
        <f t="shared" si="13"/>
        <v>99.4921875</v>
      </c>
      <c r="F24" s="47">
        <f t="shared" si="2"/>
        <v>-121875</v>
      </c>
      <c r="G24" s="48">
        <f t="shared" si="3"/>
        <v>-4625.5074869791679</v>
      </c>
      <c r="H24" s="46">
        <f t="shared" si="14"/>
        <v>111.58</v>
      </c>
      <c r="I24" s="47">
        <f t="shared" si="4"/>
        <v>-267402.03709469811</v>
      </c>
      <c r="J24" s="48">
        <f t="shared" si="5"/>
        <v>-59220</v>
      </c>
      <c r="K24" s="46">
        <f t="shared" si="15"/>
        <v>99.4921875</v>
      </c>
      <c r="L24" s="47">
        <f t="shared" si="6"/>
        <v>-106250</v>
      </c>
      <c r="M24" s="48">
        <f t="shared" si="7"/>
        <v>-4495.6640190972212</v>
      </c>
      <c r="N24" s="46">
        <f t="shared" si="16"/>
        <v>100.875</v>
      </c>
      <c r="O24" s="47">
        <f t="shared" si="8"/>
        <v>-67382.8125</v>
      </c>
      <c r="P24" s="48">
        <f t="shared" si="9"/>
        <v>-160.46451822916606</v>
      </c>
      <c r="Q24" s="46">
        <f t="shared" si="17"/>
        <v>100.65625</v>
      </c>
      <c r="R24" s="47">
        <f t="shared" si="10"/>
        <v>-104179.6875</v>
      </c>
      <c r="S24" s="48">
        <f t="shared" si="11"/>
        <v>1838.606966145835</v>
      </c>
      <c r="T24" s="83">
        <f t="shared" si="18"/>
        <v>138634.64245853462</v>
      </c>
      <c r="V24" s="76">
        <v>45782.625</v>
      </c>
      <c r="W24" s="55">
        <v>78.510000000000005</v>
      </c>
      <c r="X24" s="76">
        <v>45925.625</v>
      </c>
      <c r="Y24" s="55">
        <v>99.390625</v>
      </c>
      <c r="Z24" s="76">
        <v>45782.625</v>
      </c>
      <c r="AA24" s="55">
        <v>106.76</v>
      </c>
      <c r="AB24" s="76">
        <v>45925.625</v>
      </c>
      <c r="AC24" s="55">
        <v>99.390625</v>
      </c>
      <c r="AD24" s="76">
        <v>45904.625</v>
      </c>
      <c r="AE24" s="55">
        <v>100.71875</v>
      </c>
      <c r="AF24" s="76">
        <v>45905.625</v>
      </c>
      <c r="AG24" s="55">
        <v>99.6875</v>
      </c>
    </row>
    <row r="25" spans="1:33" x14ac:dyDescent="0.3">
      <c r="A25" s="111">
        <v>45930</v>
      </c>
      <c r="B25" s="46">
        <f t="shared" si="12"/>
        <v>81.19</v>
      </c>
      <c r="C25" s="47">
        <f t="shared" si="0"/>
        <v>10780.508840013692</v>
      </c>
      <c r="D25" s="47">
        <f t="shared" si="1"/>
        <v>-61687.499999999993</v>
      </c>
      <c r="E25" s="46">
        <f t="shared" si="13"/>
        <v>99.5078125</v>
      </c>
      <c r="F25" s="47">
        <f t="shared" si="2"/>
        <v>-118828.125</v>
      </c>
      <c r="G25" s="48">
        <f t="shared" si="3"/>
        <v>-4955.9008789062464</v>
      </c>
      <c r="H25" s="46">
        <f t="shared" si="14"/>
        <v>111.47</v>
      </c>
      <c r="I25" s="47">
        <f t="shared" si="4"/>
        <v>-302628.65275986475</v>
      </c>
      <c r="J25" s="48">
        <f t="shared" si="5"/>
        <v>-63449.999999999993</v>
      </c>
      <c r="K25" s="46">
        <f t="shared" si="15"/>
        <v>99.5078125</v>
      </c>
      <c r="L25" s="47">
        <f t="shared" si="6"/>
        <v>-103593.75</v>
      </c>
      <c r="M25" s="48">
        <f t="shared" si="7"/>
        <v>-4816.7828776041679</v>
      </c>
      <c r="N25" s="46">
        <f t="shared" si="16"/>
        <v>100.828125</v>
      </c>
      <c r="O25" s="47">
        <f t="shared" si="8"/>
        <v>-70898.4375</v>
      </c>
      <c r="P25" s="48">
        <f t="shared" si="9"/>
        <v>-171.92626953124636</v>
      </c>
      <c r="Q25" s="46">
        <f t="shared" si="17"/>
        <v>100.390625</v>
      </c>
      <c r="R25" s="47">
        <f t="shared" si="10"/>
        <v>-132070.3125</v>
      </c>
      <c r="S25" s="48">
        <f t="shared" si="11"/>
        <v>1969.93603515625</v>
      </c>
      <c r="T25" s="83">
        <f t="shared" si="18"/>
        <v>129374.41436680552</v>
      </c>
      <c r="V25" s="76">
        <v>45783.625</v>
      </c>
      <c r="W25" s="55">
        <v>78.45</v>
      </c>
      <c r="X25" s="76">
        <v>45926.625</v>
      </c>
      <c r="Y25" s="55">
        <v>99.3828125</v>
      </c>
      <c r="Z25" s="76">
        <v>45783.625</v>
      </c>
      <c r="AA25" s="55">
        <v>106.97</v>
      </c>
      <c r="AB25" s="76">
        <v>45926.625</v>
      </c>
      <c r="AC25" s="55">
        <v>99.3828125</v>
      </c>
      <c r="AD25" s="76">
        <v>45905.625</v>
      </c>
      <c r="AE25" s="55">
        <v>101.3125</v>
      </c>
      <c r="AF25" s="76">
        <v>45908.625</v>
      </c>
      <c r="AG25" s="55">
        <v>101</v>
      </c>
    </row>
    <row r="26" spans="1:33" x14ac:dyDescent="0.3">
      <c r="A26" s="111">
        <v>45931</v>
      </c>
      <c r="B26" s="46">
        <f t="shared" si="12"/>
        <v>80.959999999999994</v>
      </c>
      <c r="C26" s="47">
        <f t="shared" si="0"/>
        <v>-88400.172488147247</v>
      </c>
      <c r="D26" s="47">
        <f t="shared" si="1"/>
        <v>-65800</v>
      </c>
      <c r="E26" s="46">
        <f t="shared" si="13"/>
        <v>99.765625</v>
      </c>
      <c r="F26" s="47">
        <f t="shared" si="2"/>
        <v>-68554.6875</v>
      </c>
      <c r="G26" s="48">
        <f t="shared" si="3"/>
        <v>-5286.2942708333321</v>
      </c>
      <c r="H26" s="46">
        <f t="shared" si="14"/>
        <v>111.51</v>
      </c>
      <c r="I26" s="47">
        <f t="shared" si="4"/>
        <v>-289818.97433616634</v>
      </c>
      <c r="J26" s="48">
        <f t="shared" si="5"/>
        <v>-67680</v>
      </c>
      <c r="K26" s="46">
        <f t="shared" si="15"/>
        <v>99.765625</v>
      </c>
      <c r="L26" s="47">
        <f t="shared" si="6"/>
        <v>-59765.625</v>
      </c>
      <c r="M26" s="48">
        <f t="shared" si="7"/>
        <v>-5137.9017361111109</v>
      </c>
      <c r="N26" s="46">
        <f t="shared" si="16"/>
        <v>101.171875</v>
      </c>
      <c r="O26" s="47">
        <f t="shared" si="8"/>
        <v>-45117.1875</v>
      </c>
      <c r="P26" s="48">
        <f t="shared" si="9"/>
        <v>-183.38802083333212</v>
      </c>
      <c r="Q26" s="46">
        <f t="shared" si="17"/>
        <v>100.578125</v>
      </c>
      <c r="R26" s="47">
        <f t="shared" si="10"/>
        <v>-112382.81250000001</v>
      </c>
      <c r="S26" s="48">
        <f t="shared" si="11"/>
        <v>2101.2651041666686</v>
      </c>
      <c r="T26" s="83">
        <f t="shared" ref="T26:T37" si="19">C26+D26-F26-G26-I26-J26+L26+M26+O26+P26+R26+S26+$J$9</f>
        <v>90930.852687403749</v>
      </c>
      <c r="V26" s="76">
        <v>45784.625</v>
      </c>
      <c r="W26" s="55">
        <v>78.52</v>
      </c>
      <c r="X26" s="76">
        <v>45929.625</v>
      </c>
      <c r="Y26" s="55">
        <v>99.4921875</v>
      </c>
      <c r="Z26" s="76">
        <v>45784.625</v>
      </c>
      <c r="AA26" s="55">
        <v>107.19</v>
      </c>
      <c r="AB26" s="76">
        <v>45929.625</v>
      </c>
      <c r="AC26" s="55">
        <v>99.4921875</v>
      </c>
      <c r="AD26" s="76">
        <v>45908.625</v>
      </c>
      <c r="AE26" s="55">
        <v>101.6875</v>
      </c>
      <c r="AF26" s="76">
        <v>45909.625</v>
      </c>
      <c r="AG26" s="55">
        <v>100.4375</v>
      </c>
    </row>
    <row r="27" spans="1:33" x14ac:dyDescent="0.3">
      <c r="A27" s="111">
        <v>45932</v>
      </c>
      <c r="B27" s="46">
        <f t="shared" si="12"/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f t="shared" si="13"/>
        <v>99.78125</v>
      </c>
      <c r="F27" s="47">
        <f t="shared" si="2"/>
        <v>-65507.8125</v>
      </c>
      <c r="G27" s="48">
        <f t="shared" si="3"/>
        <v>-5616.6876627604142</v>
      </c>
      <c r="H27" s="46">
        <f t="shared" si="14"/>
        <v>111.69</v>
      </c>
      <c r="I27" s="47">
        <f t="shared" si="4"/>
        <v>-232175.42142952752</v>
      </c>
      <c r="J27" s="48">
        <f t="shared" si="5"/>
        <v>-71909.999999999985</v>
      </c>
      <c r="K27" s="46">
        <f t="shared" si="15"/>
        <v>99.78125</v>
      </c>
      <c r="L27" s="47">
        <f t="shared" si="6"/>
        <v>-57109.375</v>
      </c>
      <c r="M27" s="48">
        <f t="shared" si="7"/>
        <v>-5459.0205946180467</v>
      </c>
      <c r="N27" s="46">
        <f t="shared" si="16"/>
        <v>101.3125</v>
      </c>
      <c r="O27" s="47">
        <f t="shared" si="8"/>
        <v>-34570.3125</v>
      </c>
      <c r="P27" s="48">
        <f t="shared" si="9"/>
        <v>-194.84977213541424</v>
      </c>
      <c r="Q27" s="46">
        <f t="shared" si="17"/>
        <v>100.875</v>
      </c>
      <c r="R27" s="47">
        <f t="shared" si="10"/>
        <v>-81210.9375</v>
      </c>
      <c r="S27" s="48">
        <f t="shared" si="11"/>
        <v>2232.5941731770872</v>
      </c>
      <c r="T27" s="83">
        <f t="shared" si="19"/>
        <v>61925.456023876992</v>
      </c>
      <c r="V27" s="76">
        <v>45785.625</v>
      </c>
      <c r="W27" s="55">
        <v>78.5</v>
      </c>
      <c r="X27" s="76">
        <v>45930.625</v>
      </c>
      <c r="Y27" s="55">
        <v>99.5078125</v>
      </c>
      <c r="Z27" s="76">
        <v>45785.625</v>
      </c>
      <c r="AA27" s="55">
        <v>106.65</v>
      </c>
      <c r="AB27" s="76">
        <v>45930.625</v>
      </c>
      <c r="AC27" s="55">
        <v>99.5078125</v>
      </c>
      <c r="AD27" s="76">
        <v>45909.625</v>
      </c>
      <c r="AE27" s="55">
        <v>101.390625</v>
      </c>
      <c r="AF27" s="76">
        <v>45910.625</v>
      </c>
      <c r="AG27" s="55">
        <v>100.953125</v>
      </c>
    </row>
    <row r="28" spans="1:33" x14ac:dyDescent="0.3">
      <c r="A28" s="111">
        <v>45933</v>
      </c>
      <c r="B28" s="46">
        <f t="shared" si="12"/>
        <v>80.84</v>
      </c>
      <c r="C28" s="47">
        <f t="shared" si="0"/>
        <v>-140146.61492022462</v>
      </c>
      <c r="D28" s="47">
        <f t="shared" si="1"/>
        <v>-74025</v>
      </c>
      <c r="E28" s="46">
        <f t="shared" si="13"/>
        <v>99.6015625</v>
      </c>
      <c r="F28" s="47">
        <f t="shared" si="2"/>
        <v>-100546.875</v>
      </c>
      <c r="G28" s="48">
        <f t="shared" si="3"/>
        <v>-5947.0810546875</v>
      </c>
      <c r="H28" s="46">
        <f t="shared" si="14"/>
        <v>111.55</v>
      </c>
      <c r="I28" s="47">
        <f t="shared" si="4"/>
        <v>-277009.29591247195</v>
      </c>
      <c r="J28" s="48">
        <f t="shared" si="5"/>
        <v>-76140</v>
      </c>
      <c r="K28" s="46">
        <f t="shared" si="15"/>
        <v>99.6015625</v>
      </c>
      <c r="L28" s="47">
        <f t="shared" si="6"/>
        <v>-87656.25</v>
      </c>
      <c r="M28" s="48">
        <f t="shared" si="7"/>
        <v>-5780.1394531250007</v>
      </c>
      <c r="N28" s="46">
        <f t="shared" si="16"/>
        <v>101.046875</v>
      </c>
      <c r="O28" s="47">
        <f t="shared" si="8"/>
        <v>-54492.1875</v>
      </c>
      <c r="P28" s="48">
        <f t="shared" si="9"/>
        <v>-206.3115234375</v>
      </c>
      <c r="Q28" s="46">
        <f t="shared" si="17"/>
        <v>100.609375</v>
      </c>
      <c r="R28" s="47">
        <f t="shared" si="10"/>
        <v>-109101.5625</v>
      </c>
      <c r="S28" s="48">
        <f t="shared" si="11"/>
        <v>2363.9232421875022</v>
      </c>
      <c r="T28" s="83">
        <f t="shared" si="19"/>
        <v>24875.828033888942</v>
      </c>
      <c r="V28" s="76">
        <v>45786.625</v>
      </c>
      <c r="W28" s="55">
        <v>78.55</v>
      </c>
      <c r="X28" s="76">
        <v>45931.625</v>
      </c>
      <c r="Y28" s="55">
        <v>99.765625</v>
      </c>
      <c r="Z28" s="76">
        <v>45786.625</v>
      </c>
      <c r="AA28" s="55">
        <v>106.61</v>
      </c>
      <c r="AB28" s="76">
        <v>45931.625</v>
      </c>
      <c r="AC28" s="55">
        <v>99.765625</v>
      </c>
      <c r="AD28" s="76">
        <v>45910.625</v>
      </c>
      <c r="AE28" s="55">
        <v>101.6875</v>
      </c>
      <c r="AF28" s="76">
        <v>45911.625</v>
      </c>
      <c r="AG28" s="55">
        <v>101.640625</v>
      </c>
    </row>
    <row r="29" spans="1:33" x14ac:dyDescent="0.3">
      <c r="A29" s="111">
        <v>45936</v>
      </c>
      <c r="B29" s="46">
        <f t="shared" si="12"/>
        <v>80.86</v>
      </c>
      <c r="C29" s="47">
        <f t="shared" si="0"/>
        <v>-131522.20784821367</v>
      </c>
      <c r="D29" s="47">
        <f t="shared" si="1"/>
        <v>-86362.5</v>
      </c>
      <c r="E29" s="46">
        <f t="shared" si="13"/>
        <v>99.46875</v>
      </c>
      <c r="F29" s="47">
        <f t="shared" si="2"/>
        <v>-126445.3125</v>
      </c>
      <c r="G29" s="48">
        <f t="shared" si="3"/>
        <v>-6938.26123046875</v>
      </c>
      <c r="H29" s="46">
        <f t="shared" si="14"/>
        <v>111.19</v>
      </c>
      <c r="I29" s="47">
        <f t="shared" si="4"/>
        <v>-392296.40172574954</v>
      </c>
      <c r="J29" s="48">
        <f t="shared" si="5"/>
        <v>-88830</v>
      </c>
      <c r="K29" s="46">
        <f t="shared" si="15"/>
        <v>99.46875</v>
      </c>
      <c r="L29" s="47">
        <f t="shared" si="6"/>
        <v>-110234.375</v>
      </c>
      <c r="M29" s="48">
        <f t="shared" si="7"/>
        <v>-6743.4960286458372</v>
      </c>
      <c r="N29" s="46">
        <f t="shared" si="16"/>
        <v>100.6875</v>
      </c>
      <c r="O29" s="47">
        <f t="shared" si="8"/>
        <v>-81445.3125</v>
      </c>
      <c r="P29" s="48">
        <f t="shared" si="9"/>
        <v>-240.69677734375</v>
      </c>
      <c r="Q29" s="46">
        <f t="shared" si="17"/>
        <v>99.859375</v>
      </c>
      <c r="R29" s="47">
        <f t="shared" si="10"/>
        <v>-187851.5625</v>
      </c>
      <c r="S29" s="48">
        <f t="shared" si="11"/>
        <v>2757.9104492187507</v>
      </c>
      <c r="T29" s="83">
        <f t="shared" si="19"/>
        <v>47144.4539725629</v>
      </c>
      <c r="V29" s="76">
        <v>45789.625</v>
      </c>
      <c r="W29" s="55">
        <v>79.33</v>
      </c>
      <c r="X29" s="76">
        <v>45932.625</v>
      </c>
      <c r="Y29" s="55">
        <v>99.78125</v>
      </c>
      <c r="Z29" s="76">
        <v>45789.625</v>
      </c>
      <c r="AA29" s="55">
        <v>106.59</v>
      </c>
      <c r="AB29" s="76">
        <v>45932.625</v>
      </c>
      <c r="AC29" s="55">
        <v>99.78125</v>
      </c>
      <c r="AD29" s="76">
        <v>45911.625</v>
      </c>
      <c r="AE29" s="55">
        <v>101.890625</v>
      </c>
      <c r="AF29" s="76">
        <v>45912.625</v>
      </c>
      <c r="AG29" s="55">
        <v>101.171875</v>
      </c>
    </row>
    <row r="30" spans="1:33" x14ac:dyDescent="0.3">
      <c r="A30" s="111">
        <v>45937</v>
      </c>
      <c r="B30" s="46">
        <f t="shared" si="12"/>
        <v>80.77</v>
      </c>
      <c r="C30" s="47">
        <f t="shared" si="0"/>
        <v>-170332.03967227851</v>
      </c>
      <c r="D30" s="47">
        <f t="shared" si="1"/>
        <v>-90474.999999999985</v>
      </c>
      <c r="E30" s="46">
        <f t="shared" si="13"/>
        <v>99.625</v>
      </c>
      <c r="F30" s="47">
        <f t="shared" si="2"/>
        <v>-95976.5625</v>
      </c>
      <c r="G30" s="48">
        <f t="shared" si="3"/>
        <v>-7268.6546223958358</v>
      </c>
      <c r="H30" s="46">
        <f t="shared" si="14"/>
        <v>111.4</v>
      </c>
      <c r="I30" s="47">
        <f t="shared" si="4"/>
        <v>-325045.59000133292</v>
      </c>
      <c r="J30" s="48">
        <f t="shared" si="5"/>
        <v>-93059.999999999985</v>
      </c>
      <c r="K30" s="46">
        <f t="shared" si="15"/>
        <v>99.625</v>
      </c>
      <c r="L30" s="47">
        <f t="shared" si="6"/>
        <v>-83671.875</v>
      </c>
      <c r="M30" s="48">
        <f t="shared" si="7"/>
        <v>-7064.6148871527694</v>
      </c>
      <c r="N30" s="46">
        <f t="shared" si="16"/>
        <v>100.96875</v>
      </c>
      <c r="O30" s="47">
        <f t="shared" si="8"/>
        <v>-60351.5625</v>
      </c>
      <c r="P30" s="48">
        <f t="shared" si="9"/>
        <v>-252.15852864583212</v>
      </c>
      <c r="Q30" s="46">
        <f t="shared" si="17"/>
        <v>100.390625</v>
      </c>
      <c r="R30" s="47">
        <f t="shared" si="10"/>
        <v>-132070.3125</v>
      </c>
      <c r="S30" s="48">
        <f t="shared" si="11"/>
        <v>2889.2395182291693</v>
      </c>
      <c r="T30" s="83">
        <f t="shared" si="19"/>
        <v>14299.202275209918</v>
      </c>
      <c r="V30" s="76">
        <v>45790.625</v>
      </c>
      <c r="W30" s="55">
        <v>79.47</v>
      </c>
      <c r="X30" s="76">
        <v>45933.625</v>
      </c>
      <c r="Y30" s="55">
        <v>99.6015625</v>
      </c>
      <c r="Z30" s="76">
        <v>45790.625</v>
      </c>
      <c r="AA30" s="55">
        <v>106.68</v>
      </c>
      <c r="AB30" s="76">
        <v>45933.625</v>
      </c>
      <c r="AC30" s="55">
        <v>99.6015625</v>
      </c>
      <c r="AD30" s="76">
        <v>45912.625</v>
      </c>
      <c r="AE30" s="55">
        <v>101.546875</v>
      </c>
      <c r="AF30" s="76">
        <v>45915.625</v>
      </c>
      <c r="AG30" s="55">
        <v>101.4375</v>
      </c>
    </row>
    <row r="31" spans="1:33" x14ac:dyDescent="0.3">
      <c r="A31" s="111">
        <v>45938</v>
      </c>
      <c r="B31" s="46">
        <f t="shared" si="12"/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f t="shared" si="13"/>
        <v>99.5625</v>
      </c>
      <c r="F31" s="47">
        <f t="shared" si="2"/>
        <v>-108164.0625</v>
      </c>
      <c r="G31" s="48">
        <f t="shared" si="3"/>
        <v>-7599.0480143229142</v>
      </c>
      <c r="H31" s="46">
        <f t="shared" si="14"/>
        <v>111.26</v>
      </c>
      <c r="I31" s="47">
        <f t="shared" si="4"/>
        <v>-369879.46448427736</v>
      </c>
      <c r="J31" s="48">
        <f t="shared" si="5"/>
        <v>-97289.999999999985</v>
      </c>
      <c r="K31" s="46">
        <f t="shared" si="15"/>
        <v>99.5625</v>
      </c>
      <c r="L31" s="47">
        <f t="shared" si="6"/>
        <v>-94296.875</v>
      </c>
      <c r="M31" s="48">
        <f t="shared" si="7"/>
        <v>-7385.7337456597161</v>
      </c>
      <c r="N31" s="46">
        <f t="shared" si="16"/>
        <v>100.953125</v>
      </c>
      <c r="O31" s="47">
        <f t="shared" si="8"/>
        <v>-61523.4375</v>
      </c>
      <c r="P31" s="48">
        <f t="shared" si="9"/>
        <v>-263.62027994791424</v>
      </c>
      <c r="Q31" s="46">
        <f t="shared" si="17"/>
        <v>100.4375</v>
      </c>
      <c r="R31" s="47">
        <f t="shared" si="10"/>
        <v>-127148.4375</v>
      </c>
      <c r="S31" s="48">
        <f t="shared" si="11"/>
        <v>3020.5685872395879</v>
      </c>
      <c r="T31" s="83">
        <f t="shared" si="19"/>
        <v>12945.776177205455</v>
      </c>
      <c r="V31" s="76">
        <v>45791.625</v>
      </c>
      <c r="W31" s="55">
        <v>79.180000000000007</v>
      </c>
      <c r="X31" s="76">
        <v>45936.625</v>
      </c>
      <c r="Y31" s="55">
        <v>99.46875</v>
      </c>
      <c r="Z31" s="76">
        <v>45791.625</v>
      </c>
      <c r="AA31" s="55">
        <v>106.18</v>
      </c>
      <c r="AB31" s="76">
        <v>45936.625</v>
      </c>
      <c r="AC31" s="55">
        <v>99.46875</v>
      </c>
      <c r="AD31" s="76">
        <v>45915.625</v>
      </c>
      <c r="AE31" s="55">
        <v>101.71875</v>
      </c>
      <c r="AF31" s="76">
        <v>45916.625</v>
      </c>
      <c r="AG31" s="55">
        <v>101.578125</v>
      </c>
    </row>
    <row r="32" spans="1:33" x14ac:dyDescent="0.3">
      <c r="A32" s="111">
        <v>45939</v>
      </c>
      <c r="B32" s="46">
        <f t="shared" si="12"/>
        <v>80.42</v>
      </c>
      <c r="C32" s="47">
        <f t="shared" si="0"/>
        <v>-321259.1634325168</v>
      </c>
      <c r="D32" s="47">
        <f t="shared" si="1"/>
        <v>-98699.999999999985</v>
      </c>
      <c r="E32" s="46">
        <f t="shared" si="13"/>
        <v>99.5078125</v>
      </c>
      <c r="F32" s="47">
        <f t="shared" si="2"/>
        <v>-118828.125</v>
      </c>
      <c r="G32" s="48">
        <f t="shared" si="3"/>
        <v>-7929.44140625</v>
      </c>
      <c r="H32" s="46">
        <f t="shared" si="14"/>
        <v>111.04</v>
      </c>
      <c r="I32" s="47">
        <f t="shared" si="4"/>
        <v>-440332.69581461453</v>
      </c>
      <c r="J32" s="48">
        <f t="shared" si="5"/>
        <v>-101519.99999999999</v>
      </c>
      <c r="K32" s="46">
        <f t="shared" si="15"/>
        <v>99.5078125</v>
      </c>
      <c r="L32" s="47">
        <f t="shared" si="6"/>
        <v>-103593.75</v>
      </c>
      <c r="M32" s="48">
        <f t="shared" si="7"/>
        <v>-7706.8526041666628</v>
      </c>
      <c r="N32" s="46">
        <f t="shared" si="16"/>
        <v>100.875</v>
      </c>
      <c r="O32" s="47">
        <f t="shared" si="8"/>
        <v>-67382.8125</v>
      </c>
      <c r="P32" s="48">
        <f t="shared" si="9"/>
        <v>-275.08203124999636</v>
      </c>
      <c r="Q32" s="46">
        <f t="shared" si="17"/>
        <v>100.390625</v>
      </c>
      <c r="R32" s="47">
        <f t="shared" si="10"/>
        <v>-132070.3125</v>
      </c>
      <c r="S32" s="48">
        <f t="shared" si="11"/>
        <v>3151.8976562500029</v>
      </c>
      <c r="T32" s="83">
        <f t="shared" si="19"/>
        <v>-24949.094469489806</v>
      </c>
      <c r="V32" s="76">
        <v>45792.625</v>
      </c>
      <c r="W32" s="55">
        <v>79.33</v>
      </c>
      <c r="X32" s="76">
        <v>45937.625</v>
      </c>
      <c r="Y32" s="55">
        <v>99.625</v>
      </c>
      <c r="Z32" s="76">
        <v>45792.625</v>
      </c>
      <c r="AA32" s="55">
        <v>106.9</v>
      </c>
      <c r="AB32" s="76">
        <v>45937.625</v>
      </c>
      <c r="AC32" s="55">
        <v>99.625</v>
      </c>
      <c r="AD32" s="76">
        <v>45916.625</v>
      </c>
      <c r="AE32" s="55">
        <v>101.765625</v>
      </c>
      <c r="AF32" s="76">
        <v>45917.625</v>
      </c>
      <c r="AG32" s="55">
        <v>101.375</v>
      </c>
    </row>
    <row r="33" spans="1:33" x14ac:dyDescent="0.3">
      <c r="A33" s="111">
        <v>45940</v>
      </c>
      <c r="B33" s="46">
        <f t="shared" si="12"/>
        <v>79.984999999999999</v>
      </c>
      <c r="C33" s="47">
        <f t="shared" si="0"/>
        <v>-508840.0172488172</v>
      </c>
      <c r="D33" s="47">
        <f t="shared" si="1"/>
        <v>-102812.5</v>
      </c>
      <c r="E33" s="46">
        <f t="shared" si="13"/>
        <v>99.890625</v>
      </c>
      <c r="F33" s="47">
        <f t="shared" si="2"/>
        <v>-44179.6875</v>
      </c>
      <c r="G33" s="48">
        <f t="shared" si="3"/>
        <v>-8259.8347981770858</v>
      </c>
      <c r="H33" s="46">
        <f t="shared" si="14"/>
        <v>111.36</v>
      </c>
      <c r="I33" s="47">
        <f t="shared" si="4"/>
        <v>-337855.26842503535</v>
      </c>
      <c r="J33" s="48">
        <f t="shared" si="5"/>
        <v>-105750</v>
      </c>
      <c r="K33" s="46">
        <f t="shared" si="15"/>
        <v>99.890625</v>
      </c>
      <c r="L33" s="47">
        <f t="shared" si="6"/>
        <v>-38515.625</v>
      </c>
      <c r="M33" s="48">
        <f t="shared" si="7"/>
        <v>-8027.9714626736168</v>
      </c>
      <c r="N33" s="46">
        <f t="shared" si="16"/>
        <v>101.578125</v>
      </c>
      <c r="O33" s="47">
        <f t="shared" si="8"/>
        <v>-14648.4375</v>
      </c>
      <c r="P33" s="48">
        <f t="shared" si="9"/>
        <v>-286.54378255208212</v>
      </c>
      <c r="Q33" s="46">
        <f t="shared" si="17"/>
        <v>101.875</v>
      </c>
      <c r="R33" s="47">
        <f t="shared" si="10"/>
        <v>23789.0625</v>
      </c>
      <c r="S33" s="48">
        <f t="shared" si="11"/>
        <v>3283.2267252604142</v>
      </c>
      <c r="T33" s="83">
        <f t="shared" si="19"/>
        <v>-115737.29632424098</v>
      </c>
      <c r="V33" s="76">
        <v>45793.625</v>
      </c>
      <c r="W33" s="55">
        <v>79.42</v>
      </c>
      <c r="X33" s="76">
        <v>45938.625</v>
      </c>
      <c r="Y33" s="55">
        <v>99.5625</v>
      </c>
      <c r="Z33" s="76">
        <v>45793.625</v>
      </c>
      <c r="AA33" s="55">
        <v>107.1</v>
      </c>
      <c r="AB33" s="76">
        <v>45938.625</v>
      </c>
      <c r="AC33" s="55">
        <v>99.5625</v>
      </c>
      <c r="AD33" s="76">
        <v>45917.625</v>
      </c>
      <c r="AE33" s="55">
        <v>101.5</v>
      </c>
      <c r="AF33" s="76">
        <v>45918.625</v>
      </c>
      <c r="AG33" s="55">
        <v>100.328125</v>
      </c>
    </row>
    <row r="34" spans="1:33" x14ac:dyDescent="0.3">
      <c r="A34" s="111">
        <v>45943</v>
      </c>
      <c r="B34" s="46">
        <f t="shared" si="12"/>
        <v>80.45</v>
      </c>
      <c r="C34" s="47">
        <f t="shared" si="0"/>
        <v>-308322.55282449652</v>
      </c>
      <c r="D34" s="47">
        <f t="shared" si="1"/>
        <v>-115150</v>
      </c>
      <c r="E34" s="46">
        <f t="shared" si="13"/>
        <v>99.9921875</v>
      </c>
      <c r="F34" s="47">
        <f t="shared" si="2"/>
        <v>-24375</v>
      </c>
      <c r="G34" s="48">
        <f t="shared" si="3"/>
        <v>-9251.0149739583358</v>
      </c>
      <c r="H34" s="46">
        <f t="shared" si="14"/>
        <v>111.73</v>
      </c>
      <c r="I34" s="47">
        <f t="shared" si="4"/>
        <v>-219365.74300582911</v>
      </c>
      <c r="J34" s="48">
        <f t="shared" si="5"/>
        <v>-118440</v>
      </c>
      <c r="K34" s="46">
        <f t="shared" si="15"/>
        <v>99.9921875</v>
      </c>
      <c r="L34" s="47">
        <f t="shared" si="6"/>
        <v>-21250</v>
      </c>
      <c r="M34" s="48">
        <f t="shared" si="7"/>
        <v>-8991.3280381944423</v>
      </c>
      <c r="N34" s="46">
        <f t="shared" si="16"/>
        <v>101.75</v>
      </c>
      <c r="O34" s="47">
        <f t="shared" si="8"/>
        <v>-1757.8125</v>
      </c>
      <c r="P34" s="48">
        <f t="shared" si="9"/>
        <v>-320.92903645833212</v>
      </c>
      <c r="Q34" s="46">
        <f t="shared" si="17"/>
        <v>102.109375</v>
      </c>
      <c r="R34" s="47">
        <f t="shared" si="10"/>
        <v>48398.4375</v>
      </c>
      <c r="S34" s="48">
        <f t="shared" si="11"/>
        <v>3677.2139322916701</v>
      </c>
      <c r="T34" s="83">
        <f t="shared" si="19"/>
        <v>1991.5057342589062</v>
      </c>
      <c r="V34" s="76">
        <v>45796.625</v>
      </c>
      <c r="W34" s="55">
        <v>79.38</v>
      </c>
      <c r="X34" s="76">
        <v>45939.625</v>
      </c>
      <c r="Y34" s="55">
        <v>99.5078125</v>
      </c>
      <c r="Z34" s="76">
        <v>45796.625</v>
      </c>
      <c r="AA34" s="55">
        <v>107.11</v>
      </c>
      <c r="AB34" s="76">
        <v>45939.625</v>
      </c>
      <c r="AC34" s="55">
        <v>99.5078125</v>
      </c>
      <c r="AD34" s="76">
        <v>45918.625</v>
      </c>
      <c r="AE34" s="55">
        <v>101.09375</v>
      </c>
      <c r="AF34" s="76">
        <v>45919.625</v>
      </c>
      <c r="AG34" s="55">
        <v>100.125</v>
      </c>
    </row>
    <row r="35" spans="1:33" x14ac:dyDescent="0.3">
      <c r="A35" s="111">
        <v>45944</v>
      </c>
      <c r="B35" s="46">
        <f t="shared" si="12"/>
        <v>80.540000000000006</v>
      </c>
      <c r="C35" s="47">
        <f t="shared" si="0"/>
        <v>-269512.72100043169</v>
      </c>
      <c r="D35" s="47">
        <f t="shared" si="1"/>
        <v>-119262.5</v>
      </c>
      <c r="E35" s="46">
        <f t="shared" si="13"/>
        <v>100.1328125</v>
      </c>
      <c r="F35" s="47">
        <f t="shared" si="2"/>
        <v>3046.875</v>
      </c>
      <c r="G35" s="48">
        <f t="shared" si="3"/>
        <v>-9581.4083658854215</v>
      </c>
      <c r="H35" s="46">
        <f t="shared" si="14"/>
        <v>112.1</v>
      </c>
      <c r="I35" s="47">
        <f t="shared" si="4"/>
        <v>-100876.21758662291</v>
      </c>
      <c r="J35" s="48">
        <f t="shared" si="5"/>
        <v>-122670</v>
      </c>
      <c r="K35" s="46">
        <f t="shared" si="15"/>
        <v>100.1328125</v>
      </c>
      <c r="L35" s="47">
        <f t="shared" si="6"/>
        <v>2656.25</v>
      </c>
      <c r="M35" s="48">
        <f t="shared" si="7"/>
        <v>-9312.4468967013891</v>
      </c>
      <c r="N35" s="46">
        <f t="shared" si="16"/>
        <v>101.859375</v>
      </c>
      <c r="O35" s="47">
        <f t="shared" si="8"/>
        <v>6445.3125</v>
      </c>
      <c r="P35" s="48">
        <f t="shared" si="9"/>
        <v>-332.39078776041424</v>
      </c>
      <c r="Q35" s="46">
        <f t="shared" si="17"/>
        <v>102.140625</v>
      </c>
      <c r="R35" s="47">
        <f t="shared" si="10"/>
        <v>51679.6875</v>
      </c>
      <c r="S35" s="48">
        <f t="shared" si="11"/>
        <v>3808.5430013020887</v>
      </c>
      <c r="T35" s="83">
        <f t="shared" si="19"/>
        <v>-69472.796009753918</v>
      </c>
      <c r="V35" s="76">
        <v>45797.625</v>
      </c>
      <c r="W35" s="55">
        <v>79.34</v>
      </c>
      <c r="X35" s="76">
        <v>45940.625</v>
      </c>
      <c r="Y35" s="55">
        <v>99.890625</v>
      </c>
      <c r="Z35" s="76">
        <v>45797.625</v>
      </c>
      <c r="AA35" s="55">
        <v>106.86</v>
      </c>
      <c r="AB35" s="76">
        <v>45940.625</v>
      </c>
      <c r="AC35" s="55">
        <v>99.890625</v>
      </c>
      <c r="AD35" s="76">
        <v>45919.625</v>
      </c>
      <c r="AE35" s="55">
        <v>101.015625</v>
      </c>
      <c r="AF35" s="76">
        <v>45922.625</v>
      </c>
      <c r="AG35" s="55">
        <v>99.734375</v>
      </c>
    </row>
    <row r="36" spans="1:33" x14ac:dyDescent="0.3">
      <c r="A36" s="111">
        <v>45945</v>
      </c>
      <c r="B36" s="46">
        <f t="shared" si="12"/>
        <v>80.8</v>
      </c>
      <c r="C36" s="47">
        <f t="shared" ref="C36:C37" si="20">(B36/$B$14-1)*$B$5</f>
        <v>-157395.42906425431</v>
      </c>
      <c r="D36" s="47">
        <f t="shared" si="1"/>
        <v>-123374.99999999999</v>
      </c>
      <c r="E36" s="46">
        <f t="shared" si="13"/>
        <v>100.0234375</v>
      </c>
      <c r="F36" s="47">
        <f t="shared" ref="F36" si="21">(E36-$E$14)/100*$C$5</f>
        <v>-18281.25</v>
      </c>
      <c r="G36" s="48">
        <f t="shared" si="3"/>
        <v>-9911.8017578124927</v>
      </c>
      <c r="H36" s="46">
        <f t="shared" si="14"/>
        <v>112.1</v>
      </c>
      <c r="I36" s="47">
        <f t="shared" ref="I36" si="22">(H36/$H$14-1)*$D$5</f>
        <v>-100876.21758662291</v>
      </c>
      <c r="J36" s="48">
        <f t="shared" si="5"/>
        <v>-126899.99999999999</v>
      </c>
      <c r="K36" s="46">
        <f t="shared" si="15"/>
        <v>100.0234375</v>
      </c>
      <c r="L36" s="47">
        <f t="shared" ref="L36" si="23">(K36-$K$14)/100*$E$5</f>
        <v>-15937.5</v>
      </c>
      <c r="M36" s="48">
        <f t="shared" si="7"/>
        <v>-9633.5657552083358</v>
      </c>
      <c r="N36" s="46">
        <f t="shared" si="16"/>
        <v>101.734375</v>
      </c>
      <c r="O36" s="47">
        <f t="shared" ref="O36" si="24">(N36-$N$14)/100*$F$5</f>
        <v>-2929.6875</v>
      </c>
      <c r="P36" s="48">
        <f t="shared" si="9"/>
        <v>-343.85253906249272</v>
      </c>
      <c r="Q36" s="46">
        <f t="shared" si="17"/>
        <v>101.921875</v>
      </c>
      <c r="R36" s="47">
        <f t="shared" ref="R36" si="25">(Q36-$Q$14)/100*$G$5</f>
        <v>28710.937499999996</v>
      </c>
      <c r="S36" s="48">
        <f t="shared" si="11"/>
        <v>3939.8720703125</v>
      </c>
      <c r="T36" s="83">
        <f t="shared" si="19"/>
        <v>13281.762777551918</v>
      </c>
      <c r="V36" s="76">
        <v>45798.625</v>
      </c>
      <c r="W36" s="55">
        <v>78.81</v>
      </c>
      <c r="X36" s="76">
        <v>45943.625</v>
      </c>
      <c r="Y36" s="55">
        <v>99.9921875</v>
      </c>
      <c r="Z36" s="76">
        <v>45798.625</v>
      </c>
      <c r="AA36" s="55">
        <v>105.66</v>
      </c>
      <c r="AB36" s="76">
        <v>45943.625</v>
      </c>
      <c r="AC36" s="55">
        <v>99.9921875</v>
      </c>
      <c r="AD36" s="76">
        <v>45922.625</v>
      </c>
      <c r="AE36" s="55">
        <v>100.8125</v>
      </c>
      <c r="AF36" s="76">
        <v>45923.625</v>
      </c>
      <c r="AG36" s="55">
        <v>100.421875</v>
      </c>
    </row>
    <row r="37" spans="1:33" x14ac:dyDescent="0.3">
      <c r="A37" s="111">
        <v>45946</v>
      </c>
      <c r="B37" s="46">
        <f>B10</f>
        <v>80.78</v>
      </c>
      <c r="C37" s="47">
        <f t="shared" si="20"/>
        <v>-166019.83613626915</v>
      </c>
      <c r="D37" s="47">
        <f t="shared" si="1"/>
        <v>-127487.5</v>
      </c>
      <c r="E37" s="46">
        <f>C10</f>
        <v>99.9765625</v>
      </c>
      <c r="F37" s="47">
        <f t="shared" ref="F37" si="26">(E37-$E$14)/100*$C$5</f>
        <v>-27421.875</v>
      </c>
      <c r="G37" s="48">
        <f t="shared" si="3"/>
        <v>-10242.195149739586</v>
      </c>
      <c r="H37" s="46">
        <f>D10</f>
        <v>112.065</v>
      </c>
      <c r="I37" s="47">
        <f t="shared" ref="I37" si="27">(H37/$H$14-1)*$D$5</f>
        <v>-112084.68620736101</v>
      </c>
      <c r="J37" s="48">
        <f t="shared" si="5"/>
        <v>-131130</v>
      </c>
      <c r="K37" s="46">
        <f>E10</f>
        <v>99.9765625</v>
      </c>
      <c r="L37" s="47">
        <f t="shared" ref="L37" si="28">(K37-$K$14)/100*$E$5</f>
        <v>-23906.25</v>
      </c>
      <c r="M37" s="48">
        <f t="shared" si="7"/>
        <v>-9954.6846137152825</v>
      </c>
      <c r="N37" s="46">
        <f>F10</f>
        <v>101.65625</v>
      </c>
      <c r="O37" s="47">
        <f t="shared" ref="O37" si="29">(N37-$N$14)/100*$F$5</f>
        <v>-8789.0625</v>
      </c>
      <c r="P37" s="48">
        <f t="shared" si="9"/>
        <v>-355.31429036457848</v>
      </c>
      <c r="Q37" s="46">
        <f>G10</f>
        <v>101.84375</v>
      </c>
      <c r="R37" s="47">
        <f t="shared" ref="R37" si="30">(Q37-$Q$14)/100*$G$5</f>
        <v>20507.8125</v>
      </c>
      <c r="S37" s="48">
        <f t="shared" si="11"/>
        <v>4071.2011393229113</v>
      </c>
      <c r="T37" s="83">
        <f t="shared" si="19"/>
        <v>3221.8411774036358</v>
      </c>
      <c r="V37" s="76">
        <v>45799.625</v>
      </c>
      <c r="W37" s="55">
        <v>78.97</v>
      </c>
      <c r="X37" s="76">
        <v>45944.625</v>
      </c>
      <c r="Y37" s="55">
        <v>100.1328125</v>
      </c>
      <c r="Z37" s="76">
        <v>45799.625</v>
      </c>
      <c r="AA37" s="55">
        <v>106.2</v>
      </c>
      <c r="AB37" s="76">
        <v>45944.625</v>
      </c>
      <c r="AC37" s="55">
        <v>100.1328125</v>
      </c>
      <c r="AD37" s="76">
        <v>45923.625</v>
      </c>
      <c r="AE37" s="55">
        <v>101.140625</v>
      </c>
      <c r="AF37" s="76">
        <v>45924.625</v>
      </c>
      <c r="AG37" s="55">
        <v>100.015625</v>
      </c>
    </row>
    <row r="38" spans="1:33" x14ac:dyDescent="0.3">
      <c r="A38" s="111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3"/>
      <c r="V38" s="76">
        <v>45800.625</v>
      </c>
      <c r="W38" s="55">
        <v>78.95</v>
      </c>
      <c r="X38" s="76">
        <v>45945.625</v>
      </c>
      <c r="Y38" s="55">
        <v>100.0234375</v>
      </c>
      <c r="Z38" s="76">
        <v>45800.625</v>
      </c>
      <c r="AA38" s="55">
        <v>106.28</v>
      </c>
      <c r="AB38" s="76">
        <v>45945.625</v>
      </c>
      <c r="AC38" s="55">
        <v>100.0234375</v>
      </c>
      <c r="AD38" s="76">
        <v>45924.625</v>
      </c>
      <c r="AE38" s="55">
        <v>100.859375</v>
      </c>
      <c r="AF38" s="76">
        <v>45925.625</v>
      </c>
      <c r="AG38" s="55">
        <v>100.03125</v>
      </c>
    </row>
    <row r="39" spans="1:33" x14ac:dyDescent="0.3">
      <c r="A39" s="111">
        <v>45948</v>
      </c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3"/>
      <c r="V39" s="76">
        <v>45804.625</v>
      </c>
      <c r="W39" s="55">
        <v>79.430000000000007</v>
      </c>
      <c r="Z39" s="76">
        <v>45804.625</v>
      </c>
      <c r="AA39" s="55">
        <v>107.24</v>
      </c>
      <c r="AD39" s="76">
        <v>45925.625</v>
      </c>
      <c r="AE39" s="55">
        <v>100.640625</v>
      </c>
      <c r="AF39" s="76">
        <v>45926.625</v>
      </c>
      <c r="AG39" s="55">
        <v>99.90625</v>
      </c>
    </row>
    <row r="40" spans="1:33" x14ac:dyDescent="0.3">
      <c r="A40" s="111">
        <v>45949</v>
      </c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6">
        <v>45805.625</v>
      </c>
      <c r="W40" s="55">
        <v>79.38</v>
      </c>
      <c r="Z40" s="76">
        <v>45805.625</v>
      </c>
      <c r="AA40" s="55">
        <v>106.98</v>
      </c>
      <c r="AD40" s="76">
        <v>45926.625</v>
      </c>
      <c r="AE40" s="55">
        <v>100.5625</v>
      </c>
      <c r="AF40" s="76">
        <v>45929.625</v>
      </c>
      <c r="AG40" s="55">
        <v>100.65625</v>
      </c>
    </row>
    <row r="41" spans="1:33" x14ac:dyDescent="0.3">
      <c r="A41" s="111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6">
        <v>45806.625</v>
      </c>
      <c r="W41" s="55">
        <v>79.5</v>
      </c>
      <c r="Z41" s="76">
        <v>45806.625</v>
      </c>
      <c r="AA41" s="55">
        <v>107.46</v>
      </c>
      <c r="AD41" s="76">
        <v>45929.625</v>
      </c>
      <c r="AE41" s="55">
        <v>100.875</v>
      </c>
      <c r="AF41" s="76">
        <v>45930.625</v>
      </c>
      <c r="AG41" s="55">
        <v>100.390625</v>
      </c>
    </row>
    <row r="42" spans="1:33" x14ac:dyDescent="0.3">
      <c r="A42" s="111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6">
        <v>45807.625</v>
      </c>
      <c r="W42" s="55">
        <v>79.569999999999993</v>
      </c>
      <c r="Z42" s="76">
        <v>45807.625</v>
      </c>
      <c r="AA42" s="55">
        <v>107.77</v>
      </c>
      <c r="AD42" s="76">
        <v>45930.625</v>
      </c>
      <c r="AE42" s="55">
        <v>100.828125</v>
      </c>
      <c r="AF42" s="76">
        <v>45931.625</v>
      </c>
      <c r="AG42" s="55">
        <v>100.578125</v>
      </c>
    </row>
    <row r="43" spans="1:33" x14ac:dyDescent="0.3">
      <c r="A43" s="111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6">
        <v>45810.625</v>
      </c>
      <c r="W43" s="55">
        <v>79.180000000000007</v>
      </c>
      <c r="Z43" s="76">
        <v>45810.625</v>
      </c>
      <c r="AA43" s="55">
        <v>107.07</v>
      </c>
      <c r="AD43" s="76">
        <v>45931.625</v>
      </c>
      <c r="AE43" s="55">
        <v>101.171875</v>
      </c>
      <c r="AF43" s="76">
        <v>45932.625</v>
      </c>
      <c r="AG43" s="55">
        <v>100.875</v>
      </c>
    </row>
    <row r="44" spans="1:33" x14ac:dyDescent="0.3">
      <c r="A44" s="111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6">
        <v>45811.625</v>
      </c>
      <c r="W44" s="55">
        <v>79.33</v>
      </c>
      <c r="Z44" s="76">
        <v>45811.625</v>
      </c>
      <c r="AA44" s="55">
        <v>107.12</v>
      </c>
      <c r="AD44" s="76">
        <v>45932.625</v>
      </c>
      <c r="AE44" s="55">
        <v>101.3125</v>
      </c>
      <c r="AF44" s="76">
        <v>45933.625</v>
      </c>
      <c r="AG44" s="55">
        <v>100.609375</v>
      </c>
    </row>
    <row r="45" spans="1:33" x14ac:dyDescent="0.3">
      <c r="A45" s="111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6">
        <v>45812.625</v>
      </c>
      <c r="W45" s="55">
        <v>79.48</v>
      </c>
      <c r="Z45" s="76">
        <v>45812.625</v>
      </c>
      <c r="AA45" s="55">
        <v>107.9</v>
      </c>
      <c r="AD45" s="76">
        <v>45933.625</v>
      </c>
      <c r="AE45" s="55">
        <v>101.046875</v>
      </c>
      <c r="AF45" s="76">
        <v>45936.625</v>
      </c>
      <c r="AG45" s="55">
        <v>99.859375</v>
      </c>
    </row>
    <row r="46" spans="1:33" x14ac:dyDescent="0.3">
      <c r="A46" s="111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6">
        <v>45813.625</v>
      </c>
      <c r="W46" s="55">
        <v>79.31</v>
      </c>
      <c r="Z46" s="76">
        <v>45813.625</v>
      </c>
      <c r="AA46" s="55">
        <v>107.57</v>
      </c>
      <c r="AD46" s="76">
        <v>45936.625</v>
      </c>
      <c r="AE46" s="55">
        <v>100.6875</v>
      </c>
      <c r="AF46" s="76">
        <v>45937.625</v>
      </c>
      <c r="AG46" s="55">
        <v>100.390625</v>
      </c>
    </row>
    <row r="47" spans="1:33" x14ac:dyDescent="0.3">
      <c r="A47" s="111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6">
        <v>45814.625</v>
      </c>
      <c r="W47" s="55">
        <v>79.3</v>
      </c>
      <c r="Z47" s="76">
        <v>45814.625</v>
      </c>
      <c r="AA47" s="55">
        <v>106.92</v>
      </c>
      <c r="AD47" s="76">
        <v>45937.625</v>
      </c>
      <c r="AE47" s="55">
        <v>100.96875</v>
      </c>
      <c r="AF47" s="76">
        <v>45938.625</v>
      </c>
      <c r="AG47" s="55">
        <v>100.4375</v>
      </c>
    </row>
    <row r="48" spans="1:33" ht="15" thickBot="1" x14ac:dyDescent="0.35">
      <c r="A48" s="124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6">
        <v>45817.625</v>
      </c>
      <c r="W48" s="55">
        <v>79.34</v>
      </c>
      <c r="Z48" s="76">
        <v>45817.625</v>
      </c>
      <c r="AA48" s="55">
        <v>107.24</v>
      </c>
      <c r="AD48" s="76">
        <v>45938.625</v>
      </c>
      <c r="AE48" s="55">
        <v>100.953125</v>
      </c>
      <c r="AF48" s="76">
        <v>45939.625</v>
      </c>
      <c r="AG48" s="55">
        <v>100.390625</v>
      </c>
    </row>
    <row r="49" spans="2:33" x14ac:dyDescent="0.3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6">
        <v>45818.625</v>
      </c>
      <c r="W49" s="55">
        <v>79.53</v>
      </c>
      <c r="Z49" s="76">
        <v>45818.625</v>
      </c>
      <c r="AA49" s="55">
        <v>107.5</v>
      </c>
      <c r="AD49" s="76">
        <v>45939.625</v>
      </c>
      <c r="AE49" s="55">
        <v>100.875</v>
      </c>
      <c r="AF49" s="76">
        <v>45940.625</v>
      </c>
      <c r="AG49" s="55">
        <v>101.875</v>
      </c>
    </row>
    <row r="50" spans="2:33" x14ac:dyDescent="0.3">
      <c r="B50" s="76"/>
      <c r="C50" s="59"/>
      <c r="D50" s="76"/>
      <c r="E50" s="59"/>
      <c r="F50" s="76"/>
      <c r="H50" s="76"/>
      <c r="J50" s="76"/>
      <c r="K50" s="59"/>
      <c r="L50" s="76"/>
      <c r="R50" s="58"/>
      <c r="S50" s="58"/>
      <c r="T50" s="58"/>
      <c r="V50" s="76">
        <v>45819.625</v>
      </c>
      <c r="W50" s="55">
        <v>79.510000000000005</v>
      </c>
      <c r="Z50" s="76">
        <v>45819.625</v>
      </c>
      <c r="AA50" s="55">
        <v>107.84</v>
      </c>
      <c r="AD50" s="76">
        <v>45940.625</v>
      </c>
      <c r="AE50" s="55">
        <v>101.578125</v>
      </c>
      <c r="AF50" s="76">
        <v>45943.625</v>
      </c>
      <c r="AG50" s="55">
        <v>102.109375</v>
      </c>
    </row>
    <row r="51" spans="2:33" x14ac:dyDescent="0.3">
      <c r="B51" s="76"/>
      <c r="C51" s="59"/>
      <c r="D51" s="76"/>
      <c r="E51" s="59"/>
      <c r="F51" s="76"/>
      <c r="H51" s="76"/>
      <c r="J51" s="76"/>
      <c r="K51" s="59"/>
      <c r="L51" s="76"/>
      <c r="R51" s="58"/>
      <c r="S51" s="58"/>
      <c r="T51" s="58"/>
      <c r="V51" s="76">
        <v>45820.625</v>
      </c>
      <c r="W51" s="55">
        <v>79.599999999999994</v>
      </c>
      <c r="Z51" s="76">
        <v>45820.625</v>
      </c>
      <c r="AA51" s="55">
        <v>108.44</v>
      </c>
      <c r="AD51" s="76">
        <v>45943.625</v>
      </c>
      <c r="AE51" s="55">
        <v>101.75</v>
      </c>
      <c r="AF51" s="76">
        <v>45944.625</v>
      </c>
      <c r="AG51" s="55">
        <v>102.140625</v>
      </c>
    </row>
    <row r="52" spans="2:33" x14ac:dyDescent="0.3">
      <c r="B52" s="76"/>
      <c r="C52" s="59"/>
      <c r="D52" s="76"/>
      <c r="E52" s="59"/>
      <c r="F52" s="76"/>
      <c r="H52" s="76"/>
      <c r="J52" s="76"/>
      <c r="K52" s="59"/>
      <c r="L52" s="76"/>
      <c r="R52" s="58"/>
      <c r="S52" s="58"/>
      <c r="T52" s="58"/>
      <c r="V52" s="76">
        <v>45821.625</v>
      </c>
      <c r="W52" s="55">
        <v>79.36</v>
      </c>
      <c r="Z52" s="76">
        <v>45821.625</v>
      </c>
      <c r="AA52" s="55">
        <v>107.79</v>
      </c>
      <c r="AD52" s="76">
        <v>45944.625</v>
      </c>
      <c r="AE52" s="55">
        <v>101.859375</v>
      </c>
      <c r="AF52" s="76">
        <v>45945.625</v>
      </c>
      <c r="AG52" s="55">
        <v>101.921875</v>
      </c>
    </row>
    <row r="53" spans="2:33" x14ac:dyDescent="0.3">
      <c r="B53" s="76"/>
      <c r="C53" s="59"/>
      <c r="D53" s="76"/>
      <c r="E53" s="59"/>
      <c r="F53" s="76"/>
      <c r="H53" s="76"/>
      <c r="J53" s="76"/>
      <c r="K53" s="59"/>
      <c r="L53" s="76"/>
      <c r="V53" s="76">
        <v>45824.625</v>
      </c>
      <c r="W53" s="55">
        <v>79.52</v>
      </c>
      <c r="Z53" s="76">
        <v>45824.625</v>
      </c>
      <c r="AA53" s="55">
        <v>107.6</v>
      </c>
      <c r="AD53" s="76">
        <v>45945.625</v>
      </c>
      <c r="AE53" s="55">
        <v>101.734375</v>
      </c>
    </row>
    <row r="54" spans="2:33" x14ac:dyDescent="0.3">
      <c r="B54" s="76"/>
      <c r="C54" s="59"/>
      <c r="D54" s="76"/>
      <c r="E54" s="59"/>
      <c r="F54" s="76"/>
      <c r="H54" s="76"/>
      <c r="J54" s="76"/>
      <c r="K54" s="59"/>
      <c r="L54" s="76"/>
      <c r="V54" s="76">
        <v>45825.625</v>
      </c>
      <c r="W54" s="55">
        <v>79.430000000000007</v>
      </c>
      <c r="Z54" s="76">
        <v>45825.625</v>
      </c>
      <c r="AA54" s="55">
        <v>107.97</v>
      </c>
    </row>
    <row r="55" spans="2:33" x14ac:dyDescent="0.3">
      <c r="B55" s="76"/>
      <c r="C55" s="59"/>
      <c r="D55" s="76"/>
      <c r="E55" s="59"/>
      <c r="F55" s="76"/>
      <c r="H55" s="76"/>
      <c r="J55" s="76"/>
      <c r="K55" s="59"/>
      <c r="L55" s="76"/>
      <c r="V55" s="76">
        <v>45826.625</v>
      </c>
      <c r="W55" s="55">
        <v>79.55</v>
      </c>
      <c r="Z55" s="76">
        <v>45826.625</v>
      </c>
      <c r="AA55" s="55">
        <v>108.05</v>
      </c>
    </row>
    <row r="56" spans="2:33" x14ac:dyDescent="0.3">
      <c r="B56" s="76"/>
      <c r="C56" s="59"/>
      <c r="D56" s="76"/>
      <c r="E56" s="59"/>
      <c r="F56" s="76"/>
      <c r="H56" s="76"/>
      <c r="J56" s="76"/>
      <c r="K56" s="59"/>
      <c r="L56" s="76"/>
      <c r="V56" s="76">
        <v>45828.625</v>
      </c>
      <c r="W56" s="55">
        <v>79.790000000000006</v>
      </c>
      <c r="Z56" s="76">
        <v>45828.625</v>
      </c>
      <c r="AA56" s="55">
        <v>108.15</v>
      </c>
    </row>
    <row r="57" spans="2:33" x14ac:dyDescent="0.3">
      <c r="B57" s="76"/>
      <c r="C57" s="59"/>
      <c r="D57" s="76"/>
      <c r="E57" s="59"/>
      <c r="F57" s="76"/>
      <c r="H57" s="76"/>
      <c r="J57" s="76"/>
      <c r="K57" s="59"/>
      <c r="L57" s="76"/>
      <c r="V57" s="76">
        <v>45831.625</v>
      </c>
      <c r="W57" s="55">
        <v>79.95</v>
      </c>
      <c r="Z57" s="76">
        <v>45831.625</v>
      </c>
      <c r="AA57" s="55">
        <v>108.41</v>
      </c>
    </row>
    <row r="58" spans="2:33" x14ac:dyDescent="0.3">
      <c r="B58" s="76"/>
      <c r="C58" s="59"/>
      <c r="D58" s="76"/>
      <c r="E58" s="59"/>
      <c r="F58" s="76"/>
      <c r="H58" s="76"/>
      <c r="J58" s="76"/>
      <c r="K58" s="59"/>
      <c r="L58" s="76"/>
      <c r="V58" s="76">
        <v>45832.625</v>
      </c>
      <c r="W58" s="55">
        <v>80.17</v>
      </c>
      <c r="Z58" s="76">
        <v>45832.625</v>
      </c>
      <c r="AA58" s="55">
        <v>108.92</v>
      </c>
    </row>
    <row r="59" spans="2:33" x14ac:dyDescent="0.3">
      <c r="B59" s="76"/>
      <c r="C59" s="59"/>
      <c r="D59" s="76"/>
      <c r="E59" s="59"/>
      <c r="F59" s="76"/>
      <c r="H59" s="76"/>
      <c r="J59" s="76"/>
      <c r="K59" s="59"/>
      <c r="L59" s="76"/>
      <c r="V59" s="76">
        <v>45833.625</v>
      </c>
      <c r="W59" s="55">
        <v>80.150000000000006</v>
      </c>
      <c r="Z59" s="76">
        <v>45833.625</v>
      </c>
      <c r="AA59" s="55">
        <v>108.79</v>
      </c>
    </row>
    <row r="60" spans="2:33" x14ac:dyDescent="0.3">
      <c r="B60" s="76"/>
      <c r="C60" s="59"/>
      <c r="D60" s="76"/>
      <c r="E60" s="59"/>
      <c r="F60" s="76"/>
      <c r="H60" s="76"/>
      <c r="J60" s="76"/>
      <c r="K60" s="59"/>
      <c r="L60" s="76"/>
      <c r="V60" s="76">
        <v>45834.625</v>
      </c>
      <c r="W60" s="55">
        <v>80.38</v>
      </c>
      <c r="Z60" s="76">
        <v>45834.625</v>
      </c>
      <c r="AA60" s="55">
        <v>109.19</v>
      </c>
    </row>
    <row r="61" spans="2:33" x14ac:dyDescent="0.3">
      <c r="B61" s="76"/>
      <c r="D61" s="76"/>
      <c r="F61" s="76"/>
      <c r="H61" s="76"/>
      <c r="J61" s="76"/>
      <c r="L61" s="76"/>
      <c r="V61" s="76">
        <v>45835.625</v>
      </c>
      <c r="W61" s="55">
        <v>80.34</v>
      </c>
      <c r="Z61" s="76">
        <v>45835.625</v>
      </c>
      <c r="AA61" s="55">
        <v>109.01</v>
      </c>
    </row>
    <row r="62" spans="2:33" x14ac:dyDescent="0.3">
      <c r="B62" s="76"/>
      <c r="D62" s="76"/>
      <c r="F62" s="76"/>
      <c r="H62" s="76"/>
      <c r="J62" s="76"/>
      <c r="L62" s="76"/>
      <c r="V62" s="76">
        <v>45838.625</v>
      </c>
      <c r="W62" s="55">
        <v>80.650000000000006</v>
      </c>
      <c r="Z62" s="76">
        <v>45838.625</v>
      </c>
      <c r="AA62" s="55">
        <v>109.61</v>
      </c>
    </row>
    <row r="63" spans="2:33" x14ac:dyDescent="0.3">
      <c r="B63" s="76"/>
      <c r="D63" s="76"/>
      <c r="F63" s="76"/>
      <c r="H63" s="76"/>
      <c r="J63" s="76"/>
      <c r="L63" s="76"/>
      <c r="V63" s="76">
        <v>45839.625</v>
      </c>
      <c r="W63" s="55">
        <v>80.17</v>
      </c>
      <c r="Z63" s="76">
        <v>45839.625</v>
      </c>
      <c r="AA63" s="55">
        <v>109.34</v>
      </c>
    </row>
    <row r="64" spans="2:33" x14ac:dyDescent="0.3">
      <c r="B64" s="76"/>
      <c r="D64" s="76"/>
      <c r="F64" s="76"/>
      <c r="H64" s="76"/>
      <c r="J64" s="76"/>
      <c r="L64" s="76"/>
      <c r="V64" s="76">
        <v>45840.625</v>
      </c>
      <c r="W64" s="55">
        <v>80.319999999999993</v>
      </c>
      <c r="Z64" s="76">
        <v>45840.625</v>
      </c>
      <c r="AA64" s="55">
        <v>109.32</v>
      </c>
    </row>
    <row r="65" spans="2:27" x14ac:dyDescent="0.3">
      <c r="B65" s="76"/>
      <c r="D65" s="76"/>
      <c r="F65" s="76"/>
      <c r="H65" s="76"/>
      <c r="J65" s="76"/>
      <c r="L65" s="76"/>
      <c r="V65" s="76">
        <v>45841.625</v>
      </c>
      <c r="W65" s="55">
        <v>80.37</v>
      </c>
      <c r="Z65" s="76">
        <v>45841.625</v>
      </c>
      <c r="AA65" s="55">
        <v>109.06</v>
      </c>
    </row>
    <row r="66" spans="2:27" x14ac:dyDescent="0.3">
      <c r="B66" s="76"/>
      <c r="D66" s="76"/>
      <c r="F66" s="76"/>
      <c r="H66" s="76"/>
      <c r="J66" s="76"/>
      <c r="L66" s="76"/>
      <c r="V66" s="76">
        <v>45845.625</v>
      </c>
      <c r="W66" s="55">
        <v>80.099999999999994</v>
      </c>
      <c r="Z66" s="76">
        <v>45845.625</v>
      </c>
      <c r="AA66" s="55">
        <v>108.41</v>
      </c>
    </row>
    <row r="67" spans="2:27" x14ac:dyDescent="0.3">
      <c r="B67" s="76"/>
      <c r="D67" s="76"/>
      <c r="F67" s="76"/>
      <c r="H67" s="76"/>
      <c r="J67" s="76"/>
      <c r="L67" s="76"/>
      <c r="V67" s="76">
        <v>45846.625</v>
      </c>
      <c r="W67" s="55">
        <v>79.989999999999995</v>
      </c>
      <c r="Z67" s="76">
        <v>45846.625</v>
      </c>
      <c r="AA67" s="55">
        <v>108.1</v>
      </c>
    </row>
    <row r="68" spans="2:27" x14ac:dyDescent="0.3">
      <c r="B68" s="76"/>
      <c r="D68" s="76"/>
      <c r="F68" s="76"/>
      <c r="H68" s="76"/>
      <c r="J68" s="76"/>
      <c r="L68" s="76"/>
      <c r="V68" s="76">
        <v>45847.625</v>
      </c>
      <c r="W68" s="55">
        <v>80.209999999999994</v>
      </c>
      <c r="Z68" s="76">
        <v>45847.625</v>
      </c>
      <c r="AA68" s="55">
        <v>108.71</v>
      </c>
    </row>
    <row r="69" spans="2:27" x14ac:dyDescent="0.3">
      <c r="H69" s="76"/>
      <c r="J69" s="76"/>
      <c r="L69" s="76"/>
      <c r="V69" s="76">
        <v>45848.625</v>
      </c>
      <c r="W69" s="55">
        <v>80.13</v>
      </c>
      <c r="Z69" s="76">
        <v>45848.625</v>
      </c>
      <c r="AA69" s="55">
        <v>108.74</v>
      </c>
    </row>
    <row r="70" spans="2:27" x14ac:dyDescent="0.3">
      <c r="H70" s="76"/>
      <c r="J70" s="76"/>
      <c r="V70" s="76">
        <v>45849.625</v>
      </c>
      <c r="W70" s="55">
        <v>80.03</v>
      </c>
      <c r="Z70" s="76">
        <v>45849.625</v>
      </c>
      <c r="AA70" s="55">
        <v>108.08</v>
      </c>
    </row>
    <row r="71" spans="2:27" x14ac:dyDescent="0.3">
      <c r="H71" s="76"/>
      <c r="J71" s="76"/>
      <c r="V71" s="76">
        <v>45852.625</v>
      </c>
      <c r="W71" s="55">
        <v>80.09</v>
      </c>
      <c r="Z71" s="76">
        <v>45852.625</v>
      </c>
      <c r="AA71" s="55">
        <v>108.05</v>
      </c>
    </row>
    <row r="72" spans="2:27" x14ac:dyDescent="0.3">
      <c r="H72" s="76"/>
      <c r="J72" s="76"/>
      <c r="V72" s="76">
        <v>45853.625</v>
      </c>
      <c r="W72" s="55">
        <v>79.849999999999994</v>
      </c>
      <c r="Z72" s="76">
        <v>45853.625</v>
      </c>
      <c r="AA72" s="55">
        <v>107.66</v>
      </c>
    </row>
    <row r="73" spans="2:27" x14ac:dyDescent="0.3">
      <c r="H73" s="76"/>
      <c r="J73" s="76"/>
      <c r="V73" s="76">
        <v>45854.625</v>
      </c>
      <c r="W73" s="55">
        <v>80.06</v>
      </c>
      <c r="Z73" s="76">
        <v>45854.625</v>
      </c>
      <c r="AA73" s="55">
        <v>107.83</v>
      </c>
    </row>
    <row r="74" spans="2:27" x14ac:dyDescent="0.3">
      <c r="H74" s="76"/>
      <c r="J74" s="76"/>
      <c r="V74" s="76">
        <v>45855.625</v>
      </c>
      <c r="W74" s="55">
        <v>80.14</v>
      </c>
      <c r="Z74" s="76">
        <v>45855.625</v>
      </c>
      <c r="AA74" s="55">
        <v>108.09</v>
      </c>
    </row>
    <row r="75" spans="2:27" x14ac:dyDescent="0.3">
      <c r="H75" s="76"/>
      <c r="J75" s="76"/>
      <c r="V75" s="76">
        <v>45856.625</v>
      </c>
      <c r="W75" s="55">
        <v>80.25</v>
      </c>
      <c r="Z75" s="76">
        <v>45856.625</v>
      </c>
      <c r="AA75" s="55">
        <v>108.29</v>
      </c>
    </row>
    <row r="76" spans="2:27" x14ac:dyDescent="0.3">
      <c r="H76" s="76"/>
      <c r="J76" s="76"/>
      <c r="V76" s="76">
        <v>45859.625</v>
      </c>
      <c r="W76" s="55">
        <v>80.36</v>
      </c>
      <c r="Z76" s="76">
        <v>45859.625</v>
      </c>
      <c r="AA76" s="55">
        <v>108.71</v>
      </c>
    </row>
    <row r="77" spans="2:27" x14ac:dyDescent="0.3">
      <c r="H77" s="76"/>
      <c r="V77" s="76">
        <v>45860.625</v>
      </c>
      <c r="W77" s="55">
        <v>80.5</v>
      </c>
      <c r="Z77" s="76">
        <v>45860.625</v>
      </c>
      <c r="AA77" s="55">
        <v>108.97</v>
      </c>
    </row>
    <row r="78" spans="2:27" x14ac:dyDescent="0.3">
      <c r="H78" s="76"/>
      <c r="V78" s="76">
        <v>45861.625</v>
      </c>
      <c r="W78" s="55">
        <v>80.540000000000006</v>
      </c>
      <c r="Z78" s="76">
        <v>45861.625</v>
      </c>
      <c r="AA78" s="55">
        <v>108.8</v>
      </c>
    </row>
    <row r="79" spans="2:27" x14ac:dyDescent="0.3">
      <c r="H79" s="76"/>
      <c r="V79" s="76">
        <v>45862.625</v>
      </c>
      <c r="W79" s="55">
        <v>80.44</v>
      </c>
      <c r="Z79" s="76">
        <v>45862.625</v>
      </c>
      <c r="AA79" s="55">
        <v>108.64</v>
      </c>
    </row>
    <row r="80" spans="2:27" x14ac:dyDescent="0.3">
      <c r="H80" s="76"/>
      <c r="V80" s="76">
        <v>45863.625</v>
      </c>
      <c r="W80" s="55">
        <v>80.489999999999995</v>
      </c>
      <c r="Z80" s="76">
        <v>45863.625</v>
      </c>
      <c r="AA80" s="55">
        <v>108.99</v>
      </c>
    </row>
    <row r="81" spans="22:27" x14ac:dyDescent="0.3">
      <c r="V81" s="76">
        <v>45866.625</v>
      </c>
      <c r="W81" s="55">
        <v>80.45</v>
      </c>
      <c r="Z81" s="76">
        <v>45866.625</v>
      </c>
      <c r="AA81" s="55">
        <v>108.77</v>
      </c>
    </row>
    <row r="82" spans="22:27" x14ac:dyDescent="0.3">
      <c r="V82" s="76">
        <v>45867.625</v>
      </c>
      <c r="W82" s="55">
        <v>80.5</v>
      </c>
      <c r="Z82" s="76">
        <v>45867.625</v>
      </c>
      <c r="AA82" s="55">
        <v>109.49</v>
      </c>
    </row>
    <row r="83" spans="22:27" x14ac:dyDescent="0.3">
      <c r="V83" s="76">
        <v>45868.625</v>
      </c>
      <c r="W83" s="55">
        <v>80.33</v>
      </c>
      <c r="Z83" s="76">
        <v>45868.625</v>
      </c>
      <c r="AA83" s="55">
        <v>109.08</v>
      </c>
    </row>
    <row r="84" spans="22:27" x14ac:dyDescent="0.3">
      <c r="V84" s="76">
        <v>45869.625</v>
      </c>
      <c r="W84" s="55">
        <v>80.38</v>
      </c>
      <c r="Z84" s="76">
        <v>45869.625</v>
      </c>
      <c r="AA84" s="55">
        <v>109.11</v>
      </c>
    </row>
    <row r="85" spans="22:27" x14ac:dyDescent="0.3">
      <c r="V85" s="76">
        <v>45870.625</v>
      </c>
      <c r="W85" s="55">
        <v>79.98</v>
      </c>
      <c r="Z85" s="76">
        <v>45870.625</v>
      </c>
      <c r="AA85" s="55">
        <v>109.63</v>
      </c>
    </row>
    <row r="86" spans="22:27" x14ac:dyDescent="0.3">
      <c r="V86" s="76">
        <v>45873.625</v>
      </c>
      <c r="W86" s="55">
        <v>80.25</v>
      </c>
      <c r="Z86" s="76">
        <v>45873.625</v>
      </c>
      <c r="AA86" s="55">
        <v>109.82</v>
      </c>
    </row>
    <row r="87" spans="22:27" x14ac:dyDescent="0.3">
      <c r="V87" s="76">
        <v>45874.625</v>
      </c>
      <c r="W87" s="55">
        <v>80.209999999999994</v>
      </c>
      <c r="Z87" s="76">
        <v>45874.625</v>
      </c>
      <c r="AA87" s="55">
        <v>109.9</v>
      </c>
    </row>
    <row r="88" spans="22:27" x14ac:dyDescent="0.3">
      <c r="V88" s="76">
        <v>45875.625</v>
      </c>
      <c r="W88" s="55">
        <v>80.290000000000006</v>
      </c>
      <c r="Z88" s="76">
        <v>45875.625</v>
      </c>
      <c r="AA88" s="55">
        <v>109.87</v>
      </c>
    </row>
    <row r="89" spans="22:27" x14ac:dyDescent="0.3">
      <c r="V89" s="76">
        <v>45876.625</v>
      </c>
      <c r="W89" s="55">
        <v>80.209999999999994</v>
      </c>
      <c r="Z89" s="76">
        <v>45876.625</v>
      </c>
      <c r="AA89" s="55">
        <v>109.76</v>
      </c>
    </row>
    <row r="90" spans="22:27" x14ac:dyDescent="0.3">
      <c r="V90" s="76">
        <v>45877.625</v>
      </c>
      <c r="W90" s="55">
        <v>80.22</v>
      </c>
      <c r="Z90" s="76">
        <v>45877.625</v>
      </c>
      <c r="AA90" s="55">
        <v>109.41</v>
      </c>
    </row>
    <row r="91" spans="22:27" x14ac:dyDescent="0.3">
      <c r="V91" s="76">
        <v>45880.625</v>
      </c>
      <c r="W91" s="55">
        <v>80.22</v>
      </c>
      <c r="Z91" s="76">
        <v>45880.625</v>
      </c>
      <c r="AA91" s="55">
        <v>109.58499999999999</v>
      </c>
    </row>
    <row r="92" spans="22:27" x14ac:dyDescent="0.3">
      <c r="V92" s="76">
        <v>45881.625</v>
      </c>
      <c r="W92" s="55">
        <v>80.400000000000006</v>
      </c>
      <c r="Z92" s="76">
        <v>45881.625</v>
      </c>
      <c r="AA92" s="55">
        <v>109.68</v>
      </c>
    </row>
    <row r="93" spans="22:27" x14ac:dyDescent="0.3">
      <c r="V93" s="76">
        <v>45882.625</v>
      </c>
      <c r="W93" s="55">
        <v>80.61</v>
      </c>
      <c r="Z93" s="76">
        <v>45882.625</v>
      </c>
      <c r="AA93" s="55">
        <v>110.26</v>
      </c>
    </row>
    <row r="94" spans="22:27" x14ac:dyDescent="0.3">
      <c r="V94" s="76">
        <v>45883.625</v>
      </c>
      <c r="W94" s="55">
        <v>80.400000000000006</v>
      </c>
      <c r="Z94" s="76">
        <v>45883.625</v>
      </c>
      <c r="AA94" s="55">
        <v>109.88</v>
      </c>
    </row>
    <row r="95" spans="22:27" x14ac:dyDescent="0.3">
      <c r="V95" s="76">
        <v>45884.625</v>
      </c>
      <c r="W95" s="55">
        <v>80.459999999999994</v>
      </c>
      <c r="Z95" s="76">
        <v>45884.625</v>
      </c>
      <c r="AA95" s="55">
        <v>109.74</v>
      </c>
    </row>
    <row r="96" spans="22:27" x14ac:dyDescent="0.3">
      <c r="V96" s="76">
        <v>45887.625</v>
      </c>
      <c r="W96" s="55">
        <v>80.400000000000006</v>
      </c>
      <c r="Z96" s="76">
        <v>45887.625</v>
      </c>
      <c r="AA96" s="55">
        <v>109.54</v>
      </c>
    </row>
    <row r="97" spans="22:27" x14ac:dyDescent="0.3">
      <c r="V97" s="76">
        <v>45888.625</v>
      </c>
      <c r="W97" s="55">
        <v>80.38</v>
      </c>
      <c r="Z97" s="76">
        <v>45888.625</v>
      </c>
      <c r="AA97" s="55">
        <v>109.71</v>
      </c>
    </row>
    <row r="98" spans="22:27" x14ac:dyDescent="0.3">
      <c r="V98" s="76">
        <v>45889.625</v>
      </c>
      <c r="W98" s="55">
        <v>80.349999999999994</v>
      </c>
      <c r="Z98" s="76">
        <v>45889.625</v>
      </c>
      <c r="AA98" s="55">
        <v>109.76</v>
      </c>
    </row>
    <row r="99" spans="22:27" x14ac:dyDescent="0.3">
      <c r="V99" s="76">
        <v>45890.625</v>
      </c>
      <c r="W99" s="55">
        <v>80.2</v>
      </c>
      <c r="Z99" s="76">
        <v>45890.625</v>
      </c>
      <c r="AA99" s="55">
        <v>109.34</v>
      </c>
    </row>
    <row r="100" spans="22:27" x14ac:dyDescent="0.3">
      <c r="V100" s="76">
        <v>45891.625</v>
      </c>
      <c r="W100" s="55">
        <v>80.849999999999994</v>
      </c>
      <c r="Z100" s="76">
        <v>45891.625</v>
      </c>
      <c r="AA100" s="55">
        <v>110.2</v>
      </c>
    </row>
    <row r="101" spans="22:27" x14ac:dyDescent="0.3">
      <c r="V101" s="76">
        <v>45894.625</v>
      </c>
      <c r="W101" s="55">
        <v>80.69</v>
      </c>
      <c r="Z101" s="76">
        <v>45894.625</v>
      </c>
      <c r="AA101" s="55">
        <v>109.91</v>
      </c>
    </row>
    <row r="102" spans="22:27" x14ac:dyDescent="0.3">
      <c r="V102" s="76">
        <v>45895.625</v>
      </c>
      <c r="W102" s="55">
        <v>80.87</v>
      </c>
      <c r="Z102" s="76">
        <v>45895.625</v>
      </c>
      <c r="AA102" s="55">
        <v>109.99</v>
      </c>
    </row>
    <row r="103" spans="22:27" x14ac:dyDescent="0.3">
      <c r="V103" s="76">
        <v>45896.625</v>
      </c>
      <c r="W103" s="55">
        <v>80.97</v>
      </c>
      <c r="Z103" s="76">
        <v>45896.625</v>
      </c>
      <c r="AA103" s="55">
        <v>110.03</v>
      </c>
    </row>
    <row r="104" spans="22:27" x14ac:dyDescent="0.3">
      <c r="V104" s="76">
        <v>45897.625</v>
      </c>
      <c r="W104" s="55">
        <v>81.010000000000005</v>
      </c>
      <c r="Z104" s="76">
        <v>45897.625</v>
      </c>
      <c r="AA104" s="55">
        <v>110.2</v>
      </c>
    </row>
    <row r="105" spans="22:27" x14ac:dyDescent="0.3">
      <c r="V105" s="76">
        <v>45898.625</v>
      </c>
      <c r="W105" s="55">
        <v>80.86</v>
      </c>
      <c r="Z105" s="76">
        <v>45898.625</v>
      </c>
      <c r="AA105" s="55">
        <v>109.83</v>
      </c>
    </row>
    <row r="106" spans="22:27" x14ac:dyDescent="0.3">
      <c r="V106" s="76">
        <v>45902.625</v>
      </c>
      <c r="W106" s="55">
        <v>80.39</v>
      </c>
      <c r="Z106" s="76">
        <v>45902.625</v>
      </c>
      <c r="AA106" s="55">
        <v>109.05</v>
      </c>
    </row>
    <row r="107" spans="22:27" x14ac:dyDescent="0.3">
      <c r="V107" s="76">
        <v>45903.625</v>
      </c>
      <c r="W107" s="55">
        <v>80.61</v>
      </c>
      <c r="Z107" s="76">
        <v>45903.625</v>
      </c>
      <c r="AA107" s="55">
        <v>109.7</v>
      </c>
    </row>
    <row r="108" spans="22:27" x14ac:dyDescent="0.3">
      <c r="V108" s="76">
        <v>45904.625</v>
      </c>
      <c r="W108" s="55">
        <v>80.819999999999993</v>
      </c>
      <c r="Z108" s="76">
        <v>45904.625</v>
      </c>
      <c r="AA108" s="55">
        <v>110.45</v>
      </c>
    </row>
    <row r="109" spans="22:27" x14ac:dyDescent="0.3">
      <c r="V109" s="76">
        <v>45905.625</v>
      </c>
      <c r="W109" s="55">
        <v>80.87</v>
      </c>
      <c r="Z109" s="76">
        <v>45905.625</v>
      </c>
      <c r="AA109" s="55">
        <v>111.17</v>
      </c>
    </row>
    <row r="110" spans="22:27" x14ac:dyDescent="0.3">
      <c r="V110" s="76">
        <v>45908.625</v>
      </c>
      <c r="W110" s="55">
        <v>80.87</v>
      </c>
      <c r="Z110" s="76">
        <v>45908.625</v>
      </c>
      <c r="AA110" s="55">
        <v>111.56</v>
      </c>
    </row>
    <row r="111" spans="22:27" x14ac:dyDescent="0.3">
      <c r="V111" s="76">
        <v>45909.625</v>
      </c>
      <c r="W111" s="55">
        <v>80.78</v>
      </c>
      <c r="Z111" s="76">
        <v>45909.625</v>
      </c>
      <c r="AA111" s="55">
        <v>111.36</v>
      </c>
    </row>
    <row r="112" spans="22:27" x14ac:dyDescent="0.3">
      <c r="V112" s="76">
        <v>45910.625</v>
      </c>
      <c r="W112" s="55">
        <v>80.84</v>
      </c>
      <c r="Z112" s="76">
        <v>45910.625</v>
      </c>
      <c r="AA112" s="55">
        <v>111.69</v>
      </c>
    </row>
    <row r="113" spans="22:27" x14ac:dyDescent="0.3">
      <c r="V113" s="76">
        <v>45911.625</v>
      </c>
      <c r="W113" s="55">
        <v>81.040000000000006</v>
      </c>
      <c r="Z113" s="76">
        <v>45911.625</v>
      </c>
      <c r="AA113" s="55">
        <v>112.21</v>
      </c>
    </row>
    <row r="114" spans="22:27" x14ac:dyDescent="0.3">
      <c r="V114" s="76">
        <v>45912.625</v>
      </c>
      <c r="W114" s="55">
        <v>80.959999999999994</v>
      </c>
      <c r="Z114" s="76">
        <v>45912.625</v>
      </c>
      <c r="AA114" s="55">
        <v>112.01</v>
      </c>
    </row>
    <row r="115" spans="22:27" x14ac:dyDescent="0.3">
      <c r="V115" s="76">
        <v>45915.625</v>
      </c>
      <c r="W115" s="55">
        <v>81.19</v>
      </c>
      <c r="Z115" s="76">
        <v>45915.625</v>
      </c>
      <c r="AA115" s="55">
        <v>112.36</v>
      </c>
    </row>
    <row r="116" spans="22:27" x14ac:dyDescent="0.3">
      <c r="V116" s="76">
        <v>45916.625</v>
      </c>
      <c r="W116" s="55">
        <v>81.13</v>
      </c>
      <c r="Z116" s="76">
        <v>45916.625</v>
      </c>
      <c r="AA116" s="55">
        <v>112.26</v>
      </c>
    </row>
    <row r="117" spans="22:27" x14ac:dyDescent="0.3">
      <c r="V117" s="76">
        <v>45917.625</v>
      </c>
      <c r="W117" s="55">
        <v>81.05</v>
      </c>
      <c r="Z117" s="76">
        <v>45917.625</v>
      </c>
      <c r="AA117" s="55">
        <v>112.06</v>
      </c>
    </row>
    <row r="118" spans="22:27" x14ac:dyDescent="0.3">
      <c r="V118" s="76">
        <v>45918.625</v>
      </c>
      <c r="W118" s="55">
        <v>81.23</v>
      </c>
      <c r="Z118" s="76">
        <v>45918.625</v>
      </c>
      <c r="AA118" s="55">
        <v>111.83</v>
      </c>
    </row>
    <row r="119" spans="22:27" x14ac:dyDescent="0.3">
      <c r="V119" s="76">
        <v>45919.625</v>
      </c>
      <c r="W119" s="55">
        <v>81.260000000000005</v>
      </c>
      <c r="Z119" s="76">
        <v>45919.625</v>
      </c>
      <c r="AA119" s="55">
        <v>111.74</v>
      </c>
    </row>
    <row r="120" spans="22:27" x14ac:dyDescent="0.3">
      <c r="V120" s="76">
        <v>45922.625</v>
      </c>
      <c r="W120" s="55">
        <v>81.319999999999993</v>
      </c>
      <c r="Z120" s="76">
        <v>45922.625</v>
      </c>
      <c r="AA120" s="55">
        <v>111.48</v>
      </c>
    </row>
    <row r="121" spans="22:27" x14ac:dyDescent="0.3">
      <c r="V121" s="76">
        <v>45923.625</v>
      </c>
      <c r="W121" s="55">
        <v>81.260000000000005</v>
      </c>
      <c r="Z121" s="76">
        <v>45923.625</v>
      </c>
      <c r="AA121" s="55">
        <v>111.71</v>
      </c>
    </row>
    <row r="122" spans="22:27" x14ac:dyDescent="0.3">
      <c r="V122" s="76">
        <v>45924.625</v>
      </c>
      <c r="W122" s="55">
        <v>81.150000000000006</v>
      </c>
      <c r="Z122" s="76">
        <v>45924.625</v>
      </c>
      <c r="AA122" s="55">
        <v>111.26</v>
      </c>
    </row>
    <row r="123" spans="22:27" x14ac:dyDescent="0.3">
      <c r="V123" s="76">
        <v>45925.625</v>
      </c>
      <c r="W123" s="55">
        <v>80.92</v>
      </c>
      <c r="Z123" s="76">
        <v>45925.625</v>
      </c>
      <c r="AA123" s="55">
        <v>111.06</v>
      </c>
    </row>
    <row r="124" spans="22:27" x14ac:dyDescent="0.3">
      <c r="V124" s="76">
        <v>45926.625</v>
      </c>
      <c r="W124" s="55">
        <v>81.08</v>
      </c>
      <c r="Z124" s="76">
        <v>45926.625</v>
      </c>
      <c r="AA124" s="55">
        <v>111.21</v>
      </c>
    </row>
    <row r="125" spans="22:27" x14ac:dyDescent="0.3">
      <c r="V125" s="76">
        <v>45929.625</v>
      </c>
      <c r="W125" s="55">
        <v>81.22</v>
      </c>
      <c r="Z125" s="76">
        <v>45929.625</v>
      </c>
      <c r="AA125" s="55">
        <v>111.58</v>
      </c>
    </row>
    <row r="126" spans="22:27" x14ac:dyDescent="0.3">
      <c r="V126" s="76">
        <v>45930.625</v>
      </c>
      <c r="W126" s="55">
        <v>81.19</v>
      </c>
      <c r="Z126" s="76">
        <v>45930.625</v>
      </c>
      <c r="AA126" s="55">
        <v>111.47</v>
      </c>
    </row>
    <row r="127" spans="22:27" x14ac:dyDescent="0.3">
      <c r="V127" s="76">
        <v>45931.625</v>
      </c>
      <c r="W127" s="55">
        <v>80.959999999999994</v>
      </c>
      <c r="Z127" s="76">
        <v>45931.625</v>
      </c>
      <c r="AA127" s="55">
        <v>111.51</v>
      </c>
    </row>
    <row r="128" spans="22:27" x14ac:dyDescent="0.3">
      <c r="V128" s="76">
        <v>45932.625</v>
      </c>
      <c r="W128" s="55">
        <v>80.930000000000007</v>
      </c>
      <c r="Z128" s="76">
        <v>45932.625</v>
      </c>
      <c r="AA128" s="55">
        <v>111.69</v>
      </c>
    </row>
    <row r="129" spans="22:27" x14ac:dyDescent="0.3">
      <c r="V129" s="76">
        <v>45933.625</v>
      </c>
      <c r="W129" s="55">
        <v>80.84</v>
      </c>
      <c r="Z129" s="76">
        <v>45933.625</v>
      </c>
      <c r="AA129" s="55">
        <v>111.55</v>
      </c>
    </row>
    <row r="130" spans="22:27" x14ac:dyDescent="0.3">
      <c r="V130" s="76">
        <v>45936.625</v>
      </c>
      <c r="W130" s="55">
        <v>80.86</v>
      </c>
      <c r="Z130" s="76">
        <v>45936.625</v>
      </c>
      <c r="AA130" s="55">
        <v>111.19</v>
      </c>
    </row>
    <row r="131" spans="22:27" x14ac:dyDescent="0.3">
      <c r="V131" s="76">
        <v>45937.625</v>
      </c>
      <c r="W131" s="55">
        <v>80.77</v>
      </c>
      <c r="Z131" s="76">
        <v>45937.625</v>
      </c>
      <c r="AA131" s="55">
        <v>111.4</v>
      </c>
    </row>
    <row r="132" spans="22:27" x14ac:dyDescent="0.3">
      <c r="V132" s="76">
        <v>45938.625</v>
      </c>
      <c r="W132" s="55">
        <v>80.650000000000006</v>
      </c>
      <c r="Z132" s="76">
        <v>45938.625</v>
      </c>
      <c r="AA132" s="55">
        <v>111.26</v>
      </c>
    </row>
    <row r="133" spans="22:27" x14ac:dyDescent="0.3">
      <c r="V133" s="76">
        <v>45939.625</v>
      </c>
      <c r="W133" s="55">
        <v>80.42</v>
      </c>
      <c r="Z133" s="76">
        <v>45939.625</v>
      </c>
      <c r="AA133" s="55">
        <v>111.04</v>
      </c>
    </row>
    <row r="134" spans="22:27" x14ac:dyDescent="0.3">
      <c r="V134" s="76">
        <v>45940.625</v>
      </c>
      <c r="W134" s="55">
        <v>79.984999999999999</v>
      </c>
      <c r="Z134" s="76">
        <v>45940.625</v>
      </c>
      <c r="AA134" s="55">
        <v>111.36</v>
      </c>
    </row>
    <row r="135" spans="22:27" x14ac:dyDescent="0.3">
      <c r="V135" s="76">
        <v>45943.625</v>
      </c>
      <c r="W135" s="55">
        <v>80.45</v>
      </c>
      <c r="Z135" s="76">
        <v>45943.625</v>
      </c>
      <c r="AA135" s="55">
        <v>111.73</v>
      </c>
    </row>
    <row r="136" spans="22:27" x14ac:dyDescent="0.3">
      <c r="V136" s="76">
        <v>45944.625</v>
      </c>
      <c r="W136" s="55">
        <v>80.540000000000006</v>
      </c>
      <c r="Z136" s="76">
        <v>45944.625</v>
      </c>
      <c r="AA136" s="55">
        <v>112.1</v>
      </c>
    </row>
    <row r="137" spans="22:27" x14ac:dyDescent="0.3">
      <c r="V137" s="76">
        <v>45945.625</v>
      </c>
      <c r="W137" s="55">
        <v>80.8</v>
      </c>
      <c r="Z137" s="76">
        <v>45945.625</v>
      </c>
      <c r="AA137" s="55">
        <v>112.1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>
      <selection activeCell="N29" sqref="N29"/>
    </sheetView>
  </sheetViews>
  <sheetFormatPr defaultColWidth="8.88671875" defaultRowHeight="14.4" x14ac:dyDescent="0.3"/>
  <cols>
    <col min="1" max="1" width="15" style="55" bestFit="1" customWidth="1"/>
    <col min="2" max="3" width="13.6640625" style="55" bestFit="1" customWidth="1"/>
    <col min="4" max="4" width="12.5546875" style="55" bestFit="1" customWidth="1"/>
    <col min="5" max="7" width="13.6640625" style="55" bestFit="1" customWidth="1"/>
    <col min="8" max="8" width="7.33203125" style="55" bestFit="1" customWidth="1"/>
    <col min="9" max="9" width="14.33203125" style="55" bestFit="1" customWidth="1"/>
    <col min="10" max="10" width="10.44140625" style="55" bestFit="1" customWidth="1"/>
    <col min="11" max="11" width="8" style="55" bestFit="1" customWidth="1"/>
    <col min="12" max="12" width="10.6640625" style="55" bestFit="1" customWidth="1"/>
    <col min="13" max="13" width="8.6640625" style="55" bestFit="1" customWidth="1"/>
    <col min="14" max="14" width="6.109375" style="55" bestFit="1" customWidth="1"/>
    <col min="15" max="15" width="10.6640625" style="55" bestFit="1" customWidth="1"/>
    <col min="16" max="16" width="11.44140625" style="55" bestFit="1" customWidth="1"/>
    <col min="17" max="17" width="7.33203125" style="55" bestFit="1" customWidth="1"/>
    <col min="18" max="18" width="10.6640625" style="55" bestFit="1" customWidth="1"/>
    <col min="19" max="19" width="10.33203125" style="55" bestFit="1" customWidth="1"/>
    <col min="20" max="20" width="11.21875" style="55" bestFit="1" customWidth="1"/>
    <col min="21" max="21" width="9.109375"/>
    <col min="22" max="22" width="11.88671875" style="76" hidden="1" customWidth="1"/>
    <col min="23" max="23" width="8" style="55" hidden="1" customWidth="1"/>
    <col min="24" max="24" width="11.88671875" style="76" hidden="1" customWidth="1"/>
    <col min="25" max="25" width="13.6640625" style="55" hidden="1" customWidth="1"/>
    <col min="26" max="26" width="11.88671875" style="76" hidden="1" customWidth="1"/>
    <col min="27" max="27" width="13.6640625" style="55" hidden="1" customWidth="1"/>
    <col min="28" max="28" width="11.88671875" style="76" hidden="1" customWidth="1"/>
    <col min="29" max="29" width="13.6640625" style="55" hidden="1" customWidth="1"/>
    <col min="30" max="30" width="11.88671875" style="76" hidden="1" customWidth="1"/>
    <col min="31" max="31" width="6.88671875" style="55" hidden="1" customWidth="1"/>
    <col min="32" max="32" width="11.88671875" style="76" hidden="1" customWidth="1"/>
    <col min="33" max="33" width="13.6640625" style="55" hidden="1" customWidth="1"/>
    <col min="34" max="16384" width="8.88671875" style="55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25" t="s">
        <v>104</v>
      </c>
      <c r="J1" s="126">
        <v>0.625</v>
      </c>
      <c r="K1" s="54"/>
      <c r="L1" s="1"/>
      <c r="P1" s="1"/>
      <c r="Q1" s="54"/>
      <c r="R1" s="1"/>
      <c r="S1" s="54"/>
      <c r="T1" s="1"/>
      <c r="V1" s="54"/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" thickBot="1" x14ac:dyDescent="0.35">
      <c r="A2" s="30"/>
      <c r="B2" s="41" t="s">
        <v>0</v>
      </c>
      <c r="C2" s="45" t="s">
        <v>1</v>
      </c>
      <c r="D2" s="72" t="s">
        <v>1</v>
      </c>
      <c r="E2" s="78" t="s">
        <v>1</v>
      </c>
      <c r="F2" s="72" t="s">
        <v>1</v>
      </c>
      <c r="G2" s="73" t="s">
        <v>0</v>
      </c>
      <c r="I2" s="54"/>
      <c r="J2" s="1"/>
      <c r="K2" s="54"/>
      <c r="L2" s="1"/>
      <c r="P2" s="1"/>
      <c r="Q2" s="54"/>
      <c r="R2" s="1"/>
      <c r="S2" s="54"/>
      <c r="T2" s="1"/>
      <c r="V2" s="103" t="s">
        <v>0</v>
      </c>
      <c r="W2" s="1"/>
      <c r="X2" s="104" t="s">
        <v>1</v>
      </c>
      <c r="Y2" s="2"/>
      <c r="Z2" s="105" t="s">
        <v>1</v>
      </c>
      <c r="AA2" s="1"/>
      <c r="AB2" s="106" t="s">
        <v>0</v>
      </c>
      <c r="AD2" s="107" t="s">
        <v>1</v>
      </c>
      <c r="AF2" s="102" t="s">
        <v>0</v>
      </c>
    </row>
    <row r="3" spans="1:33" x14ac:dyDescent="0.3">
      <c r="A3" s="15" t="s">
        <v>32</v>
      </c>
      <c r="B3" s="65" t="s">
        <v>67</v>
      </c>
      <c r="C3" s="74" t="s">
        <v>66</v>
      </c>
      <c r="D3" s="74" t="s">
        <v>68</v>
      </c>
      <c r="E3" s="74" t="s">
        <v>69</v>
      </c>
      <c r="F3" s="74" t="s">
        <v>74</v>
      </c>
      <c r="G3" s="66" t="s">
        <v>76</v>
      </c>
      <c r="I3" s="95" t="s">
        <v>80</v>
      </c>
      <c r="J3" s="87" t="s">
        <v>67</v>
      </c>
      <c r="K3" s="88" t="s">
        <v>74</v>
      </c>
      <c r="L3" s="47"/>
      <c r="Q3" s="53"/>
      <c r="S3" s="53"/>
      <c r="V3" s="53" cm="1">
        <f t="array" ref="V3:W137">_xll.BDH(B4, "LAST_PRICE", "01/01/2025 15:00:00", "01/01/2035 16:00:00", "BarSize=60", "BarType=T", "RecurDaily=True", "TZ=New_York")</f>
        <v>45750.625</v>
      </c>
      <c r="W3" s="1">
        <v>108.9</v>
      </c>
      <c r="X3" s="122" cm="1">
        <f t="array" ref="X3:Y18">_xll.BDH(C4, "LAST_PRICE", "01/01/2025 15:00:00", "01/01/2035 16:00:00", "BarSize=60", "BarType=T", "RecurDaily=True", "TZ=New_York")</f>
        <v>45924.625</v>
      </c>
      <c r="Y3" s="47">
        <v>99.59375</v>
      </c>
      <c r="Z3" s="53" cm="1">
        <f t="array" ref="Z3:AA53">_xll.BDH(D4, "LAST_PRICE", "01/01/2025 15:00:00", "01/01/2035 16:00:00", "BarSize=60", "BarType=T", "RecurDaily=True", "TZ=New_York")</f>
        <v>45875.625</v>
      </c>
      <c r="AA3" s="1">
        <v>100.140625</v>
      </c>
      <c r="AB3" s="53" cm="1">
        <f t="array" ref="AB3:AC52">_xll.BDH(E4, "LAST_PRICE", "01/01/2025 15:00:00", "01/01/2035 16:00:00", "BarSize=60", "BarType=T", "RecurDaily=True", "TZ=New_York")</f>
        <v>45876.625</v>
      </c>
      <c r="AC3" s="55">
        <v>98.9375</v>
      </c>
      <c r="AD3" s="53" cm="1">
        <f t="array" ref="AD3:AE136">_xll.BDH(F4, "LAST_PRICE", "01/01/2025 15:00:00", "01/01/2035 16:00:00", "BarSize=60", "BarType=T", "RecurDaily=True", "TZ=New_York")</f>
        <v>45750.625</v>
      </c>
      <c r="AE3" s="55">
        <v>82.01</v>
      </c>
      <c r="AF3" s="53" cm="1">
        <f t="array" ref="AF3:AG17">_xll.BDH(G4, "LAST_PRICE", "01/01/2025 15:00:00", "01/01/2035 16:00:00", "BarSize=60", "BarType=T", "RecurDaily=True", "TZ=New_York")</f>
        <v>45925.625</v>
      </c>
      <c r="AG3" s="55">
        <v>99.5625</v>
      </c>
    </row>
    <row r="4" spans="1:33" ht="32.25" customHeight="1" thickBot="1" x14ac:dyDescent="0.35">
      <c r="A4" s="15" t="s">
        <v>33</v>
      </c>
      <c r="B4" s="67" t="s">
        <v>70</v>
      </c>
      <c r="C4" s="42" t="s">
        <v>78</v>
      </c>
      <c r="D4" s="42" t="s">
        <v>72</v>
      </c>
      <c r="E4" s="42" t="s">
        <v>71</v>
      </c>
      <c r="F4" s="42" t="s">
        <v>75</v>
      </c>
      <c r="G4" s="43" t="s">
        <v>77</v>
      </c>
      <c r="I4" s="89"/>
      <c r="J4" s="90">
        <f>B5/B14</f>
        <v>322202.69478617457</v>
      </c>
      <c r="K4" s="91">
        <f>F5/N14</f>
        <v>596551.92984549305</v>
      </c>
      <c r="L4" s="1"/>
      <c r="Q4" s="76"/>
      <c r="S4" s="54"/>
      <c r="V4" s="76">
        <v>45751.625</v>
      </c>
      <c r="W4" s="59">
        <v>108.78</v>
      </c>
      <c r="X4" s="76">
        <v>45925.625</v>
      </c>
      <c r="Y4" s="59">
        <v>99.3828125</v>
      </c>
      <c r="Z4" s="76">
        <v>45876.625</v>
      </c>
      <c r="AA4" s="55">
        <v>100.0625</v>
      </c>
      <c r="AB4" s="76">
        <v>45877.625</v>
      </c>
      <c r="AC4" s="55">
        <v>98.4375</v>
      </c>
      <c r="AD4" s="76">
        <v>45751.625</v>
      </c>
      <c r="AE4" s="59">
        <v>81.790000000000006</v>
      </c>
      <c r="AF4" s="76">
        <v>45926.625</v>
      </c>
      <c r="AG4" s="55">
        <v>99.5</v>
      </c>
    </row>
    <row r="5" spans="1:33" ht="15" thickBot="1" x14ac:dyDescent="0.35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6"/>
      <c r="L5" s="1"/>
      <c r="Q5" s="76"/>
      <c r="S5" s="54"/>
      <c r="V5" s="76">
        <v>45754.625</v>
      </c>
      <c r="W5" s="59">
        <v>106.66</v>
      </c>
      <c r="X5" s="76">
        <v>45926.625</v>
      </c>
      <c r="Y5" s="59">
        <v>99.3671875</v>
      </c>
      <c r="Z5" s="76">
        <v>45877.625</v>
      </c>
      <c r="AA5" s="55">
        <v>99.734375</v>
      </c>
      <c r="AB5" s="76">
        <v>45880.625</v>
      </c>
      <c r="AC5" s="55">
        <v>98.53125</v>
      </c>
      <c r="AD5" s="76">
        <v>45754.625</v>
      </c>
      <c r="AE5" s="59">
        <v>80.599999999999994</v>
      </c>
      <c r="AF5" s="76">
        <v>45929.625</v>
      </c>
      <c r="AG5" s="55">
        <v>99.703125</v>
      </c>
    </row>
    <row r="6" spans="1:33" x14ac:dyDescent="0.3">
      <c r="A6" s="15" t="s">
        <v>10</v>
      </c>
      <c r="B6" s="70">
        <v>0</v>
      </c>
      <c r="C6" s="10">
        <f>(3+5/8)*0.01</f>
        <v>3.6249999999999998E-2</v>
      </c>
      <c r="D6" s="75">
        <v>4.2500000000000003E-2</v>
      </c>
      <c r="E6" s="75">
        <v>4.7500000000000001E-2</v>
      </c>
      <c r="F6" s="75">
        <v>0</v>
      </c>
      <c r="G6" s="10">
        <f>(3+5/8)*0.01</f>
        <v>3.6249999999999998E-2</v>
      </c>
      <c r="I6" s="96" t="s">
        <v>79</v>
      </c>
      <c r="J6" s="74" t="s">
        <v>67</v>
      </c>
      <c r="K6" s="92" t="s">
        <v>74</v>
      </c>
      <c r="L6" s="1"/>
      <c r="Q6" s="76"/>
      <c r="S6" s="54"/>
      <c r="V6" s="76">
        <v>45755.625</v>
      </c>
      <c r="W6" s="59">
        <v>105.31</v>
      </c>
      <c r="X6" s="76">
        <v>45929.625</v>
      </c>
      <c r="Y6" s="59">
        <v>99.484375</v>
      </c>
      <c r="Z6" s="76">
        <v>45880.625</v>
      </c>
      <c r="AA6" s="55">
        <v>99.8125</v>
      </c>
      <c r="AB6" s="76">
        <v>45881.625</v>
      </c>
      <c r="AC6" s="55">
        <v>98</v>
      </c>
      <c r="AD6" s="76">
        <v>45755.625</v>
      </c>
      <c r="AE6" s="59">
        <v>79.91</v>
      </c>
      <c r="AF6" s="76">
        <v>45930.625</v>
      </c>
      <c r="AG6" s="55">
        <v>99.6875</v>
      </c>
    </row>
    <row r="7" spans="1:33" ht="15" thickBot="1" x14ac:dyDescent="0.35">
      <c r="A7" s="15" t="s">
        <v>12</v>
      </c>
      <c r="B7" s="70">
        <v>4.2299999999999997E-2</v>
      </c>
      <c r="C7" s="75">
        <v>4.2299999999999997E-2</v>
      </c>
      <c r="D7" s="75">
        <v>4.2299999999999997E-2</v>
      </c>
      <c r="E7" s="75">
        <v>4.2299999999999997E-2</v>
      </c>
      <c r="F7" s="75">
        <v>4.2299999999999997E-2</v>
      </c>
      <c r="G7" s="10">
        <v>4.2299999999999997E-2</v>
      </c>
      <c r="I7" s="80"/>
      <c r="J7" s="21">
        <v>0.41</v>
      </c>
      <c r="K7" s="93">
        <v>0.32600000000000001</v>
      </c>
      <c r="L7" s="1"/>
      <c r="P7" s="1"/>
      <c r="Q7" s="54"/>
      <c r="R7" s="1"/>
      <c r="S7" s="54"/>
      <c r="T7" s="1"/>
      <c r="V7" s="76">
        <v>45756.625</v>
      </c>
      <c r="W7" s="59">
        <v>107.07</v>
      </c>
      <c r="X7" s="76">
        <v>45930.625</v>
      </c>
      <c r="Y7" s="59">
        <v>99.5</v>
      </c>
      <c r="Z7" s="76">
        <v>45881.625</v>
      </c>
      <c r="AA7" s="55">
        <v>99.6875</v>
      </c>
      <c r="AB7" s="76">
        <v>45882.625</v>
      </c>
      <c r="AC7" s="55">
        <v>98.796875</v>
      </c>
      <c r="AD7" s="76">
        <v>45756.625</v>
      </c>
      <c r="AE7" s="59">
        <v>80.680000000000007</v>
      </c>
      <c r="AF7" s="76">
        <v>45931.625</v>
      </c>
      <c r="AG7" s="55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6"/>
      <c r="L8" s="1"/>
      <c r="P8" s="1"/>
      <c r="Q8" s="54"/>
      <c r="R8" s="1"/>
      <c r="S8" s="54"/>
      <c r="T8" s="1"/>
      <c r="V8" s="76">
        <v>45757.625</v>
      </c>
      <c r="W8" s="59">
        <v>105.25</v>
      </c>
      <c r="X8" s="76">
        <v>45931.625</v>
      </c>
      <c r="Y8" s="59">
        <v>99.7578125</v>
      </c>
      <c r="Z8" s="76">
        <v>45882.625</v>
      </c>
      <c r="AA8" s="55">
        <v>100.125</v>
      </c>
      <c r="AB8" s="76">
        <v>45883.625</v>
      </c>
      <c r="AC8" s="55">
        <v>98.03125</v>
      </c>
      <c r="AD8" s="76">
        <v>45757.625</v>
      </c>
      <c r="AE8" s="59">
        <v>79.83</v>
      </c>
      <c r="AF8" s="76">
        <v>45932.625</v>
      </c>
      <c r="AG8" s="55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7" t="s">
        <v>81</v>
      </c>
      <c r="J9" s="94">
        <f>J4*J7-K4*K7</f>
        <v>-62372.824267299176</v>
      </c>
      <c r="L9" s="1"/>
      <c r="P9" s="1"/>
      <c r="Q9" s="54"/>
      <c r="R9" s="1"/>
      <c r="S9" s="54"/>
      <c r="T9" s="1"/>
      <c r="V9" s="76">
        <v>45758.625</v>
      </c>
      <c r="W9" s="59">
        <v>105.23</v>
      </c>
      <c r="X9" s="76">
        <v>45932.625</v>
      </c>
      <c r="Y9" s="59">
        <v>99.78125</v>
      </c>
      <c r="Z9" s="76">
        <v>45883.625</v>
      </c>
      <c r="AA9" s="55">
        <v>99.703125</v>
      </c>
      <c r="AB9" s="76">
        <v>45884.625</v>
      </c>
      <c r="AC9" s="55">
        <v>97.375</v>
      </c>
      <c r="AD9" s="76">
        <v>45758.625</v>
      </c>
      <c r="AE9" s="59">
        <v>79.56</v>
      </c>
      <c r="AF9" s="76">
        <v>45933.625</v>
      </c>
      <c r="AG9" s="55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112.065</v>
      </c>
      <c r="C10" s="21" cm="1">
        <f t="array" ref="C10">_xll.BDP(C4,"px_last")</f>
        <v>99.9765625</v>
      </c>
      <c r="D10" s="21" cm="1">
        <f t="array" ref="D10">_xll.BDP(D4,"px_last")</f>
        <v>101.65625</v>
      </c>
      <c r="E10" s="21" cm="1">
        <f t="array" ref="E10">_xll.BDP(E4,"px_last")</f>
        <v>101.84375</v>
      </c>
      <c r="F10" s="21" cm="1">
        <f t="array" ref="F10">_xll.BDP(F4,"px_last")</f>
        <v>84.364999999999995</v>
      </c>
      <c r="G10" s="22" cm="1">
        <f t="array" ref="G10">_xll.BDP(G4,"px_last")</f>
        <v>100.359375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6">
        <v>45761.625</v>
      </c>
      <c r="W10" s="59">
        <v>105.89</v>
      </c>
      <c r="X10" s="76">
        <v>45933.625</v>
      </c>
      <c r="Y10" s="59">
        <v>99.59375</v>
      </c>
      <c r="Z10" s="76">
        <v>45884.625</v>
      </c>
      <c r="AA10" s="55">
        <v>99.4375</v>
      </c>
      <c r="AB10" s="76">
        <v>45887.625</v>
      </c>
      <c r="AC10" s="55">
        <v>97.078125</v>
      </c>
      <c r="AD10" s="76">
        <v>45761.625</v>
      </c>
      <c r="AE10" s="59">
        <v>80.06</v>
      </c>
      <c r="AF10" s="76">
        <v>45936.625</v>
      </c>
      <c r="AG10" s="55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6">
        <v>45762.625</v>
      </c>
      <c r="W11" s="59">
        <v>106.45</v>
      </c>
      <c r="X11" s="76">
        <v>45936.625</v>
      </c>
      <c r="Y11" s="59">
        <v>99.4609375</v>
      </c>
      <c r="Z11" s="76">
        <v>45887.625</v>
      </c>
      <c r="AA11" s="55">
        <v>99.3125</v>
      </c>
      <c r="AB11" s="76">
        <v>45888.625</v>
      </c>
      <c r="AC11" s="55">
        <v>97.640625</v>
      </c>
      <c r="AD11" s="76">
        <v>45762.625</v>
      </c>
      <c r="AE11" s="59">
        <v>80.42</v>
      </c>
      <c r="AF11" s="76">
        <v>45937.625</v>
      </c>
      <c r="AG11" s="55">
        <v>99.8125</v>
      </c>
    </row>
    <row r="12" spans="1:33" ht="15" thickBot="1" x14ac:dyDescent="0.35">
      <c r="A12" s="40" t="s">
        <v>22</v>
      </c>
      <c r="B12" s="132" t="s">
        <v>0</v>
      </c>
      <c r="C12" s="133"/>
      <c r="D12" s="133"/>
      <c r="E12" s="138" t="s">
        <v>1</v>
      </c>
      <c r="F12" s="139"/>
      <c r="G12" s="140"/>
      <c r="H12" s="135" t="s">
        <v>1</v>
      </c>
      <c r="I12" s="146"/>
      <c r="J12" s="137"/>
      <c r="K12" s="147" t="s">
        <v>1</v>
      </c>
      <c r="L12" s="148"/>
      <c r="M12" s="149"/>
      <c r="N12" s="135" t="s">
        <v>1</v>
      </c>
      <c r="O12" s="146"/>
      <c r="P12" s="137"/>
      <c r="Q12" s="144" t="s">
        <v>0</v>
      </c>
      <c r="R12" s="142"/>
      <c r="S12" s="145"/>
      <c r="T12" s="40" t="s">
        <v>16</v>
      </c>
      <c r="V12" s="76">
        <v>45763.625</v>
      </c>
      <c r="W12" s="55">
        <v>106.9</v>
      </c>
      <c r="X12" s="76">
        <v>45937.625</v>
      </c>
      <c r="Y12" s="55">
        <v>99.6171875</v>
      </c>
      <c r="Z12" s="76">
        <v>45888.625</v>
      </c>
      <c r="AA12" s="55">
        <v>99.59375</v>
      </c>
      <c r="AB12" s="76">
        <v>45889.625</v>
      </c>
      <c r="AC12" s="55">
        <v>97.796875</v>
      </c>
      <c r="AD12" s="76">
        <v>45763.625</v>
      </c>
      <c r="AE12" s="55">
        <v>80.72</v>
      </c>
      <c r="AF12" s="76">
        <v>45938.625</v>
      </c>
      <c r="AG12" s="55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9" t="s">
        <v>21</v>
      </c>
      <c r="J13" s="22" t="s">
        <v>20</v>
      </c>
      <c r="K13" s="80" t="s">
        <v>17</v>
      </c>
      <c r="L13" s="21" t="s">
        <v>21</v>
      </c>
      <c r="M13" s="81" t="s">
        <v>20</v>
      </c>
      <c r="N13" s="11" t="s">
        <v>17</v>
      </c>
      <c r="O13" s="79" t="s">
        <v>21</v>
      </c>
      <c r="P13" s="22" t="s">
        <v>20</v>
      </c>
      <c r="Q13" s="80" t="s">
        <v>17</v>
      </c>
      <c r="R13" s="21" t="s">
        <v>21</v>
      </c>
      <c r="S13" s="81" t="s">
        <v>20</v>
      </c>
      <c r="T13" s="100"/>
      <c r="V13" s="76">
        <v>45764.625</v>
      </c>
      <c r="W13" s="55">
        <v>106.75</v>
      </c>
      <c r="X13" s="76">
        <v>45938.625</v>
      </c>
      <c r="Y13" s="55">
        <v>99.5625</v>
      </c>
      <c r="Z13" s="76">
        <v>45889.625</v>
      </c>
      <c r="AA13" s="55">
        <v>99.71875</v>
      </c>
      <c r="AB13" s="76">
        <v>45890.625</v>
      </c>
      <c r="AC13" s="55">
        <v>97.328125</v>
      </c>
      <c r="AD13" s="76">
        <v>45764.625</v>
      </c>
      <c r="AE13" s="55">
        <v>80.739999999999995</v>
      </c>
      <c r="AF13" s="76">
        <v>45939.625</v>
      </c>
      <c r="AG13" s="55">
        <v>99.71875</v>
      </c>
    </row>
    <row r="14" spans="1:33" x14ac:dyDescent="0.3">
      <c r="A14" s="37">
        <v>45925</v>
      </c>
      <c r="B14" s="46">
        <v>110.955</v>
      </c>
      <c r="C14" s="47"/>
      <c r="D14" s="47"/>
      <c r="E14" s="108">
        <f>99+12/32+3/8*1/32</f>
        <v>99.38671875</v>
      </c>
      <c r="F14" s="109"/>
      <c r="G14" s="110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3">
        <v>0</v>
      </c>
      <c r="V14" s="76">
        <v>45768.625</v>
      </c>
      <c r="W14" s="55">
        <v>105.6</v>
      </c>
      <c r="X14" s="76">
        <v>45939.625</v>
      </c>
      <c r="Y14" s="55">
        <v>99.5</v>
      </c>
      <c r="Z14" s="76">
        <v>45890.625</v>
      </c>
      <c r="AA14" s="55">
        <v>99.390625</v>
      </c>
      <c r="AB14" s="76">
        <v>45891.625</v>
      </c>
      <c r="AC14" s="55">
        <v>97.953125</v>
      </c>
      <c r="AD14" s="76">
        <v>45768.625</v>
      </c>
      <c r="AE14" s="55">
        <v>80.209999999999994</v>
      </c>
      <c r="AF14" s="76">
        <v>45940.625</v>
      </c>
      <c r="AG14" s="55">
        <v>100.25</v>
      </c>
    </row>
    <row r="15" spans="1:33" x14ac:dyDescent="0.3">
      <c r="A15" s="37">
        <v>45926</v>
      </c>
      <c r="B15" s="46">
        <f>VLOOKUP($A15+$J$1, V$3:W$500, 2)</f>
        <v>111.21</v>
      </c>
      <c r="C15" s="47">
        <f t="shared" ref="C15" si="0">(B15/$B$14-1)*$B$5</f>
        <v>82161.687170472404</v>
      </c>
      <c r="D15" s="47">
        <f t="shared" ref="D15" si="1">-1*(A15-$A$14)/360*$B$7*$B$5</f>
        <v>-4200.625</v>
      </c>
      <c r="E15" s="46">
        <f>VLOOKUP($A15+$J$1, X$3:Y$500, 2)</f>
        <v>99.3671875</v>
      </c>
      <c r="F15" s="47">
        <f t="shared" ref="F15" si="2">(E15-$E$14)/100*$C$5</f>
        <v>-3271.484375</v>
      </c>
      <c r="G15" s="48">
        <f t="shared" ref="G15" si="3">(A15-$A$14)/360*$C$6*$C$5-(A15-$A$14)/360*$C$7*$C$5*$E$14/100</f>
        <v>-269.4229139539932</v>
      </c>
      <c r="H15" s="46">
        <f>VLOOKUP($A15+$J$1, Z$3:AA$500, 2)</f>
        <v>100.5625</v>
      </c>
      <c r="I15" s="47">
        <f>(H15-$H$14)/100*$D$5</f>
        <v>-1757.8125</v>
      </c>
      <c r="J15" s="48">
        <f t="shared" ref="J15" si="4">(A15-$A$14)/360*$D$6*$D$5-(A15-$A$14)/360*$D$7*$D$5*$H$14/100</f>
        <v>-0.99690755208325754</v>
      </c>
      <c r="K15" s="46">
        <f>VLOOKUP($A15+$J$1, AB$3:AC$500, 2)</f>
        <v>99.90625</v>
      </c>
      <c r="L15" s="47">
        <f t="shared" ref="L15:L27" si="5">(K15-$K$14)/100*$E$5</f>
        <v>16406.25</v>
      </c>
      <c r="M15" s="48">
        <f t="shared" ref="M15" si="6">(A15-$A$14)/360*$E$6*$E$5-(A15-$A$14)/360*$E$7*$E$5*$K$14/100</f>
        <v>154.75104166666665</v>
      </c>
      <c r="N15" s="46">
        <f>VLOOKUP($A15+$J$1, AD$3:AE$500, 2)</f>
        <v>83.93</v>
      </c>
      <c r="O15" s="47">
        <f t="shared" ref="O15" si="7">(N15/$N$14-1)*$F$5</f>
        <v>68603.471932238142</v>
      </c>
      <c r="P15" s="48">
        <f t="shared" ref="P15" si="8">-1*(A15-$A$14)/360*$F$7*$F$5</f>
        <v>-5875</v>
      </c>
      <c r="Q15" s="46">
        <f>VLOOKUP($A15+$J$1, AF$3:AG$500, 2)</f>
        <v>99.5</v>
      </c>
      <c r="R15" s="47">
        <f t="shared" ref="R15" si="9">(Q15-$Q$14)/100*$G$5</f>
        <v>-43613.28125</v>
      </c>
      <c r="S15" s="48">
        <f>(A15-$A$14)/360*$G$6*$G$5-(A15-$A$14)/360*$G$7*$G$5*$Q$14/100</f>
        <v>-828.19087999131898</v>
      </c>
      <c r="T15" s="83">
        <f>C15+D15-F15-G15-I15-J15-L15-M15-O15-P15+R15+S15</f>
        <v>-40470.166236917648</v>
      </c>
      <c r="V15" s="76">
        <v>45769.625</v>
      </c>
      <c r="W15" s="55">
        <v>105.86</v>
      </c>
      <c r="X15" s="76">
        <v>45940.625</v>
      </c>
      <c r="Y15" s="55">
        <v>99.890625</v>
      </c>
      <c r="Z15" s="76">
        <v>45891.625</v>
      </c>
      <c r="AA15" s="55">
        <v>99.953125</v>
      </c>
      <c r="AB15" s="76">
        <v>45894.625</v>
      </c>
      <c r="AC15" s="55">
        <v>97.71875</v>
      </c>
      <c r="AD15" s="76">
        <v>45769.625</v>
      </c>
      <c r="AE15" s="55">
        <v>80.33</v>
      </c>
      <c r="AF15" s="76">
        <v>45943.625</v>
      </c>
      <c r="AG15" s="55">
        <v>100.40625</v>
      </c>
    </row>
    <row r="16" spans="1:33" x14ac:dyDescent="0.3">
      <c r="A16" s="37">
        <v>45929</v>
      </c>
      <c r="B16" s="46">
        <f t="shared" ref="B16:B28" si="10">VLOOKUP($A16+$J$1, V$3:W$500, 2)</f>
        <v>111.58</v>
      </c>
      <c r="C16" s="47">
        <f t="shared" ref="C16:C27" si="11">(B16/$B$14-1)*$B$5</f>
        <v>201376.68424135796</v>
      </c>
      <c r="D16" s="47">
        <f t="shared" ref="D16:D27" si="12">-1*(A16-$A$14)/360*$B$7*$B$5</f>
        <v>-16802.5</v>
      </c>
      <c r="E16" s="46">
        <f t="shared" ref="E16:E28" si="13">VLOOKUP($A16+$J$1, X$3:Y$500, 2)</f>
        <v>99.484375</v>
      </c>
      <c r="F16" s="47">
        <f t="shared" ref="F16:F27" si="14">(E16-$E$14)/100*$C$5</f>
        <v>16357.421875</v>
      </c>
      <c r="G16" s="48">
        <f t="shared" ref="G16:G27" si="15">(A16-$A$14)/360*$C$6*$C$5-(A16-$A$14)/360*$C$7*$C$5*$E$14/100</f>
        <v>-1077.6916558159728</v>
      </c>
      <c r="H16" s="46">
        <f t="shared" ref="H16:H28" si="16">VLOOKUP($A16+$J$1, Z$3:AA$500, 2)</f>
        <v>100.875</v>
      </c>
      <c r="I16" s="47">
        <f t="shared" ref="I16:I27" si="17">(H16-$H$14)/100*$D$5</f>
        <v>21679.6875</v>
      </c>
      <c r="J16" s="48">
        <f t="shared" ref="J16:J27" si="18">(A16-$A$14)/360*$D$6*$D$5-(A16-$A$14)/360*$D$7*$D$5*$H$14/100</f>
        <v>-3.9876302083330302</v>
      </c>
      <c r="K16" s="46">
        <f t="shared" ref="K16:K28" si="19">VLOOKUP($A16+$J$1, AB$3:AC$500, 2)</f>
        <v>100.65625</v>
      </c>
      <c r="L16" s="47">
        <f t="shared" si="5"/>
        <v>95156.25</v>
      </c>
      <c r="M16" s="48">
        <f t="shared" ref="M16:M27" si="20">(A16-$A$14)/360*$E$6*$E$5-(A16-$A$14)/360*$E$7*$E$5*$K$14/100</f>
        <v>619.00416666666661</v>
      </c>
      <c r="N16" s="46">
        <f t="shared" ref="N16:N28" si="21">VLOOKUP($A16+$J$1, AD$3:AE$500, 2)</f>
        <v>84.11</v>
      </c>
      <c r="O16" s="47">
        <f t="shared" ref="O16:O27" si="22">(N16/$N$14-1)*$F$5</f>
        <v>175982.81930442105</v>
      </c>
      <c r="P16" s="48">
        <f t="shared" ref="P16:P27" si="23">-1*(A16-$A$14)/360*$F$7*$F$5</f>
        <v>-23500</v>
      </c>
      <c r="Q16" s="46">
        <f t="shared" ref="Q16:Q28" si="24">VLOOKUP($A16+$J$1, AF$3:AG$500, 2)</f>
        <v>99.703125</v>
      </c>
      <c r="R16" s="47">
        <f t="shared" ref="R16:R27" si="25">(Q16-$Q$14)/100*$G$5</f>
        <v>59472.65625</v>
      </c>
      <c r="S16" s="48">
        <f t="shared" ref="S16:S27" si="26">(A16-$A$14)/360*$G$6*$G$5-(A16-$A$14)/360*$G$7*$G$5*$Q$14/100</f>
        <v>-3312.7635199652759</v>
      </c>
      <c r="T16" s="83">
        <f t="shared" ref="T16:T17" si="27">C16+D16-F16-G16-I16-J16-L16-M16-O16-P16+R16+S16</f>
        <v>-44479.4265886707</v>
      </c>
      <c r="V16" s="76">
        <v>45770.625</v>
      </c>
      <c r="W16" s="55">
        <v>106.33</v>
      </c>
      <c r="X16" s="76">
        <v>45943.625</v>
      </c>
      <c r="Y16" s="55">
        <v>100</v>
      </c>
      <c r="Z16" s="76">
        <v>45894.625</v>
      </c>
      <c r="AA16" s="55">
        <v>99.765625</v>
      </c>
      <c r="AB16" s="76">
        <v>45895.625</v>
      </c>
      <c r="AC16" s="55">
        <v>97.59375</v>
      </c>
      <c r="AD16" s="76">
        <v>45770.625</v>
      </c>
      <c r="AE16" s="55">
        <v>80.5</v>
      </c>
      <c r="AF16" s="76">
        <v>45944.625</v>
      </c>
      <c r="AG16" s="55">
        <v>100.53125</v>
      </c>
    </row>
    <row r="17" spans="1:33" x14ac:dyDescent="0.3">
      <c r="A17" s="37">
        <v>45930</v>
      </c>
      <c r="B17" s="46">
        <f t="shared" si="10"/>
        <v>111.47</v>
      </c>
      <c r="C17" s="47">
        <f t="shared" si="11"/>
        <v>165934.38781487718</v>
      </c>
      <c r="D17" s="47">
        <f t="shared" si="12"/>
        <v>-21003.124999999996</v>
      </c>
      <c r="E17" s="46">
        <f t="shared" si="13"/>
        <v>99.5</v>
      </c>
      <c r="F17" s="47">
        <f t="shared" si="14"/>
        <v>18974.609375</v>
      </c>
      <c r="G17" s="48">
        <f t="shared" si="15"/>
        <v>-1347.1145697699631</v>
      </c>
      <c r="H17" s="46">
        <f t="shared" si="16"/>
        <v>100.828125</v>
      </c>
      <c r="I17" s="47">
        <f t="shared" si="17"/>
        <v>18164.0625</v>
      </c>
      <c r="J17" s="48">
        <f t="shared" si="18"/>
        <v>-4.9845377604160603</v>
      </c>
      <c r="K17" s="46">
        <f t="shared" si="19"/>
        <v>100.390625</v>
      </c>
      <c r="L17" s="47">
        <f t="shared" si="5"/>
        <v>67265.625</v>
      </c>
      <c r="M17" s="48">
        <f t="shared" si="20"/>
        <v>773.75520833333485</v>
      </c>
      <c r="N17" s="46">
        <f t="shared" si="21"/>
        <v>84.11</v>
      </c>
      <c r="O17" s="47">
        <f t="shared" si="22"/>
        <v>175982.81930442105</v>
      </c>
      <c r="P17" s="48">
        <f t="shared" si="23"/>
        <v>-29374.999999999996</v>
      </c>
      <c r="Q17" s="46">
        <f t="shared" si="24"/>
        <v>99.6875</v>
      </c>
      <c r="R17" s="47">
        <f t="shared" si="25"/>
        <v>51542.96875</v>
      </c>
      <c r="S17" s="48">
        <f t="shared" si="26"/>
        <v>-4140.954399956594</v>
      </c>
      <c r="T17" s="83">
        <f t="shared" si="27"/>
        <v>-58100.495115303405</v>
      </c>
      <c r="V17" s="76">
        <v>45771.625</v>
      </c>
      <c r="W17" s="55">
        <v>107.38</v>
      </c>
      <c r="X17" s="76">
        <v>45944.625</v>
      </c>
      <c r="Y17" s="55">
        <v>100.125</v>
      </c>
      <c r="Z17" s="76">
        <v>45895.625</v>
      </c>
      <c r="AA17" s="55">
        <v>99.984375</v>
      </c>
      <c r="AB17" s="76">
        <v>45896.625</v>
      </c>
      <c r="AC17" s="55">
        <v>97.453125</v>
      </c>
      <c r="AD17" s="76">
        <v>45771.625</v>
      </c>
      <c r="AE17" s="55">
        <v>81.14</v>
      </c>
      <c r="AF17" s="76">
        <v>45945.625</v>
      </c>
      <c r="AG17" s="55">
        <v>100.40625</v>
      </c>
    </row>
    <row r="18" spans="1:33" x14ac:dyDescent="0.3">
      <c r="A18" s="37">
        <v>45931</v>
      </c>
      <c r="B18" s="46">
        <f t="shared" si="10"/>
        <v>111.51</v>
      </c>
      <c r="C18" s="47">
        <f t="shared" si="11"/>
        <v>178822.49560632836</v>
      </c>
      <c r="D18" s="47">
        <f t="shared" si="12"/>
        <v>-25203.749999999996</v>
      </c>
      <c r="E18" s="46">
        <f t="shared" si="13"/>
        <v>99.7578125</v>
      </c>
      <c r="F18" s="47">
        <f t="shared" si="14"/>
        <v>62158.203125</v>
      </c>
      <c r="G18" s="48">
        <f t="shared" si="15"/>
        <v>-1616.537483723956</v>
      </c>
      <c r="H18" s="46">
        <f t="shared" si="16"/>
        <v>101.171875</v>
      </c>
      <c r="I18" s="47">
        <f t="shared" si="17"/>
        <v>43945.3125</v>
      </c>
      <c r="J18" s="48">
        <f t="shared" si="18"/>
        <v>-5.9814453124990905</v>
      </c>
      <c r="K18" s="46">
        <f t="shared" si="19"/>
        <v>100.578125</v>
      </c>
      <c r="L18" s="47">
        <f t="shared" si="5"/>
        <v>86953.125</v>
      </c>
      <c r="M18" s="48">
        <f t="shared" si="20"/>
        <v>928.50625000000127</v>
      </c>
      <c r="N18" s="46">
        <f t="shared" si="21"/>
        <v>84.07</v>
      </c>
      <c r="O18" s="47">
        <f t="shared" si="22"/>
        <v>152120.74211059522</v>
      </c>
      <c r="P18" s="48">
        <f t="shared" si="23"/>
        <v>-35249.999999999993</v>
      </c>
      <c r="Q18" s="46">
        <f t="shared" si="24"/>
        <v>100</v>
      </c>
      <c r="R18" s="47">
        <f t="shared" si="25"/>
        <v>210136.71875</v>
      </c>
      <c r="S18" s="48">
        <f t="shared" si="26"/>
        <v>-4969.1452799479157</v>
      </c>
      <c r="T18" s="83">
        <f t="shared" ref="T18:T29" si="28">C18+D18-F18-G18-I18-J18-L18-M18-O18-P18+R18+S18+$J$9</f>
        <v>-12819.87524747751</v>
      </c>
      <c r="V18" s="76">
        <v>45772.625</v>
      </c>
      <c r="W18" s="55">
        <v>107.99</v>
      </c>
      <c r="X18" s="76">
        <v>45945.625</v>
      </c>
      <c r="Y18" s="55">
        <v>100.015625</v>
      </c>
      <c r="Z18" s="76">
        <v>45896.625</v>
      </c>
      <c r="AA18" s="55">
        <v>100.125</v>
      </c>
      <c r="AB18" s="76">
        <v>45897.625</v>
      </c>
      <c r="AC18" s="55">
        <v>98.078125</v>
      </c>
      <c r="AD18" s="76">
        <v>45772.625</v>
      </c>
      <c r="AE18" s="55">
        <v>81.489999999999995</v>
      </c>
    </row>
    <row r="19" spans="1:33" x14ac:dyDescent="0.3">
      <c r="A19" s="37">
        <v>45932</v>
      </c>
      <c r="B19" s="46">
        <f t="shared" si="10"/>
        <v>111.69</v>
      </c>
      <c r="C19" s="47">
        <f t="shared" si="11"/>
        <v>236818.98066783874</v>
      </c>
      <c r="D19" s="47">
        <f t="shared" si="12"/>
        <v>-29404.375</v>
      </c>
      <c r="E19" s="46">
        <f t="shared" si="13"/>
        <v>99.78125</v>
      </c>
      <c r="F19" s="47">
        <f t="shared" si="14"/>
        <v>66083.984375</v>
      </c>
      <c r="G19" s="48">
        <f t="shared" si="15"/>
        <v>-1885.9603976779508</v>
      </c>
      <c r="H19" s="46">
        <f t="shared" si="16"/>
        <v>101.3125</v>
      </c>
      <c r="I19" s="47">
        <f t="shared" si="17"/>
        <v>54492.1875</v>
      </c>
      <c r="J19" s="48">
        <f t="shared" si="18"/>
        <v>-6.9783528645830302</v>
      </c>
      <c r="K19" s="46">
        <f t="shared" si="19"/>
        <v>100.875</v>
      </c>
      <c r="L19" s="47">
        <f t="shared" si="5"/>
        <v>118125</v>
      </c>
      <c r="M19" s="48">
        <f t="shared" si="20"/>
        <v>1083.2572916666686</v>
      </c>
      <c r="N19" s="46">
        <f t="shared" si="21"/>
        <v>84.16</v>
      </c>
      <c r="O19" s="47">
        <f t="shared" si="22"/>
        <v>205810.41579669225</v>
      </c>
      <c r="P19" s="48">
        <f t="shared" si="23"/>
        <v>-41125</v>
      </c>
      <c r="Q19" s="46">
        <f t="shared" si="24"/>
        <v>100.078125</v>
      </c>
      <c r="R19" s="47">
        <f t="shared" si="25"/>
        <v>249785.15625</v>
      </c>
      <c r="S19" s="48">
        <f t="shared" si="26"/>
        <v>-5797.3361599392374</v>
      </c>
      <c r="T19" s="83">
        <f t="shared" si="28"/>
        <v>-13547.304722216068</v>
      </c>
      <c r="V19" s="76">
        <v>45775.625</v>
      </c>
      <c r="W19" s="55">
        <v>108.24</v>
      </c>
      <c r="Z19" s="76">
        <v>45897.625</v>
      </c>
      <c r="AA19" s="55">
        <v>100.375</v>
      </c>
      <c r="AB19" s="76">
        <v>45898.625</v>
      </c>
      <c r="AC19" s="55">
        <v>97.34375</v>
      </c>
      <c r="AD19" s="76">
        <v>45775.625</v>
      </c>
      <c r="AE19" s="55">
        <v>81.680000000000007</v>
      </c>
    </row>
    <row r="20" spans="1:33" x14ac:dyDescent="0.3">
      <c r="A20" s="37">
        <v>45933</v>
      </c>
      <c r="B20" s="46">
        <f t="shared" si="10"/>
        <v>111.55</v>
      </c>
      <c r="C20" s="47">
        <f t="shared" si="11"/>
        <v>191710.60339777157</v>
      </c>
      <c r="D20" s="47">
        <f t="shared" si="12"/>
        <v>-33605</v>
      </c>
      <c r="E20" s="46">
        <f t="shared" si="13"/>
        <v>99.59375</v>
      </c>
      <c r="F20" s="47">
        <f t="shared" si="14"/>
        <v>34677.734375</v>
      </c>
      <c r="G20" s="48">
        <f t="shared" si="15"/>
        <v>-2155.3833116319456</v>
      </c>
      <c r="H20" s="46">
        <f t="shared" si="16"/>
        <v>101.046875</v>
      </c>
      <c r="I20" s="47">
        <f t="shared" si="17"/>
        <v>34570.3125</v>
      </c>
      <c r="J20" s="48">
        <f t="shared" si="18"/>
        <v>-7.9752604166660603</v>
      </c>
      <c r="K20" s="46">
        <f t="shared" si="19"/>
        <v>100.609375</v>
      </c>
      <c r="L20" s="47">
        <f t="shared" si="5"/>
        <v>90234.375000000015</v>
      </c>
      <c r="M20" s="48">
        <f t="shared" si="20"/>
        <v>1238.0083333333332</v>
      </c>
      <c r="N20" s="46">
        <f t="shared" si="21"/>
        <v>84.06</v>
      </c>
      <c r="O20" s="47">
        <f t="shared" si="22"/>
        <v>146155.22281214988</v>
      </c>
      <c r="P20" s="48">
        <f t="shared" si="23"/>
        <v>-47000</v>
      </c>
      <c r="Q20" s="46">
        <f t="shared" si="24"/>
        <v>99.828125</v>
      </c>
      <c r="R20" s="47">
        <f t="shared" si="25"/>
        <v>122910.15625</v>
      </c>
      <c r="S20" s="48">
        <f t="shared" si="26"/>
        <v>-6625.5270399305518</v>
      </c>
      <c r="T20" s="83">
        <f t="shared" si="28"/>
        <v>-45694.886107892766</v>
      </c>
      <c r="V20" s="76">
        <v>45776.625</v>
      </c>
      <c r="W20" s="55">
        <v>108.49</v>
      </c>
      <c r="Z20" s="76">
        <v>45898.625</v>
      </c>
      <c r="AA20" s="55">
        <v>100.21875</v>
      </c>
      <c r="AB20" s="76">
        <v>45901.625</v>
      </c>
      <c r="AC20" s="55">
        <v>97.234375</v>
      </c>
      <c r="AD20" s="76">
        <v>45776.625</v>
      </c>
      <c r="AE20" s="55">
        <v>81.83</v>
      </c>
    </row>
    <row r="21" spans="1:33" x14ac:dyDescent="0.3">
      <c r="A21" s="37">
        <v>45936</v>
      </c>
      <c r="B21" s="46">
        <f t="shared" si="10"/>
        <v>111.19</v>
      </c>
      <c r="C21" s="47">
        <f t="shared" si="11"/>
        <v>75717.633274750784</v>
      </c>
      <c r="D21" s="47">
        <f t="shared" si="12"/>
        <v>-46206.874999999993</v>
      </c>
      <c r="E21" s="46">
        <f t="shared" si="13"/>
        <v>99.4609375</v>
      </c>
      <c r="F21" s="47">
        <f t="shared" si="14"/>
        <v>12431.640625</v>
      </c>
      <c r="G21" s="48">
        <f t="shared" si="15"/>
        <v>-2963.6520534939227</v>
      </c>
      <c r="H21" s="46">
        <f t="shared" si="16"/>
        <v>100.6875</v>
      </c>
      <c r="I21" s="47">
        <f t="shared" si="17"/>
        <v>7617.1875</v>
      </c>
      <c r="J21" s="48">
        <f t="shared" si="18"/>
        <v>-10.96598307291606</v>
      </c>
      <c r="K21" s="46">
        <f t="shared" si="19"/>
        <v>99.859375</v>
      </c>
      <c r="L21" s="47">
        <f t="shared" si="5"/>
        <v>11484.375000000002</v>
      </c>
      <c r="M21" s="48">
        <f t="shared" si="20"/>
        <v>1702.2614583333343</v>
      </c>
      <c r="N21" s="46">
        <f t="shared" si="21"/>
        <v>83.89</v>
      </c>
      <c r="O21" s="47">
        <f t="shared" si="22"/>
        <v>44741.394738412324</v>
      </c>
      <c r="P21" s="48">
        <f t="shared" si="23"/>
        <v>-64624.999999999993</v>
      </c>
      <c r="Q21" s="46">
        <f t="shared" si="24"/>
        <v>99.59375</v>
      </c>
      <c r="R21" s="47">
        <f t="shared" si="25"/>
        <v>3964.84375</v>
      </c>
      <c r="S21" s="48">
        <f t="shared" si="26"/>
        <v>-9110.0996799045024</v>
      </c>
      <c r="T21" s="83">
        <f t="shared" si="28"/>
        <v>-48384.563207631712</v>
      </c>
      <c r="V21" s="76">
        <v>45777.625</v>
      </c>
      <c r="W21" s="55">
        <v>108</v>
      </c>
      <c r="Z21" s="76">
        <v>45901.625</v>
      </c>
      <c r="AA21" s="55">
        <v>100.171875</v>
      </c>
      <c r="AB21" s="76">
        <v>45902.625</v>
      </c>
      <c r="AC21" s="55">
        <v>96.65625</v>
      </c>
      <c r="AD21" s="76">
        <v>45777.625</v>
      </c>
      <c r="AE21" s="55">
        <v>81.78</v>
      </c>
    </row>
    <row r="22" spans="1:33" x14ac:dyDescent="0.3">
      <c r="A22" s="37">
        <v>45937</v>
      </c>
      <c r="B22" s="46">
        <f t="shared" si="10"/>
        <v>111.4</v>
      </c>
      <c r="C22" s="47">
        <f t="shared" si="11"/>
        <v>143380.19917984758</v>
      </c>
      <c r="D22" s="47">
        <f t="shared" si="12"/>
        <v>-50407.499999999993</v>
      </c>
      <c r="E22" s="46">
        <f t="shared" si="13"/>
        <v>99.6171875</v>
      </c>
      <c r="F22" s="47">
        <f t="shared" si="14"/>
        <v>38603.515625</v>
      </c>
      <c r="G22" s="48">
        <f t="shared" si="15"/>
        <v>-3233.0749674479121</v>
      </c>
      <c r="H22" s="46">
        <f t="shared" si="16"/>
        <v>100.96875</v>
      </c>
      <c r="I22" s="47">
        <f t="shared" si="17"/>
        <v>28710.9375</v>
      </c>
      <c r="J22" s="48">
        <f t="shared" si="18"/>
        <v>-11.962890624998181</v>
      </c>
      <c r="K22" s="46">
        <f t="shared" si="19"/>
        <v>100.390625</v>
      </c>
      <c r="L22" s="47">
        <f t="shared" si="5"/>
        <v>67265.625</v>
      </c>
      <c r="M22" s="48">
        <f t="shared" si="20"/>
        <v>1857.0125000000025</v>
      </c>
      <c r="N22" s="46">
        <f t="shared" si="21"/>
        <v>84</v>
      </c>
      <c r="O22" s="47">
        <f t="shared" si="22"/>
        <v>110362.10702142224</v>
      </c>
      <c r="P22" s="48">
        <f t="shared" si="23"/>
        <v>-70499.999999999985</v>
      </c>
      <c r="Q22" s="46">
        <f t="shared" si="24"/>
        <v>99.8125</v>
      </c>
      <c r="R22" s="47">
        <f t="shared" si="25"/>
        <v>114980.46874999999</v>
      </c>
      <c r="S22" s="48">
        <f t="shared" si="26"/>
        <v>-9938.2905598958314</v>
      </c>
      <c r="T22" s="83">
        <f t="shared" si="28"/>
        <v>-37412.106685696781</v>
      </c>
      <c r="V22" s="76">
        <v>45778.625</v>
      </c>
      <c r="W22" s="55">
        <v>107.17</v>
      </c>
      <c r="Z22" s="76">
        <v>45902.625</v>
      </c>
      <c r="AA22" s="55">
        <v>99.859375</v>
      </c>
      <c r="AB22" s="76">
        <v>45903.625</v>
      </c>
      <c r="AC22" s="55">
        <v>97.671875</v>
      </c>
      <c r="AD22" s="76">
        <v>45778.625</v>
      </c>
      <c r="AE22" s="55">
        <v>81.17</v>
      </c>
    </row>
    <row r="23" spans="1:33" x14ac:dyDescent="0.3">
      <c r="A23" s="37">
        <v>45938</v>
      </c>
      <c r="B23" s="46">
        <f t="shared" si="10"/>
        <v>111.26</v>
      </c>
      <c r="C23" s="47">
        <f t="shared" si="11"/>
        <v>98271.821909788341</v>
      </c>
      <c r="D23" s="47">
        <f t="shared" si="12"/>
        <v>-54608.124999999993</v>
      </c>
      <c r="E23" s="46">
        <f t="shared" si="13"/>
        <v>99.5625</v>
      </c>
      <c r="F23" s="47">
        <f t="shared" si="14"/>
        <v>29443.359375</v>
      </c>
      <c r="G23" s="48">
        <f t="shared" si="15"/>
        <v>-3502.497881401905</v>
      </c>
      <c r="H23" s="46">
        <f t="shared" si="16"/>
        <v>100.953125</v>
      </c>
      <c r="I23" s="47">
        <f t="shared" si="17"/>
        <v>27539.0625</v>
      </c>
      <c r="J23" s="48">
        <f t="shared" si="18"/>
        <v>-12.959798177082121</v>
      </c>
      <c r="K23" s="46">
        <f t="shared" si="19"/>
        <v>100.4375</v>
      </c>
      <c r="L23" s="47">
        <f t="shared" si="5"/>
        <v>72187.5</v>
      </c>
      <c r="M23" s="48">
        <f t="shared" si="20"/>
        <v>2011.7635416666672</v>
      </c>
      <c r="N23" s="46">
        <f t="shared" si="21"/>
        <v>83.91</v>
      </c>
      <c r="O23" s="47">
        <f t="shared" si="22"/>
        <v>56672.433335325237</v>
      </c>
      <c r="P23" s="48">
        <f t="shared" si="23"/>
        <v>-76374.999999999985</v>
      </c>
      <c r="Q23" s="46">
        <f t="shared" si="24"/>
        <v>99.78125</v>
      </c>
      <c r="R23" s="47">
        <f t="shared" si="25"/>
        <v>99121.09375</v>
      </c>
      <c r="S23" s="48">
        <f t="shared" si="26"/>
        <v>-10766.481439887139</v>
      </c>
      <c r="T23" s="83">
        <f t="shared" si="28"/>
        <v>-38318.176119810916</v>
      </c>
      <c r="V23" s="76">
        <v>45779.625</v>
      </c>
      <c r="W23" s="55">
        <v>106.91</v>
      </c>
      <c r="Z23" s="76">
        <v>45903.625</v>
      </c>
      <c r="AA23" s="55">
        <v>100.234375</v>
      </c>
      <c r="AB23" s="76">
        <v>45904.625</v>
      </c>
      <c r="AC23" s="55">
        <v>98.296875</v>
      </c>
      <c r="AD23" s="76">
        <v>45779.625</v>
      </c>
      <c r="AE23" s="55">
        <v>80.954999999999998</v>
      </c>
    </row>
    <row r="24" spans="1:33" x14ac:dyDescent="0.3">
      <c r="A24" s="37">
        <v>45939</v>
      </c>
      <c r="B24" s="46">
        <f t="shared" si="10"/>
        <v>111.04</v>
      </c>
      <c r="C24" s="47">
        <f t="shared" si="11"/>
        <v>27387.229056826778</v>
      </c>
      <c r="D24" s="47">
        <f t="shared" si="12"/>
        <v>-58808.75</v>
      </c>
      <c r="E24" s="46">
        <f t="shared" si="13"/>
        <v>99.5</v>
      </c>
      <c r="F24" s="47">
        <f t="shared" si="14"/>
        <v>18974.609375</v>
      </c>
      <c r="G24" s="48">
        <f t="shared" si="15"/>
        <v>-3771.9207953559016</v>
      </c>
      <c r="H24" s="46">
        <f t="shared" si="16"/>
        <v>100.875</v>
      </c>
      <c r="I24" s="47">
        <f t="shared" si="17"/>
        <v>21679.6875</v>
      </c>
      <c r="J24" s="48">
        <f t="shared" si="18"/>
        <v>-13.95670572916606</v>
      </c>
      <c r="K24" s="46">
        <f t="shared" si="19"/>
        <v>100.390625</v>
      </c>
      <c r="L24" s="47">
        <f t="shared" si="5"/>
        <v>67265.625</v>
      </c>
      <c r="M24" s="48">
        <f t="shared" si="20"/>
        <v>2166.5145833333372</v>
      </c>
      <c r="N24" s="46">
        <f t="shared" si="21"/>
        <v>83.78</v>
      </c>
      <c r="O24" s="47">
        <f t="shared" si="22"/>
        <v>-20879.317544592046</v>
      </c>
      <c r="P24" s="48">
        <f t="shared" si="23"/>
        <v>-82250</v>
      </c>
      <c r="Q24" s="46">
        <f t="shared" si="24"/>
        <v>99.71875</v>
      </c>
      <c r="R24" s="47">
        <f t="shared" si="25"/>
        <v>67402.34375</v>
      </c>
      <c r="S24" s="48">
        <f t="shared" si="26"/>
        <v>-11594.672319878475</v>
      </c>
      <c r="T24" s="83">
        <f t="shared" si="28"/>
        <v>-41157.915193007095</v>
      </c>
      <c r="V24" s="76">
        <v>45782.625</v>
      </c>
      <c r="W24" s="55">
        <v>106.76</v>
      </c>
      <c r="Z24" s="76">
        <v>45904.625</v>
      </c>
      <c r="AA24" s="55">
        <v>100.71875</v>
      </c>
      <c r="AB24" s="76">
        <v>45905.625</v>
      </c>
      <c r="AC24" s="55">
        <v>99.6875</v>
      </c>
      <c r="AD24" s="76">
        <v>45782.625</v>
      </c>
      <c r="AE24" s="55">
        <v>80.91</v>
      </c>
    </row>
    <row r="25" spans="1:33" x14ac:dyDescent="0.3">
      <c r="A25" s="37">
        <v>45940</v>
      </c>
      <c r="B25" s="46">
        <f t="shared" si="10"/>
        <v>111.36</v>
      </c>
      <c r="C25" s="47">
        <f t="shared" si="11"/>
        <v>130492.09138840434</v>
      </c>
      <c r="D25" s="47">
        <f t="shared" si="12"/>
        <v>-63009.374999999993</v>
      </c>
      <c r="E25" s="46">
        <f t="shared" si="13"/>
        <v>99.890625</v>
      </c>
      <c r="F25" s="47">
        <f t="shared" si="14"/>
        <v>84404.296875</v>
      </c>
      <c r="G25" s="48">
        <f t="shared" si="15"/>
        <v>-4041.3437093098946</v>
      </c>
      <c r="H25" s="46">
        <f t="shared" si="16"/>
        <v>101.578125</v>
      </c>
      <c r="I25" s="47">
        <f t="shared" si="17"/>
        <v>74414.0625</v>
      </c>
      <c r="J25" s="48">
        <f t="shared" si="18"/>
        <v>-14.953613281246362</v>
      </c>
      <c r="K25" s="46">
        <f t="shared" si="19"/>
        <v>101.875</v>
      </c>
      <c r="L25" s="47">
        <f t="shared" si="5"/>
        <v>223125.00000000003</v>
      </c>
      <c r="M25" s="48">
        <f t="shared" si="20"/>
        <v>2321.265625</v>
      </c>
      <c r="N25" s="46">
        <f t="shared" si="21"/>
        <v>83.94</v>
      </c>
      <c r="O25" s="47">
        <f t="shared" si="22"/>
        <v>74568.991230683503</v>
      </c>
      <c r="P25" s="48">
        <f t="shared" si="23"/>
        <v>-88124.999999999985</v>
      </c>
      <c r="Q25" s="46">
        <f t="shared" si="24"/>
        <v>100.25</v>
      </c>
      <c r="R25" s="47">
        <f t="shared" si="25"/>
        <v>337011.71875</v>
      </c>
      <c r="S25" s="48">
        <f t="shared" si="26"/>
        <v>-12422.863199869797</v>
      </c>
      <c r="T25" s="83">
        <f t="shared" si="28"/>
        <v>-36953.571236857053</v>
      </c>
      <c r="V25" s="76">
        <v>45783.625</v>
      </c>
      <c r="W25" s="55">
        <v>106.97</v>
      </c>
      <c r="Z25" s="76">
        <v>45905.625</v>
      </c>
      <c r="AA25" s="55">
        <v>101.3125</v>
      </c>
      <c r="AB25" s="76">
        <v>45908.625</v>
      </c>
      <c r="AC25" s="55">
        <v>101</v>
      </c>
      <c r="AD25" s="76">
        <v>45783.625</v>
      </c>
      <c r="AE25" s="55">
        <v>81.040000000000006</v>
      </c>
    </row>
    <row r="26" spans="1:33" x14ac:dyDescent="0.3">
      <c r="A26" s="37">
        <v>45943</v>
      </c>
      <c r="B26" s="46">
        <f t="shared" si="10"/>
        <v>111.73</v>
      </c>
      <c r="C26" s="47">
        <f t="shared" si="11"/>
        <v>249707.08845928989</v>
      </c>
      <c r="D26" s="47">
        <f t="shared" si="12"/>
        <v>-75611.25</v>
      </c>
      <c r="E26" s="46">
        <f t="shared" si="13"/>
        <v>100</v>
      </c>
      <c r="F26" s="47">
        <f t="shared" si="14"/>
        <v>102724.609375</v>
      </c>
      <c r="G26" s="48">
        <f t="shared" si="15"/>
        <v>-4849.6124511718772</v>
      </c>
      <c r="H26" s="46">
        <f t="shared" si="16"/>
        <v>101.75</v>
      </c>
      <c r="I26" s="47">
        <f t="shared" si="17"/>
        <v>87304.6875</v>
      </c>
      <c r="J26" s="48">
        <f t="shared" si="18"/>
        <v>-17.9443359375</v>
      </c>
      <c r="K26" s="46">
        <f t="shared" si="19"/>
        <v>102.109375</v>
      </c>
      <c r="L26" s="47">
        <f t="shared" si="5"/>
        <v>247734.375</v>
      </c>
      <c r="M26" s="48">
        <f t="shared" si="20"/>
        <v>2785.5187500000029</v>
      </c>
      <c r="N26" s="46">
        <f t="shared" si="21"/>
        <v>84.18</v>
      </c>
      <c r="O26" s="47">
        <f t="shared" si="22"/>
        <v>217741.45439360515</v>
      </c>
      <c r="P26" s="48">
        <f t="shared" si="23"/>
        <v>-105750</v>
      </c>
      <c r="Q26" s="46">
        <f t="shared" si="24"/>
        <v>100.40625</v>
      </c>
      <c r="R26" s="47">
        <f t="shared" si="25"/>
        <v>416308.59375</v>
      </c>
      <c r="S26" s="48">
        <f t="shared" si="26"/>
        <v>-14907.435839843747</v>
      </c>
      <c r="T26" s="83">
        <f t="shared" si="28"/>
        <v>-34548.916129348756</v>
      </c>
      <c r="V26" s="76">
        <v>45784.625</v>
      </c>
      <c r="W26" s="55">
        <v>107.19</v>
      </c>
      <c r="Z26" s="76">
        <v>45908.625</v>
      </c>
      <c r="AA26" s="55">
        <v>101.6875</v>
      </c>
      <c r="AB26" s="76">
        <v>45909.625</v>
      </c>
      <c r="AC26" s="55">
        <v>100.4375</v>
      </c>
      <c r="AD26" s="76">
        <v>45784.625</v>
      </c>
      <c r="AE26" s="55">
        <v>81.209999999999994</v>
      </c>
    </row>
    <row r="27" spans="1:33" x14ac:dyDescent="0.3">
      <c r="A27" s="37">
        <v>45944</v>
      </c>
      <c r="B27" s="46">
        <f t="shared" si="10"/>
        <v>112.1</v>
      </c>
      <c r="C27" s="47">
        <f t="shared" si="11"/>
        <v>368922.0855301675</v>
      </c>
      <c r="D27" s="47">
        <f t="shared" si="12"/>
        <v>-79811.874999999985</v>
      </c>
      <c r="E27" s="46">
        <f t="shared" si="13"/>
        <v>100.125</v>
      </c>
      <c r="F27" s="47">
        <f t="shared" si="14"/>
        <v>123662.109375</v>
      </c>
      <c r="G27" s="48">
        <f t="shared" si="15"/>
        <v>-5119.0353651258592</v>
      </c>
      <c r="H27" s="46">
        <f t="shared" si="16"/>
        <v>101.859375</v>
      </c>
      <c r="I27" s="47">
        <f t="shared" si="17"/>
        <v>95507.8125</v>
      </c>
      <c r="J27" s="48">
        <f t="shared" si="18"/>
        <v>-18.941243489578483</v>
      </c>
      <c r="K27" s="46">
        <f t="shared" si="19"/>
        <v>102.140625</v>
      </c>
      <c r="L27" s="47">
        <f t="shared" si="5"/>
        <v>251015.625</v>
      </c>
      <c r="M27" s="48">
        <f t="shared" si="20"/>
        <v>2940.269791666673</v>
      </c>
      <c r="N27" s="46">
        <f t="shared" si="21"/>
        <v>84.33</v>
      </c>
      <c r="O27" s="47">
        <f t="shared" si="22"/>
        <v>307224.24387042981</v>
      </c>
      <c r="P27" s="48">
        <f t="shared" si="23"/>
        <v>-111624.99999999999</v>
      </c>
      <c r="Q27" s="46">
        <f t="shared" si="24"/>
        <v>100.53125</v>
      </c>
      <c r="R27" s="47">
        <f t="shared" si="25"/>
        <v>479746.09375</v>
      </c>
      <c r="S27" s="48">
        <f t="shared" si="26"/>
        <v>-15735.626719835054</v>
      </c>
      <c r="T27" s="83">
        <f t="shared" si="28"/>
        <v>27160.769364552238</v>
      </c>
      <c r="V27" s="76">
        <v>45785.625</v>
      </c>
      <c r="W27" s="55">
        <v>106.65</v>
      </c>
      <c r="Z27" s="76">
        <v>45909.625</v>
      </c>
      <c r="AA27" s="55">
        <v>101.390625</v>
      </c>
      <c r="AB27" s="76">
        <v>45910.625</v>
      </c>
      <c r="AC27" s="55">
        <v>100.953125</v>
      </c>
      <c r="AD27" s="76">
        <v>45785.625</v>
      </c>
      <c r="AE27" s="55">
        <v>80.88</v>
      </c>
    </row>
    <row r="28" spans="1:33" x14ac:dyDescent="0.3">
      <c r="A28" s="37">
        <v>45945</v>
      </c>
      <c r="B28" s="46">
        <f t="shared" si="10"/>
        <v>112.1</v>
      </c>
      <c r="C28" s="47">
        <f t="shared" ref="C28" si="29">(B28/$B$14-1)*$B$5</f>
        <v>368922.0855301675</v>
      </c>
      <c r="D28" s="47">
        <f t="shared" ref="D28" si="30">-1*(A28-$A$14)/360*$B$7*$B$5</f>
        <v>-84012.499999999985</v>
      </c>
      <c r="E28" s="46">
        <f t="shared" si="13"/>
        <v>100.015625</v>
      </c>
      <c r="F28" s="47">
        <f t="shared" ref="F28" si="31">(E28-$E$14)/100*$C$5</f>
        <v>105341.796875</v>
      </c>
      <c r="G28" s="48">
        <f t="shared" ref="G28" si="32">(A28-$A$14)/360*$C$6*$C$5-(A28-$A$14)/360*$C$7*$C$5*$E$14/100</f>
        <v>-5388.4582790798522</v>
      </c>
      <c r="H28" s="46">
        <f t="shared" si="16"/>
        <v>101.734375</v>
      </c>
      <c r="I28" s="47">
        <f t="shared" ref="I28" si="33">(H28-$H$14)/100*$D$5</f>
        <v>86132.8125</v>
      </c>
      <c r="J28" s="48">
        <f t="shared" ref="J28" si="34">(A28-$A$14)/360*$D$6*$D$5-(A28-$A$14)/360*$D$7*$D$5*$H$14/100</f>
        <v>-19.938151041664241</v>
      </c>
      <c r="K28" s="46">
        <f t="shared" si="19"/>
        <v>101.921875</v>
      </c>
      <c r="L28" s="47">
        <f t="shared" ref="L28" si="35">(K28-$K$14)/100*$E$5</f>
        <v>228046.87499999997</v>
      </c>
      <c r="M28" s="48">
        <f t="shared" ref="M28" si="36">(A28-$A$14)/360*$E$6*$E$5-(A28-$A$14)/360*$E$7*$E$5*$K$14/100</f>
        <v>3095.0208333333394</v>
      </c>
      <c r="N28" s="46">
        <f t="shared" si="21"/>
        <v>84.38</v>
      </c>
      <c r="O28" s="47">
        <f t="shared" ref="O28" si="37">(N28/$N$14-1)*$F$5</f>
        <v>337051.84036270098</v>
      </c>
      <c r="P28" s="48">
        <f t="shared" ref="P28" si="38">-1*(A28-$A$14)/360*$F$7*$F$5</f>
        <v>-117499.99999999999</v>
      </c>
      <c r="Q28" s="46">
        <f t="shared" si="24"/>
        <v>100.40625</v>
      </c>
      <c r="R28" s="47">
        <f t="shared" ref="R28" si="39">(Q28-$Q$14)/100*$G$5</f>
        <v>416308.59375</v>
      </c>
      <c r="S28" s="48">
        <f t="shared" ref="S28" si="40">(A28-$A$14)/360*$G$6*$G$5-(A28-$A$14)/360*$G$7*$G$5*$Q$14/100</f>
        <v>-16563.817599826376</v>
      </c>
      <c r="T28" s="83">
        <f t="shared" si="28"/>
        <v>-14478.411727870844</v>
      </c>
      <c r="V28" s="76">
        <v>45786.625</v>
      </c>
      <c r="W28" s="55">
        <v>106.61</v>
      </c>
      <c r="Z28" s="76">
        <v>45910.625</v>
      </c>
      <c r="AA28" s="55">
        <v>101.6875</v>
      </c>
      <c r="AB28" s="76">
        <v>45911.625</v>
      </c>
      <c r="AC28" s="55">
        <v>101.640625</v>
      </c>
      <c r="AD28" s="76">
        <v>45786.625</v>
      </c>
      <c r="AE28" s="55">
        <v>80.87</v>
      </c>
    </row>
    <row r="29" spans="1:33" x14ac:dyDescent="0.3">
      <c r="A29" s="37">
        <v>45946</v>
      </c>
      <c r="B29" s="46">
        <f>$B$10</f>
        <v>112.065</v>
      </c>
      <c r="C29" s="47">
        <f t="shared" ref="C29" si="41">(B29/$B$14-1)*$B$5</f>
        <v>357644.99121265672</v>
      </c>
      <c r="D29" s="47">
        <f t="shared" ref="D29" si="42">-1*(A29-$A$14)/360*$B$7*$B$5</f>
        <v>-88213.125</v>
      </c>
      <c r="E29" s="46">
        <f>$C$10</f>
        <v>99.9765625</v>
      </c>
      <c r="F29" s="47">
        <f t="shared" ref="F29" si="43">(E29-$E$14)/100*$C$5</f>
        <v>98798.828125</v>
      </c>
      <c r="G29" s="48">
        <f t="shared" ref="G29" si="44">(A29-$A$14)/360*$C$6*$C$5-(A29-$A$14)/360*$C$7*$C$5*$E$14/100</f>
        <v>-5657.8811930338488</v>
      </c>
      <c r="H29" s="46">
        <f>$D$10</f>
        <v>101.65625</v>
      </c>
      <c r="I29" s="47">
        <f>(H29-$H$14)/100*$D$5</f>
        <v>80273.4375</v>
      </c>
      <c r="J29" s="48">
        <f>(A29-$A$14)/360*$D$6*$D$5-(A29-$A$14)/360*$D$7*$D$5*$H$14/100</f>
        <v>-20.93505859375</v>
      </c>
      <c r="K29" s="46">
        <f>$E$10</f>
        <v>101.84375</v>
      </c>
      <c r="L29" s="47">
        <f>(K29-$K$14)/100*$E$5</f>
        <v>219843.75</v>
      </c>
      <c r="M29" s="48">
        <f t="shared" ref="M29" si="45">(A29-$A$14)/360*$E$6*$E$5-(A29-$A$14)/360*$E$7*$E$5*$K$14/100</f>
        <v>3249.7718749999985</v>
      </c>
      <c r="N29" s="46">
        <f>$F$10</f>
        <v>84.364999999999995</v>
      </c>
      <c r="O29" s="47">
        <f t="shared" ref="O29" si="46">(N29/$N$14-1)*$F$5</f>
        <v>328103.5614150163</v>
      </c>
      <c r="P29" s="48">
        <f t="shared" ref="P29" si="47">-1*(A29-$A$14)/360*$F$7*$F$5</f>
        <v>-123375</v>
      </c>
      <c r="Q29" s="46">
        <f>$G$10</f>
        <v>100.359375</v>
      </c>
      <c r="R29" s="47">
        <f t="shared" ref="R29" si="48">(Q29-$Q$14)/100*$G$5</f>
        <v>392519.53125</v>
      </c>
      <c r="S29" s="48">
        <f t="shared" ref="S29" si="49">(A29-$A$14)/360*$G$6*$G$5-(A29-$A$14)/360*$G$7*$G$5*$Q$14/100</f>
        <v>-17392.008479817698</v>
      </c>
      <c r="T29" s="83">
        <f t="shared" si="28"/>
        <v>-19028.967947848854</v>
      </c>
      <c r="V29" s="76">
        <v>45789.625</v>
      </c>
      <c r="W29" s="55">
        <v>106.59</v>
      </c>
      <c r="Z29" s="76">
        <v>45911.625</v>
      </c>
      <c r="AA29" s="55">
        <v>101.890625</v>
      </c>
      <c r="AB29" s="76">
        <v>45912.625</v>
      </c>
      <c r="AC29" s="55">
        <v>101.171875</v>
      </c>
      <c r="AD29" s="76">
        <v>45789.625</v>
      </c>
      <c r="AE29" s="55">
        <v>80.790000000000006</v>
      </c>
    </row>
    <row r="30" spans="1:33" x14ac:dyDescent="0.3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3"/>
      <c r="V30" s="76">
        <v>45790.625</v>
      </c>
      <c r="W30" s="55">
        <v>106.68</v>
      </c>
      <c r="Z30" s="76">
        <v>45912.625</v>
      </c>
      <c r="AA30" s="55">
        <v>101.546875</v>
      </c>
      <c r="AB30" s="76">
        <v>45915.625</v>
      </c>
      <c r="AC30" s="55">
        <v>101.4375</v>
      </c>
      <c r="AD30" s="76">
        <v>45790.625</v>
      </c>
      <c r="AE30" s="55">
        <v>80.88</v>
      </c>
    </row>
    <row r="31" spans="1:33" x14ac:dyDescent="0.3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3"/>
      <c r="V31" s="76">
        <v>45791.625</v>
      </c>
      <c r="W31" s="55">
        <v>106.18</v>
      </c>
      <c r="Z31" s="76">
        <v>45915.625</v>
      </c>
      <c r="AA31" s="55">
        <v>101.71875</v>
      </c>
      <c r="AB31" s="76">
        <v>45916.625</v>
      </c>
      <c r="AC31" s="55">
        <v>101.578125</v>
      </c>
      <c r="AD31" s="76">
        <v>45791.625</v>
      </c>
      <c r="AE31" s="55">
        <v>80.58</v>
      </c>
    </row>
    <row r="32" spans="1:33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3"/>
      <c r="V32" s="76">
        <v>45792.625</v>
      </c>
      <c r="W32" s="55">
        <v>106.9</v>
      </c>
      <c r="Z32" s="76">
        <v>45916.625</v>
      </c>
      <c r="AA32" s="55">
        <v>101.765625</v>
      </c>
      <c r="AB32" s="76">
        <v>45917.625</v>
      </c>
      <c r="AC32" s="55">
        <v>101.375</v>
      </c>
      <c r="AD32" s="76">
        <v>45792.625</v>
      </c>
      <c r="AE32" s="55">
        <v>81.099999999999994</v>
      </c>
    </row>
    <row r="33" spans="1:31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V33" s="76">
        <v>45793.625</v>
      </c>
      <c r="W33" s="55">
        <v>107.1</v>
      </c>
      <c r="Z33" s="76">
        <v>45917.625</v>
      </c>
      <c r="AA33" s="55">
        <v>101.5</v>
      </c>
      <c r="AB33" s="76">
        <v>45918.625</v>
      </c>
      <c r="AC33" s="55">
        <v>100.328125</v>
      </c>
      <c r="AD33" s="76">
        <v>45793.625</v>
      </c>
      <c r="AE33" s="55">
        <v>81.19</v>
      </c>
    </row>
    <row r="34" spans="1:31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V34" s="76">
        <v>45796.625</v>
      </c>
      <c r="W34" s="55">
        <v>107.11</v>
      </c>
      <c r="Z34" s="76">
        <v>45918.625</v>
      </c>
      <c r="AA34" s="55">
        <v>101.09375</v>
      </c>
      <c r="AB34" s="76">
        <v>45919.625</v>
      </c>
      <c r="AC34" s="55">
        <v>100.125</v>
      </c>
      <c r="AD34" s="76">
        <v>45796.625</v>
      </c>
      <c r="AE34" s="55">
        <v>81.239999999999995</v>
      </c>
    </row>
    <row r="35" spans="1:31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V35" s="76">
        <v>45797.625</v>
      </c>
      <c r="W35" s="55">
        <v>106.86</v>
      </c>
      <c r="Z35" s="76">
        <v>45919.625</v>
      </c>
      <c r="AA35" s="55">
        <v>101.015625</v>
      </c>
      <c r="AB35" s="76">
        <v>45922.625</v>
      </c>
      <c r="AC35" s="55">
        <v>99.734375</v>
      </c>
      <c r="AD35" s="76">
        <v>45797.625</v>
      </c>
      <c r="AE35" s="55">
        <v>81.16</v>
      </c>
    </row>
    <row r="36" spans="1:31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V36" s="76">
        <v>45798.625</v>
      </c>
      <c r="W36" s="55">
        <v>105.66</v>
      </c>
      <c r="Z36" s="76">
        <v>45922.625</v>
      </c>
      <c r="AA36" s="55">
        <v>100.8125</v>
      </c>
      <c r="AB36" s="76">
        <v>45923.625</v>
      </c>
      <c r="AC36" s="55">
        <v>100.421875</v>
      </c>
      <c r="AD36" s="76">
        <v>45798.625</v>
      </c>
      <c r="AE36" s="55">
        <v>80.52</v>
      </c>
    </row>
    <row r="37" spans="1:31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V37" s="76">
        <v>45799.625</v>
      </c>
      <c r="W37" s="55">
        <v>106.2</v>
      </c>
      <c r="Z37" s="76">
        <v>45923.625</v>
      </c>
      <c r="AA37" s="55">
        <v>101.140625</v>
      </c>
      <c r="AB37" s="76">
        <v>45924.625</v>
      </c>
      <c r="AC37" s="55">
        <v>100.015625</v>
      </c>
      <c r="AD37" s="76">
        <v>45799.625</v>
      </c>
      <c r="AE37" s="55">
        <v>80.81</v>
      </c>
    </row>
    <row r="38" spans="1:31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V38" s="76">
        <v>45800.625</v>
      </c>
      <c r="W38" s="55">
        <v>106.28</v>
      </c>
      <c r="Z38" s="76">
        <v>45924.625</v>
      </c>
      <c r="AA38" s="55">
        <v>100.859375</v>
      </c>
      <c r="AB38" s="76">
        <v>45925.625</v>
      </c>
      <c r="AC38" s="55">
        <v>100.03125</v>
      </c>
      <c r="AD38" s="76">
        <v>45800.625</v>
      </c>
      <c r="AE38" s="55">
        <v>80.915000000000006</v>
      </c>
    </row>
    <row r="39" spans="1:31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V39" s="76">
        <v>45804.625</v>
      </c>
      <c r="W39" s="55">
        <v>107.24</v>
      </c>
      <c r="Z39" s="76">
        <v>45925.625</v>
      </c>
      <c r="AA39" s="55">
        <v>100.640625</v>
      </c>
      <c r="AB39" s="76">
        <v>45926.625</v>
      </c>
      <c r="AC39" s="55">
        <v>99.90625</v>
      </c>
      <c r="AD39" s="76">
        <v>45804.625</v>
      </c>
      <c r="AE39" s="55">
        <v>81.37</v>
      </c>
    </row>
    <row r="40" spans="1:31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6">
        <v>45805.625</v>
      </c>
      <c r="W40" s="55">
        <v>106.98</v>
      </c>
      <c r="Z40" s="76">
        <v>45926.625</v>
      </c>
      <c r="AA40" s="55">
        <v>100.5625</v>
      </c>
      <c r="AB40" s="76">
        <v>45929.625</v>
      </c>
      <c r="AC40" s="55">
        <v>100.65625</v>
      </c>
      <c r="AD40" s="76">
        <v>45805.625</v>
      </c>
      <c r="AE40" s="55">
        <v>81.209999999999994</v>
      </c>
    </row>
    <row r="41" spans="1:31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V41" s="76">
        <v>45806.625</v>
      </c>
      <c r="W41" s="55">
        <v>107.46</v>
      </c>
      <c r="Z41" s="76">
        <v>45929.625</v>
      </c>
      <c r="AA41" s="55">
        <v>100.875</v>
      </c>
      <c r="AB41" s="76">
        <v>45930.625</v>
      </c>
      <c r="AC41" s="55">
        <v>100.390625</v>
      </c>
      <c r="AD41" s="76">
        <v>45806.625</v>
      </c>
      <c r="AE41" s="55">
        <v>81.489999999999995</v>
      </c>
    </row>
    <row r="42" spans="1:31" x14ac:dyDescent="0.3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V42" s="76">
        <v>45807.625</v>
      </c>
      <c r="W42" s="55">
        <v>107.77</v>
      </c>
      <c r="Z42" s="76">
        <v>45930.625</v>
      </c>
      <c r="AA42" s="55">
        <v>100.828125</v>
      </c>
      <c r="AB42" s="76">
        <v>45931.625</v>
      </c>
      <c r="AC42" s="55">
        <v>100.578125</v>
      </c>
      <c r="AD42" s="76">
        <v>45807.625</v>
      </c>
      <c r="AE42" s="55">
        <v>81.72</v>
      </c>
    </row>
    <row r="43" spans="1:31" x14ac:dyDescent="0.3">
      <c r="R43" s="58"/>
      <c r="S43" s="58"/>
      <c r="T43" s="58"/>
      <c r="V43" s="76">
        <v>45810.625</v>
      </c>
      <c r="W43" s="55">
        <v>107.07</v>
      </c>
      <c r="Z43" s="76">
        <v>45931.625</v>
      </c>
      <c r="AA43" s="55">
        <v>101.171875</v>
      </c>
      <c r="AB43" s="76">
        <v>45932.625</v>
      </c>
      <c r="AC43" s="55">
        <v>100.875</v>
      </c>
      <c r="AD43" s="76">
        <v>45810.625</v>
      </c>
      <c r="AE43" s="55">
        <v>81.25</v>
      </c>
    </row>
    <row r="44" spans="1:31" x14ac:dyDescent="0.3">
      <c r="R44" s="58"/>
      <c r="S44" s="58"/>
      <c r="T44" s="58"/>
      <c r="V44" s="76">
        <v>45811.625</v>
      </c>
      <c r="W44" s="55">
        <v>107.12</v>
      </c>
      <c r="Z44" s="76">
        <v>45932.625</v>
      </c>
      <c r="AA44" s="55">
        <v>101.3125</v>
      </c>
      <c r="AB44" s="76">
        <v>45933.625</v>
      </c>
      <c r="AC44" s="55">
        <v>100.609375</v>
      </c>
      <c r="AD44" s="76">
        <v>45811.625</v>
      </c>
      <c r="AE44" s="55">
        <v>81.27</v>
      </c>
    </row>
    <row r="45" spans="1:31" x14ac:dyDescent="0.3">
      <c r="R45" s="58"/>
      <c r="S45" s="58"/>
      <c r="T45" s="58"/>
      <c r="V45" s="76">
        <v>45812.625</v>
      </c>
      <c r="W45" s="55">
        <v>107.9</v>
      </c>
      <c r="Z45" s="76">
        <v>45933.625</v>
      </c>
      <c r="AA45" s="55">
        <v>101.046875</v>
      </c>
      <c r="AB45" s="76">
        <v>45936.625</v>
      </c>
      <c r="AC45" s="55">
        <v>99.859375</v>
      </c>
      <c r="AD45" s="76">
        <v>45812.625</v>
      </c>
      <c r="AE45" s="55">
        <v>81.72</v>
      </c>
    </row>
    <row r="46" spans="1:31" x14ac:dyDescent="0.3">
      <c r="V46" s="76">
        <v>45813.625</v>
      </c>
      <c r="W46" s="55">
        <v>107.57</v>
      </c>
      <c r="Z46" s="76">
        <v>45936.625</v>
      </c>
      <c r="AA46" s="55">
        <v>100.6875</v>
      </c>
      <c r="AB46" s="76">
        <v>45937.625</v>
      </c>
      <c r="AC46" s="55">
        <v>100.390625</v>
      </c>
      <c r="AD46" s="76">
        <v>45813.625</v>
      </c>
      <c r="AE46" s="55">
        <v>81.405000000000001</v>
      </c>
    </row>
    <row r="47" spans="1:31" x14ac:dyDescent="0.3">
      <c r="V47" s="76">
        <v>45814.625</v>
      </c>
      <c r="W47" s="55">
        <v>106.92</v>
      </c>
      <c r="Z47" s="76">
        <v>45937.625</v>
      </c>
      <c r="AA47" s="55">
        <v>100.96875</v>
      </c>
      <c r="AB47" s="76">
        <v>45938.625</v>
      </c>
      <c r="AC47" s="55">
        <v>100.4375</v>
      </c>
      <c r="AD47" s="76">
        <v>45814.625</v>
      </c>
      <c r="AE47" s="55">
        <v>81.03</v>
      </c>
    </row>
    <row r="48" spans="1:31" x14ac:dyDescent="0.3">
      <c r="V48" s="76">
        <v>45817.625</v>
      </c>
      <c r="W48" s="55">
        <v>107.24</v>
      </c>
      <c r="Z48" s="76">
        <v>45938.625</v>
      </c>
      <c r="AA48" s="55">
        <v>100.953125</v>
      </c>
      <c r="AB48" s="76">
        <v>45939.625</v>
      </c>
      <c r="AC48" s="55">
        <v>100.390625</v>
      </c>
      <c r="AD48" s="76">
        <v>45817.625</v>
      </c>
      <c r="AE48" s="55">
        <v>81.209999999999994</v>
      </c>
    </row>
    <row r="49" spans="22:31" x14ac:dyDescent="0.3">
      <c r="V49" s="76">
        <v>45818.625</v>
      </c>
      <c r="W49" s="55">
        <v>107.5</v>
      </c>
      <c r="Z49" s="76">
        <v>45939.625</v>
      </c>
      <c r="AA49" s="55">
        <v>100.875</v>
      </c>
      <c r="AB49" s="76">
        <v>45940.625</v>
      </c>
      <c r="AC49" s="55">
        <v>101.875</v>
      </c>
      <c r="AD49" s="76">
        <v>45818.625</v>
      </c>
      <c r="AE49" s="55">
        <v>81.33</v>
      </c>
    </row>
    <row r="50" spans="22:31" x14ac:dyDescent="0.3">
      <c r="V50" s="76">
        <v>45819.625</v>
      </c>
      <c r="W50" s="55">
        <v>107.84</v>
      </c>
      <c r="Z50" s="76">
        <v>45940.625</v>
      </c>
      <c r="AA50" s="55">
        <v>101.578125</v>
      </c>
      <c r="AB50" s="76">
        <v>45943.625</v>
      </c>
      <c r="AC50" s="55">
        <v>102.109375</v>
      </c>
      <c r="AD50" s="76">
        <v>45819.625</v>
      </c>
      <c r="AE50" s="55">
        <v>81.62</v>
      </c>
    </row>
    <row r="51" spans="22:31" x14ac:dyDescent="0.3">
      <c r="V51" s="76">
        <v>45820.625</v>
      </c>
      <c r="W51" s="55">
        <v>108.44</v>
      </c>
      <c r="Z51" s="76">
        <v>45943.625</v>
      </c>
      <c r="AA51" s="55">
        <v>101.75</v>
      </c>
      <c r="AB51" s="76">
        <v>45944.625</v>
      </c>
      <c r="AC51" s="55">
        <v>102.140625</v>
      </c>
      <c r="AD51" s="76">
        <v>45820.625</v>
      </c>
      <c r="AE51" s="55">
        <v>81.91</v>
      </c>
    </row>
    <row r="52" spans="22:31" x14ac:dyDescent="0.3">
      <c r="V52" s="76">
        <v>45821.625</v>
      </c>
      <c r="W52" s="55">
        <v>107.79</v>
      </c>
      <c r="Z52" s="76">
        <v>45944.625</v>
      </c>
      <c r="AA52" s="55">
        <v>101.859375</v>
      </c>
      <c r="AB52" s="76">
        <v>45945.625</v>
      </c>
      <c r="AC52" s="55">
        <v>101.921875</v>
      </c>
      <c r="AD52" s="76">
        <v>45821.625</v>
      </c>
      <c r="AE52" s="55">
        <v>81.56</v>
      </c>
    </row>
    <row r="53" spans="22:31" x14ac:dyDescent="0.3">
      <c r="V53" s="76">
        <v>45824.625</v>
      </c>
      <c r="W53" s="55">
        <v>107.6</v>
      </c>
      <c r="Z53" s="76">
        <v>45945.625</v>
      </c>
      <c r="AA53" s="55">
        <v>101.734375</v>
      </c>
      <c r="AD53" s="76">
        <v>45824.625</v>
      </c>
      <c r="AE53" s="55">
        <v>81.52</v>
      </c>
    </row>
    <row r="54" spans="22:31" x14ac:dyDescent="0.3">
      <c r="V54" s="76">
        <v>45825.625</v>
      </c>
      <c r="W54" s="55">
        <v>107.97</v>
      </c>
      <c r="AD54" s="76">
        <v>45825.625</v>
      </c>
      <c r="AE54" s="55">
        <v>81.709999999999994</v>
      </c>
    </row>
    <row r="55" spans="22:31" x14ac:dyDescent="0.3">
      <c r="V55" s="76">
        <v>45826.625</v>
      </c>
      <c r="W55" s="55">
        <v>108.05</v>
      </c>
      <c r="AD55" s="76">
        <v>45826.625</v>
      </c>
      <c r="AE55" s="55">
        <v>81.77</v>
      </c>
    </row>
    <row r="56" spans="22:31" x14ac:dyDescent="0.3">
      <c r="V56" s="76">
        <v>45828.625</v>
      </c>
      <c r="W56" s="55">
        <v>108.15</v>
      </c>
      <c r="AD56" s="76">
        <v>45828.625</v>
      </c>
      <c r="AE56" s="55">
        <v>81.89</v>
      </c>
    </row>
    <row r="57" spans="22:31" x14ac:dyDescent="0.3">
      <c r="V57" s="76">
        <v>45831.625</v>
      </c>
      <c r="W57" s="55">
        <v>108.41</v>
      </c>
      <c r="AD57" s="76">
        <v>45831.625</v>
      </c>
      <c r="AE57" s="55">
        <v>82.12</v>
      </c>
    </row>
    <row r="58" spans="22:31" x14ac:dyDescent="0.3">
      <c r="V58" s="76">
        <v>45832.625</v>
      </c>
      <c r="W58" s="55">
        <v>108.92</v>
      </c>
      <c r="AD58" s="76">
        <v>45832.625</v>
      </c>
      <c r="AE58" s="55">
        <v>82.45</v>
      </c>
    </row>
    <row r="59" spans="22:31" x14ac:dyDescent="0.3">
      <c r="V59" s="76">
        <v>45833.625</v>
      </c>
      <c r="W59" s="55">
        <v>108.79</v>
      </c>
      <c r="AD59" s="76">
        <v>45833.625</v>
      </c>
      <c r="AE59" s="55">
        <v>82.41</v>
      </c>
    </row>
    <row r="60" spans="22:31" x14ac:dyDescent="0.3">
      <c r="V60" s="76">
        <v>45834.625</v>
      </c>
      <c r="W60" s="55">
        <v>109.19</v>
      </c>
      <c r="AD60" s="76">
        <v>45834.625</v>
      </c>
      <c r="AE60" s="55">
        <v>82.67</v>
      </c>
    </row>
    <row r="61" spans="22:31" x14ac:dyDescent="0.3">
      <c r="V61" s="76">
        <v>45835.625</v>
      </c>
      <c r="W61" s="55">
        <v>109.01</v>
      </c>
      <c r="AD61" s="76">
        <v>45835.625</v>
      </c>
      <c r="AE61" s="55">
        <v>82.59</v>
      </c>
    </row>
    <row r="62" spans="22:31" x14ac:dyDescent="0.3">
      <c r="V62" s="76">
        <v>45838.625</v>
      </c>
      <c r="W62" s="55">
        <v>109.61</v>
      </c>
      <c r="AD62" s="76">
        <v>45838.625</v>
      </c>
      <c r="AE62" s="55">
        <v>82.92</v>
      </c>
    </row>
    <row r="63" spans="22:31" x14ac:dyDescent="0.3">
      <c r="V63" s="76">
        <v>45839.625</v>
      </c>
      <c r="W63" s="55">
        <v>109.34</v>
      </c>
      <c r="AD63" s="76">
        <v>45839.625</v>
      </c>
      <c r="AE63" s="55">
        <v>82.59</v>
      </c>
    </row>
    <row r="64" spans="22:31" x14ac:dyDescent="0.3">
      <c r="V64" s="76">
        <v>45840.625</v>
      </c>
      <c r="W64" s="55">
        <v>109.32</v>
      </c>
      <c r="AD64" s="76">
        <v>45840.625</v>
      </c>
      <c r="AE64" s="55">
        <v>82.58</v>
      </c>
    </row>
    <row r="65" spans="22:31" x14ac:dyDescent="0.3">
      <c r="V65" s="76">
        <v>45841.625</v>
      </c>
      <c r="W65" s="55">
        <v>109.06</v>
      </c>
      <c r="AD65" s="76">
        <v>45845.625</v>
      </c>
      <c r="AE65" s="55">
        <v>82.18</v>
      </c>
    </row>
    <row r="66" spans="22:31" x14ac:dyDescent="0.3">
      <c r="V66" s="76">
        <v>45845.625</v>
      </c>
      <c r="W66" s="55">
        <v>108.41</v>
      </c>
      <c r="AD66" s="76">
        <v>45846.625</v>
      </c>
      <c r="AE66" s="55">
        <v>81.96</v>
      </c>
    </row>
    <row r="67" spans="22:31" x14ac:dyDescent="0.3">
      <c r="V67" s="76">
        <v>45846.625</v>
      </c>
      <c r="W67" s="55">
        <v>108.1</v>
      </c>
      <c r="AD67" s="76">
        <v>45847.625</v>
      </c>
      <c r="AE67" s="55">
        <v>82.31</v>
      </c>
    </row>
    <row r="68" spans="22:31" x14ac:dyDescent="0.3">
      <c r="V68" s="76">
        <v>45847.625</v>
      </c>
      <c r="W68" s="55">
        <v>108.71</v>
      </c>
      <c r="AD68" s="76">
        <v>45848.625</v>
      </c>
      <c r="AE68" s="55">
        <v>82.31</v>
      </c>
    </row>
    <row r="69" spans="22:31" x14ac:dyDescent="0.3">
      <c r="V69" s="76">
        <v>45848.625</v>
      </c>
      <c r="W69" s="55">
        <v>108.74</v>
      </c>
      <c r="AD69" s="76">
        <v>45849.625</v>
      </c>
      <c r="AE69" s="55">
        <v>82.02</v>
      </c>
    </row>
    <row r="70" spans="22:31" x14ac:dyDescent="0.3">
      <c r="V70" s="76">
        <v>45849.625</v>
      </c>
      <c r="W70" s="55">
        <v>108.08</v>
      </c>
      <c r="AD70" s="76">
        <v>45852.625</v>
      </c>
      <c r="AE70" s="55">
        <v>82</v>
      </c>
    </row>
    <row r="71" spans="22:31" x14ac:dyDescent="0.3">
      <c r="V71" s="76">
        <v>45852.625</v>
      </c>
      <c r="W71" s="55">
        <v>108.05</v>
      </c>
      <c r="AD71" s="76">
        <v>45853.625</v>
      </c>
      <c r="AE71" s="55">
        <v>81.75</v>
      </c>
    </row>
    <row r="72" spans="22:31" x14ac:dyDescent="0.3">
      <c r="V72" s="76">
        <v>45853.625</v>
      </c>
      <c r="W72" s="55">
        <v>107.66</v>
      </c>
      <c r="AD72" s="76">
        <v>45854.625</v>
      </c>
      <c r="AE72" s="55">
        <v>81.97</v>
      </c>
    </row>
    <row r="73" spans="22:31" x14ac:dyDescent="0.3">
      <c r="V73" s="76">
        <v>45854.625</v>
      </c>
      <c r="W73" s="55">
        <v>107.83</v>
      </c>
      <c r="AD73" s="76">
        <v>45855.625</v>
      </c>
      <c r="AE73" s="55">
        <v>82.06</v>
      </c>
    </row>
    <row r="74" spans="22:31" x14ac:dyDescent="0.3">
      <c r="V74" s="76">
        <v>45855.625</v>
      </c>
      <c r="W74" s="55">
        <v>108.09</v>
      </c>
      <c r="AD74" s="76">
        <v>45856.625</v>
      </c>
      <c r="AE74" s="55">
        <v>82.25</v>
      </c>
    </row>
    <row r="75" spans="22:31" x14ac:dyDescent="0.3">
      <c r="V75" s="76">
        <v>45856.625</v>
      </c>
      <c r="W75" s="55">
        <v>108.29</v>
      </c>
      <c r="AD75" s="76">
        <v>45859.625</v>
      </c>
      <c r="AE75" s="55">
        <v>82.49</v>
      </c>
    </row>
    <row r="76" spans="22:31" x14ac:dyDescent="0.3">
      <c r="V76" s="76">
        <v>45859.625</v>
      </c>
      <c r="W76" s="55">
        <v>108.71</v>
      </c>
      <c r="AD76" s="76">
        <v>45860.625</v>
      </c>
      <c r="AE76" s="55">
        <v>82.64</v>
      </c>
    </row>
    <row r="77" spans="22:31" x14ac:dyDescent="0.3">
      <c r="V77" s="76">
        <v>45860.625</v>
      </c>
      <c r="W77" s="55">
        <v>108.97</v>
      </c>
      <c r="AD77" s="76">
        <v>45861.625</v>
      </c>
      <c r="AE77" s="55">
        <v>82.53</v>
      </c>
    </row>
    <row r="78" spans="22:31" x14ac:dyDescent="0.3">
      <c r="V78" s="76">
        <v>45861.625</v>
      </c>
      <c r="W78" s="55">
        <v>108.8</v>
      </c>
      <c r="AD78" s="76">
        <v>45862.625</v>
      </c>
      <c r="AE78" s="55">
        <v>82.43</v>
      </c>
    </row>
    <row r="79" spans="22:31" x14ac:dyDescent="0.3">
      <c r="V79" s="76">
        <v>45862.625</v>
      </c>
      <c r="W79" s="55">
        <v>108.64</v>
      </c>
      <c r="AD79" s="76">
        <v>45863.625</v>
      </c>
      <c r="AE79" s="55">
        <v>82.63</v>
      </c>
    </row>
    <row r="80" spans="22:31" x14ac:dyDescent="0.3">
      <c r="V80" s="76">
        <v>45863.625</v>
      </c>
      <c r="W80" s="55">
        <v>108.99</v>
      </c>
      <c r="AD80" s="76">
        <v>45866.625</v>
      </c>
      <c r="AE80" s="55">
        <v>82.525000000000006</v>
      </c>
    </row>
    <row r="81" spans="22:31" x14ac:dyDescent="0.3">
      <c r="V81" s="76">
        <v>45866.625</v>
      </c>
      <c r="W81" s="55">
        <v>108.77</v>
      </c>
      <c r="AD81" s="76">
        <v>45867.625</v>
      </c>
      <c r="AE81" s="55">
        <v>82.81</v>
      </c>
    </row>
    <row r="82" spans="22:31" x14ac:dyDescent="0.3">
      <c r="V82" s="76">
        <v>45867.625</v>
      </c>
      <c r="W82" s="55">
        <v>109.49</v>
      </c>
      <c r="AD82" s="76">
        <v>45868.625</v>
      </c>
      <c r="AE82" s="55">
        <v>82.67</v>
      </c>
    </row>
    <row r="83" spans="22:31" x14ac:dyDescent="0.3">
      <c r="V83" s="76">
        <v>45868.625</v>
      </c>
      <c r="W83" s="55">
        <v>109.08</v>
      </c>
      <c r="AD83" s="76">
        <v>45869.625</v>
      </c>
      <c r="AE83" s="55">
        <v>82.68</v>
      </c>
    </row>
    <row r="84" spans="22:31" x14ac:dyDescent="0.3">
      <c r="V84" s="76">
        <v>45869.625</v>
      </c>
      <c r="W84" s="55">
        <v>109.11</v>
      </c>
      <c r="AD84" s="76">
        <v>45870.625</v>
      </c>
      <c r="AE84" s="55">
        <v>83.04</v>
      </c>
    </row>
    <row r="85" spans="22:31" x14ac:dyDescent="0.3">
      <c r="V85" s="76">
        <v>45870.625</v>
      </c>
      <c r="W85" s="55">
        <v>109.63</v>
      </c>
      <c r="AD85" s="76">
        <v>45873.625</v>
      </c>
      <c r="AE85" s="55">
        <v>83.17</v>
      </c>
    </row>
    <row r="86" spans="22:31" x14ac:dyDescent="0.3">
      <c r="V86" s="76">
        <v>45873.625</v>
      </c>
      <c r="W86" s="55">
        <v>109.82</v>
      </c>
      <c r="AD86" s="76">
        <v>45874.625</v>
      </c>
      <c r="AE86" s="55">
        <v>83.12</v>
      </c>
    </row>
    <row r="87" spans="22:31" x14ac:dyDescent="0.3">
      <c r="V87" s="76">
        <v>45874.625</v>
      </c>
      <c r="W87" s="55">
        <v>109.9</v>
      </c>
      <c r="AD87" s="76">
        <v>45875.625</v>
      </c>
      <c r="AE87" s="55">
        <v>83.16</v>
      </c>
    </row>
    <row r="88" spans="22:31" x14ac:dyDescent="0.3">
      <c r="V88" s="76">
        <v>45875.625</v>
      </c>
      <c r="W88" s="55">
        <v>109.87</v>
      </c>
      <c r="AD88" s="76">
        <v>45876.625</v>
      </c>
      <c r="AE88" s="55">
        <v>83.09</v>
      </c>
    </row>
    <row r="89" spans="22:31" x14ac:dyDescent="0.3">
      <c r="V89" s="76">
        <v>45876.625</v>
      </c>
      <c r="W89" s="55">
        <v>109.76</v>
      </c>
      <c r="AD89" s="76">
        <v>45877.625</v>
      </c>
      <c r="AE89" s="55">
        <v>82.88</v>
      </c>
    </row>
    <row r="90" spans="22:31" x14ac:dyDescent="0.3">
      <c r="V90" s="76">
        <v>45877.625</v>
      </c>
      <c r="W90" s="55">
        <v>109.41</v>
      </c>
      <c r="AD90" s="76">
        <v>45880.625</v>
      </c>
      <c r="AE90" s="55">
        <v>82.93</v>
      </c>
    </row>
    <row r="91" spans="22:31" x14ac:dyDescent="0.3">
      <c r="V91" s="76">
        <v>45880.625</v>
      </c>
      <c r="W91" s="55">
        <v>109.58499999999999</v>
      </c>
      <c r="AD91" s="76">
        <v>45881.625</v>
      </c>
      <c r="AE91" s="55">
        <v>83.02</v>
      </c>
    </row>
    <row r="92" spans="22:31" x14ac:dyDescent="0.3">
      <c r="V92" s="76">
        <v>45881.625</v>
      </c>
      <c r="W92" s="55">
        <v>109.68</v>
      </c>
      <c r="AD92" s="76">
        <v>45882.625</v>
      </c>
      <c r="AE92" s="55">
        <v>83.34</v>
      </c>
    </row>
    <row r="93" spans="22:31" x14ac:dyDescent="0.3">
      <c r="V93" s="76">
        <v>45882.625</v>
      </c>
      <c r="W93" s="55">
        <v>110.26</v>
      </c>
      <c r="AD93" s="76">
        <v>45883.625</v>
      </c>
      <c r="AE93" s="55">
        <v>83.12</v>
      </c>
    </row>
    <row r="94" spans="22:31" x14ac:dyDescent="0.3">
      <c r="V94" s="76">
        <v>45883.625</v>
      </c>
      <c r="W94" s="55">
        <v>109.88</v>
      </c>
      <c r="AD94" s="76">
        <v>45884.625</v>
      </c>
      <c r="AE94" s="55">
        <v>83.06</v>
      </c>
    </row>
    <row r="95" spans="22:31" x14ac:dyDescent="0.3">
      <c r="V95" s="76">
        <v>45884.625</v>
      </c>
      <c r="W95" s="55">
        <v>109.74</v>
      </c>
      <c r="AD95" s="76">
        <v>45887.625</v>
      </c>
      <c r="AE95" s="55">
        <v>82.96</v>
      </c>
    </row>
    <row r="96" spans="22:31" x14ac:dyDescent="0.3">
      <c r="V96" s="76">
        <v>45887.625</v>
      </c>
      <c r="W96" s="55">
        <v>109.54</v>
      </c>
      <c r="AD96" s="76">
        <v>45888.625</v>
      </c>
      <c r="AE96" s="55">
        <v>83.08</v>
      </c>
    </row>
    <row r="97" spans="22:31" x14ac:dyDescent="0.3">
      <c r="V97" s="76">
        <v>45888.625</v>
      </c>
      <c r="W97" s="55">
        <v>109.71</v>
      </c>
      <c r="AD97" s="76">
        <v>45889.625</v>
      </c>
      <c r="AE97" s="55">
        <v>83.11</v>
      </c>
    </row>
    <row r="98" spans="22:31" x14ac:dyDescent="0.3">
      <c r="V98" s="76">
        <v>45889.625</v>
      </c>
      <c r="W98" s="55">
        <v>109.76</v>
      </c>
      <c r="AD98" s="76">
        <v>45890.625</v>
      </c>
      <c r="AE98" s="55">
        <v>82.86</v>
      </c>
    </row>
    <row r="99" spans="22:31" x14ac:dyDescent="0.3">
      <c r="V99" s="76">
        <v>45890.625</v>
      </c>
      <c r="W99" s="55">
        <v>109.34</v>
      </c>
      <c r="AD99" s="76">
        <v>45891.625</v>
      </c>
      <c r="AE99" s="55">
        <v>83.38</v>
      </c>
    </row>
    <row r="100" spans="22:31" x14ac:dyDescent="0.3">
      <c r="V100" s="76">
        <v>45891.625</v>
      </c>
      <c r="W100" s="55">
        <v>110.2</v>
      </c>
      <c r="AD100" s="76">
        <v>45894.625</v>
      </c>
      <c r="AE100" s="55">
        <v>83.23</v>
      </c>
    </row>
    <row r="101" spans="22:31" x14ac:dyDescent="0.3">
      <c r="V101" s="76">
        <v>45894.625</v>
      </c>
      <c r="W101" s="55">
        <v>109.91</v>
      </c>
      <c r="AD101" s="76">
        <v>45895.625</v>
      </c>
      <c r="AE101" s="55">
        <v>83.36</v>
      </c>
    </row>
    <row r="102" spans="22:31" x14ac:dyDescent="0.3">
      <c r="V102" s="76">
        <v>45895.625</v>
      </c>
      <c r="W102" s="55">
        <v>109.99</v>
      </c>
      <c r="AD102" s="76">
        <v>45896.625</v>
      </c>
      <c r="AE102" s="55">
        <v>83.46</v>
      </c>
    </row>
    <row r="103" spans="22:31" x14ac:dyDescent="0.3">
      <c r="V103" s="76">
        <v>45896.625</v>
      </c>
      <c r="W103" s="55">
        <v>110.03</v>
      </c>
      <c r="AD103" s="76">
        <v>45897.625</v>
      </c>
      <c r="AE103" s="55">
        <v>83.53</v>
      </c>
    </row>
    <row r="104" spans="22:31" x14ac:dyDescent="0.3">
      <c r="V104" s="76">
        <v>45897.625</v>
      </c>
      <c r="W104" s="55">
        <v>110.2</v>
      </c>
      <c r="AD104" s="76">
        <v>45898.625</v>
      </c>
      <c r="AE104" s="55">
        <v>83.42</v>
      </c>
    </row>
    <row r="105" spans="22:31" x14ac:dyDescent="0.3">
      <c r="V105" s="76">
        <v>45898.625</v>
      </c>
      <c r="W105" s="55">
        <v>109.83</v>
      </c>
      <c r="AD105" s="76">
        <v>45902.625</v>
      </c>
      <c r="AE105" s="55">
        <v>82.9</v>
      </c>
    </row>
    <row r="106" spans="22:31" x14ac:dyDescent="0.3">
      <c r="V106" s="76">
        <v>45902.625</v>
      </c>
      <c r="W106" s="55">
        <v>109.05</v>
      </c>
      <c r="AD106" s="76">
        <v>45903.625</v>
      </c>
      <c r="AE106" s="55">
        <v>83.2</v>
      </c>
    </row>
    <row r="107" spans="22:31" x14ac:dyDescent="0.3">
      <c r="V107" s="76">
        <v>45903.625</v>
      </c>
      <c r="W107" s="55">
        <v>109.7</v>
      </c>
      <c r="AD107" s="76">
        <v>45904.625</v>
      </c>
      <c r="AE107" s="55">
        <v>83.66</v>
      </c>
    </row>
    <row r="108" spans="22:31" x14ac:dyDescent="0.3">
      <c r="V108" s="76">
        <v>45904.625</v>
      </c>
      <c r="W108" s="55">
        <v>110.45</v>
      </c>
      <c r="AD108" s="76">
        <v>45905.625</v>
      </c>
      <c r="AE108" s="55">
        <v>83.99</v>
      </c>
    </row>
    <row r="109" spans="22:31" x14ac:dyDescent="0.3">
      <c r="V109" s="76">
        <v>45905.625</v>
      </c>
      <c r="W109" s="55">
        <v>111.17</v>
      </c>
      <c r="AD109" s="76">
        <v>45908.625</v>
      </c>
      <c r="AE109" s="55">
        <v>84.15</v>
      </c>
    </row>
    <row r="110" spans="22:31" x14ac:dyDescent="0.3">
      <c r="V110" s="76">
        <v>45908.625</v>
      </c>
      <c r="W110" s="55">
        <v>111.56</v>
      </c>
      <c r="AD110" s="76">
        <v>45909.625</v>
      </c>
      <c r="AE110" s="55">
        <v>84.04</v>
      </c>
    </row>
    <row r="111" spans="22:31" x14ac:dyDescent="0.3">
      <c r="V111" s="76">
        <v>45909.625</v>
      </c>
      <c r="W111" s="55">
        <v>111.36</v>
      </c>
      <c r="AD111" s="76">
        <v>45910.625</v>
      </c>
      <c r="AE111" s="55">
        <v>84.24</v>
      </c>
    </row>
    <row r="112" spans="22:31" x14ac:dyDescent="0.3">
      <c r="V112" s="76">
        <v>45910.625</v>
      </c>
      <c r="W112" s="55">
        <v>111.69</v>
      </c>
      <c r="AD112" s="76">
        <v>45911.625</v>
      </c>
      <c r="AE112" s="55">
        <v>84.49</v>
      </c>
    </row>
    <row r="113" spans="22:31" x14ac:dyDescent="0.3">
      <c r="V113" s="76">
        <v>45911.625</v>
      </c>
      <c r="W113" s="55">
        <v>112.21</v>
      </c>
      <c r="AD113" s="76">
        <v>45912.625</v>
      </c>
      <c r="AE113" s="55">
        <v>84.34</v>
      </c>
    </row>
    <row r="114" spans="22:31" x14ac:dyDescent="0.3">
      <c r="V114" s="76">
        <v>45912.625</v>
      </c>
      <c r="W114" s="55">
        <v>112.01</v>
      </c>
      <c r="AD114" s="76">
        <v>45915.625</v>
      </c>
      <c r="AE114" s="55">
        <v>84.54</v>
      </c>
    </row>
    <row r="115" spans="22:31" x14ac:dyDescent="0.3">
      <c r="V115" s="76">
        <v>45915.625</v>
      </c>
      <c r="W115" s="55">
        <v>112.36</v>
      </c>
      <c r="AD115" s="76">
        <v>45916.625</v>
      </c>
      <c r="AE115" s="55">
        <v>84.53</v>
      </c>
    </row>
    <row r="116" spans="22:31" x14ac:dyDescent="0.3">
      <c r="V116" s="76">
        <v>45916.625</v>
      </c>
      <c r="W116" s="55">
        <v>112.26</v>
      </c>
      <c r="AD116" s="76">
        <v>45917.625</v>
      </c>
      <c r="AE116" s="55">
        <v>84.37</v>
      </c>
    </row>
    <row r="117" spans="22:31" x14ac:dyDescent="0.3">
      <c r="V117" s="76">
        <v>45917.625</v>
      </c>
      <c r="W117" s="55">
        <v>112.06</v>
      </c>
      <c r="AD117" s="76">
        <v>45918.625</v>
      </c>
      <c r="AE117" s="55">
        <v>84.295000000000002</v>
      </c>
    </row>
    <row r="118" spans="22:31" x14ac:dyDescent="0.3">
      <c r="V118" s="76">
        <v>45918.625</v>
      </c>
      <c r="W118" s="55">
        <v>111.83</v>
      </c>
      <c r="AD118" s="76">
        <v>45919.625</v>
      </c>
      <c r="AE118" s="55">
        <v>84.29</v>
      </c>
    </row>
    <row r="119" spans="22:31" x14ac:dyDescent="0.3">
      <c r="V119" s="76">
        <v>45919.625</v>
      </c>
      <c r="W119" s="55">
        <v>111.74</v>
      </c>
      <c r="AD119" s="76">
        <v>45922.625</v>
      </c>
      <c r="AE119" s="55">
        <v>84.154300000000006</v>
      </c>
    </row>
    <row r="120" spans="22:31" x14ac:dyDescent="0.3">
      <c r="V120" s="76">
        <v>45922.625</v>
      </c>
      <c r="W120" s="55">
        <v>111.48</v>
      </c>
      <c r="AD120" s="76">
        <v>45923.625</v>
      </c>
      <c r="AE120" s="55">
        <v>84.29</v>
      </c>
    </row>
    <row r="121" spans="22:31" x14ac:dyDescent="0.3">
      <c r="V121" s="76">
        <v>45923.625</v>
      </c>
      <c r="W121" s="55">
        <v>111.71</v>
      </c>
      <c r="AD121" s="76">
        <v>45924.625</v>
      </c>
      <c r="AE121" s="55">
        <v>84.05</v>
      </c>
    </row>
    <row r="122" spans="22:31" x14ac:dyDescent="0.3">
      <c r="V122" s="76">
        <v>45924.625</v>
      </c>
      <c r="W122" s="55">
        <v>111.26</v>
      </c>
      <c r="AD122" s="76">
        <v>45925.625</v>
      </c>
      <c r="AE122" s="55">
        <v>83.87</v>
      </c>
    </row>
    <row r="123" spans="22:31" x14ac:dyDescent="0.3">
      <c r="V123" s="76">
        <v>45925.625</v>
      </c>
      <c r="W123" s="55">
        <v>111.06</v>
      </c>
      <c r="AD123" s="76">
        <v>45926.625</v>
      </c>
      <c r="AE123" s="55">
        <v>83.93</v>
      </c>
    </row>
    <row r="124" spans="22:31" x14ac:dyDescent="0.3">
      <c r="V124" s="76">
        <v>45926.625</v>
      </c>
      <c r="W124" s="55">
        <v>111.21</v>
      </c>
      <c r="AD124" s="76">
        <v>45929.625</v>
      </c>
      <c r="AE124" s="55">
        <v>84.11</v>
      </c>
    </row>
    <row r="125" spans="22:31" x14ac:dyDescent="0.3">
      <c r="V125" s="76">
        <v>45929.625</v>
      </c>
      <c r="W125" s="55">
        <v>111.58</v>
      </c>
      <c r="AD125" s="76">
        <v>45930.625</v>
      </c>
      <c r="AE125" s="55">
        <v>84.11</v>
      </c>
    </row>
    <row r="126" spans="22:31" x14ac:dyDescent="0.3">
      <c r="V126" s="76">
        <v>45930.625</v>
      </c>
      <c r="W126" s="55">
        <v>111.47</v>
      </c>
      <c r="AD126" s="76">
        <v>45931.625</v>
      </c>
      <c r="AE126" s="55">
        <v>84.07</v>
      </c>
    </row>
    <row r="127" spans="22:31" x14ac:dyDescent="0.3">
      <c r="V127" s="76">
        <v>45931.625</v>
      </c>
      <c r="W127" s="55">
        <v>111.51</v>
      </c>
      <c r="AD127" s="76">
        <v>45932.625</v>
      </c>
      <c r="AE127" s="55">
        <v>84.16</v>
      </c>
    </row>
    <row r="128" spans="22:31" x14ac:dyDescent="0.3">
      <c r="V128" s="76">
        <v>45932.625</v>
      </c>
      <c r="W128" s="55">
        <v>111.69</v>
      </c>
      <c r="AD128" s="76">
        <v>45933.625</v>
      </c>
      <c r="AE128" s="55">
        <v>84.06</v>
      </c>
    </row>
    <row r="129" spans="22:31" x14ac:dyDescent="0.3">
      <c r="V129" s="76">
        <v>45933.625</v>
      </c>
      <c r="W129" s="55">
        <v>111.55</v>
      </c>
      <c r="AD129" s="76">
        <v>45936.625</v>
      </c>
      <c r="AE129" s="55">
        <v>83.89</v>
      </c>
    </row>
    <row r="130" spans="22:31" x14ac:dyDescent="0.3">
      <c r="V130" s="76">
        <v>45936.625</v>
      </c>
      <c r="W130" s="55">
        <v>111.19</v>
      </c>
      <c r="AD130" s="76">
        <v>45937.625</v>
      </c>
      <c r="AE130" s="55">
        <v>84</v>
      </c>
    </row>
    <row r="131" spans="22:31" x14ac:dyDescent="0.3">
      <c r="V131" s="76">
        <v>45937.625</v>
      </c>
      <c r="W131" s="55">
        <v>111.4</v>
      </c>
      <c r="AD131" s="76">
        <v>45938.625</v>
      </c>
      <c r="AE131" s="55">
        <v>83.91</v>
      </c>
    </row>
    <row r="132" spans="22:31" x14ac:dyDescent="0.3">
      <c r="V132" s="76">
        <v>45938.625</v>
      </c>
      <c r="W132" s="55">
        <v>111.26</v>
      </c>
      <c r="AD132" s="76">
        <v>45939.625</v>
      </c>
      <c r="AE132" s="55">
        <v>83.78</v>
      </c>
    </row>
    <row r="133" spans="22:31" x14ac:dyDescent="0.3">
      <c r="V133" s="76">
        <v>45939.625</v>
      </c>
      <c r="W133" s="55">
        <v>111.04</v>
      </c>
      <c r="AD133" s="76">
        <v>45940.625</v>
      </c>
      <c r="AE133" s="55">
        <v>83.94</v>
      </c>
    </row>
    <row r="134" spans="22:31" x14ac:dyDescent="0.3">
      <c r="V134" s="76">
        <v>45940.625</v>
      </c>
      <c r="W134" s="55">
        <v>111.36</v>
      </c>
      <c r="AD134" s="76">
        <v>45943.625</v>
      </c>
      <c r="AE134" s="55">
        <v>84.18</v>
      </c>
    </row>
    <row r="135" spans="22:31" x14ac:dyDescent="0.3">
      <c r="V135" s="76">
        <v>45943.625</v>
      </c>
      <c r="W135" s="55">
        <v>111.73</v>
      </c>
      <c r="AD135" s="76">
        <v>45944.625</v>
      </c>
      <c r="AE135" s="55">
        <v>84.33</v>
      </c>
    </row>
    <row r="136" spans="22:31" x14ac:dyDescent="0.3">
      <c r="V136" s="76">
        <v>45944.625</v>
      </c>
      <c r="W136" s="55">
        <v>112.1</v>
      </c>
      <c r="AD136" s="76">
        <v>45945.625</v>
      </c>
      <c r="AE136" s="55">
        <v>84.38</v>
      </c>
    </row>
    <row r="137" spans="22:31" x14ac:dyDescent="0.3">
      <c r="V137" s="76">
        <v>45945.625</v>
      </c>
      <c r="W137" s="55">
        <v>112.1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13" hidden="1" customWidth="1"/>
    <col min="10" max="10" width="10.6640625" style="63" hidden="1" customWidth="1"/>
    <col min="11" max="11" width="10.5546875" style="53" hidden="1" customWidth="1"/>
    <col min="12" max="12" width="10.5546875" style="63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3">
        <f ca="1">TODAY()-150</f>
        <v>45796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3" t="s">
        <v>0</v>
      </c>
      <c r="K2" s="105" t="s">
        <v>1</v>
      </c>
    </row>
    <row r="3" spans="1:14" x14ac:dyDescent="0.3">
      <c r="A3" s="14" t="s">
        <v>32</v>
      </c>
      <c r="B3" s="15" t="s">
        <v>82</v>
      </c>
      <c r="C3" s="5" t="s">
        <v>83</v>
      </c>
      <c r="D3" s="31"/>
      <c r="I3" s="53" cm="1">
        <f t="array" aca="1" ref="I3:J106" ca="1">_xll.BDH($B$4, "PX_LAST, ", I$1, "")</f>
        <v>45796</v>
      </c>
      <c r="J3" s="63">
        <f ca="1"/>
        <v>54.98</v>
      </c>
      <c r="K3" s="53" cm="1">
        <f t="array" aca="1" ref="K3:L40" ca="1">_xll.BDH($C$4, "PX_LAST, ", I$1, "")</f>
        <v>45811</v>
      </c>
      <c r="L3" s="63">
        <f ca="1"/>
        <v>685.81</v>
      </c>
    </row>
    <row r="4" spans="1:14" ht="30" customHeight="1" x14ac:dyDescent="0.3">
      <c r="A4" s="15" t="s">
        <v>33</v>
      </c>
      <c r="B4" s="17" t="s">
        <v>84</v>
      </c>
      <c r="C4" s="6" t="s">
        <v>85</v>
      </c>
      <c r="D4" s="31"/>
      <c r="I4" s="53">
        <f ca="1"/>
        <v>45797</v>
      </c>
      <c r="J4" s="63">
        <f ca="1"/>
        <v>55.292000000000002</v>
      </c>
      <c r="K4" s="53">
        <f ca="1"/>
        <v>45814</v>
      </c>
      <c r="L4" s="63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45798</v>
      </c>
      <c r="J5" s="63">
        <f ca="1"/>
        <v>58.441000000000003</v>
      </c>
      <c r="K5" s="53">
        <f ca="1"/>
        <v>45821</v>
      </c>
      <c r="L5" s="63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3">
        <f ca="1"/>
        <v>45799</v>
      </c>
      <c r="J6" s="63">
        <f ca="1"/>
        <v>57.939</v>
      </c>
      <c r="K6" s="53">
        <f ca="1"/>
        <v>45833</v>
      </c>
      <c r="L6" s="63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4">
        <f ca="1"/>
        <v>45800</v>
      </c>
      <c r="J7" s="63">
        <f ca="1"/>
        <v>59.526000000000003</v>
      </c>
      <c r="K7" s="53">
        <f ca="1"/>
        <v>45834</v>
      </c>
      <c r="L7" s="63">
        <f ca="1"/>
        <v>547.1</v>
      </c>
      <c r="N7" s="53"/>
    </row>
    <row r="8" spans="1:14" x14ac:dyDescent="0.3">
      <c r="A8" s="15" t="s">
        <v>14</v>
      </c>
      <c r="B8" s="15">
        <v>4.8</v>
      </c>
      <c r="C8" s="5"/>
      <c r="D8" s="31"/>
      <c r="E8" s="54"/>
      <c r="G8" s="53"/>
      <c r="I8" s="53">
        <f ca="1"/>
        <v>45804</v>
      </c>
      <c r="J8" s="63">
        <f ca="1"/>
        <v>55.707999999999998</v>
      </c>
      <c r="K8" s="53">
        <f ca="1"/>
        <v>45835</v>
      </c>
      <c r="L8" s="63">
        <f ca="1"/>
        <v>526.04</v>
      </c>
    </row>
    <row r="9" spans="1:14" x14ac:dyDescent="0.3">
      <c r="A9" s="15" t="s">
        <v>15</v>
      </c>
      <c r="B9" s="15" t="s">
        <v>23</v>
      </c>
      <c r="C9" s="5"/>
      <c r="D9" s="31"/>
      <c r="E9" s="54"/>
      <c r="G9" s="53"/>
      <c r="I9" s="53">
        <f ca="1"/>
        <v>45805</v>
      </c>
      <c r="J9" s="63">
        <f ca="1"/>
        <v>56.082000000000001</v>
      </c>
      <c r="K9" s="53">
        <f ca="1"/>
        <v>45855</v>
      </c>
      <c r="L9" s="63">
        <f ca="1"/>
        <v>438.35</v>
      </c>
    </row>
    <row r="10" spans="1:14" ht="15" thickBot="1" x14ac:dyDescent="0.35">
      <c r="A10" s="16" t="s">
        <v>28</v>
      </c>
      <c r="B10" s="20" cm="1">
        <f t="array" ref="B10">_xll.BDP(B4,"PX_LAST")</f>
        <v>52.448090000000001</v>
      </c>
      <c r="C10" s="13" cm="1">
        <f t="array" ref="C10">_xll.BDP(C4,"PX_LAST")</f>
        <v>180.85</v>
      </c>
      <c r="D10" s="31"/>
      <c r="E10" s="1"/>
      <c r="G10" s="53"/>
      <c r="I10" s="53">
        <f ca="1"/>
        <v>45806</v>
      </c>
      <c r="J10" s="63">
        <f ca="1"/>
        <v>56.131</v>
      </c>
      <c r="K10" s="53">
        <f ca="1"/>
        <v>45870</v>
      </c>
      <c r="L10" s="63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3">
        <f ca="1"/>
        <v>45807</v>
      </c>
      <c r="J11" s="63">
        <f ca="1"/>
        <v>56.16</v>
      </c>
      <c r="K11" s="53">
        <f ca="1"/>
        <v>45891</v>
      </c>
      <c r="L11" s="63">
        <f ca="1"/>
        <v>302.45999999999998</v>
      </c>
    </row>
    <row r="12" spans="1:14" ht="15" thickBot="1" x14ac:dyDescent="0.35">
      <c r="A12" s="40" t="s">
        <v>22</v>
      </c>
      <c r="B12" s="132" t="s">
        <v>0</v>
      </c>
      <c r="C12" s="133"/>
      <c r="D12" s="134"/>
      <c r="E12" s="135" t="s">
        <v>1</v>
      </c>
      <c r="F12" s="137"/>
      <c r="G12" s="40" t="s">
        <v>16</v>
      </c>
      <c r="I12" s="113">
        <f ca="1"/>
        <v>45810</v>
      </c>
      <c r="J12" s="47">
        <f ca="1"/>
        <v>55.341000000000001</v>
      </c>
      <c r="K12" s="53">
        <f ca="1"/>
        <v>45894</v>
      </c>
      <c r="L12" s="63">
        <f ca="1"/>
        <v>303.64999999999998</v>
      </c>
    </row>
    <row r="13" spans="1:14" ht="15" thickBot="1" x14ac:dyDescent="0.35">
      <c r="A13" s="16"/>
      <c r="B13" s="11" t="s">
        <v>24</v>
      </c>
      <c r="C13" s="50" t="s">
        <v>19</v>
      </c>
      <c r="D13" s="22" t="s">
        <v>20</v>
      </c>
      <c r="E13" s="11" t="s">
        <v>17</v>
      </c>
      <c r="F13" s="21" t="s">
        <v>21</v>
      </c>
      <c r="G13" s="100"/>
      <c r="I13" s="113">
        <f ca="1"/>
        <v>45811</v>
      </c>
      <c r="J13" s="47">
        <f ca="1"/>
        <v>54.959000000000003</v>
      </c>
      <c r="K13" s="53">
        <f ca="1"/>
        <v>45898</v>
      </c>
      <c r="L13" s="63">
        <f ca="1"/>
        <v>305.2</v>
      </c>
    </row>
    <row r="14" spans="1:14" x14ac:dyDescent="0.3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3">
        <v>0</v>
      </c>
      <c r="I14" s="113">
        <f ca="1"/>
        <v>45812</v>
      </c>
      <c r="J14" s="47">
        <f ca="1"/>
        <v>55.16</v>
      </c>
      <c r="K14" s="53">
        <f ca="1"/>
        <v>45908</v>
      </c>
      <c r="L14" s="63">
        <f ca="1"/>
        <v>271.3</v>
      </c>
    </row>
    <row r="15" spans="1:14" x14ac:dyDescent="0.3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3">
        <f ca="1">C15+D15+F15</f>
        <v>-8455.7777777776355</v>
      </c>
      <c r="I15" s="113">
        <f ca="1"/>
        <v>45813</v>
      </c>
      <c r="J15" s="47">
        <f ca="1"/>
        <v>55.661000000000001</v>
      </c>
      <c r="K15" s="53">
        <f ca="1"/>
        <v>45909</v>
      </c>
      <c r="L15" s="63">
        <f ca="1"/>
        <v>268.22000000000003</v>
      </c>
    </row>
    <row r="16" spans="1:14" x14ac:dyDescent="0.3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3">
        <f ca="1">C16+D16+F16</f>
        <v>-147580.11111111095</v>
      </c>
      <c r="I16" s="113">
        <f ca="1"/>
        <v>45814</v>
      </c>
      <c r="J16" s="47">
        <f ca="1"/>
        <v>54.006</v>
      </c>
      <c r="K16" s="53">
        <f ca="1"/>
        <v>45911</v>
      </c>
      <c r="L16" s="63">
        <f ca="1"/>
        <v>234.12</v>
      </c>
    </row>
    <row r="17" spans="1:12" x14ac:dyDescent="0.3">
      <c r="A17" s="37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3">
        <f ca="1">C17+D17+F17</f>
        <v>108120.11111111121</v>
      </c>
      <c r="I17" s="113">
        <f ca="1"/>
        <v>45817</v>
      </c>
      <c r="J17" s="47">
        <f ca="1"/>
        <v>53.912999999999997</v>
      </c>
      <c r="K17" s="53">
        <f ca="1"/>
        <v>45912</v>
      </c>
      <c r="L17" s="63">
        <f ca="1"/>
        <v>224.91</v>
      </c>
    </row>
    <row r="18" spans="1:12" x14ac:dyDescent="0.3">
      <c r="A18" s="37">
        <v>45945</v>
      </c>
      <c r="B18" s="4">
        <f ca="1">VLOOKUP(A18,I:J,2)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">
        <f ca="1">VLOOKUP(A18,K:L,2)</f>
        <v>191.5</v>
      </c>
      <c r="F18" s="31">
        <f ca="1">(E18-$E$14)*$C$5*100</f>
        <v>75494.999999999985</v>
      </c>
      <c r="G18" s="83">
        <f ca="1">C18+D18+F18</f>
        <v>85048.333333333605</v>
      </c>
      <c r="I18" s="113">
        <f ca="1"/>
        <v>45818</v>
      </c>
      <c r="J18" s="47">
        <f ca="1"/>
        <v>53.087000000000003</v>
      </c>
      <c r="K18" s="53">
        <f ca="1"/>
        <v>45915</v>
      </c>
      <c r="L18" s="63">
        <f ca="1"/>
        <v>211.6</v>
      </c>
    </row>
    <row r="19" spans="1:12" x14ac:dyDescent="0.3">
      <c r="A19" s="37">
        <v>45946</v>
      </c>
      <c r="B19" s="4">
        <f ca="1">VLOOKUP(A19,I:J,2)</f>
        <v>52.448</v>
      </c>
      <c r="C19" s="31">
        <f ca="1">-1*(B19-$B$14)*$B$8*$B$5*10^(-4)</f>
        <v>9120.0000000000618</v>
      </c>
      <c r="D19" s="32">
        <f>(A19-$A$14)/360*$B$6*$B$5</f>
        <v>24305.555555555558</v>
      </c>
      <c r="E19" s="4">
        <f ca="1">VLOOKUP(A19,K:L,2)</f>
        <v>180.85</v>
      </c>
      <c r="F19" s="31">
        <f ca="1">(E19-$E$14)*$C$5*100</f>
        <v>53129.999999999964</v>
      </c>
      <c r="G19" s="83">
        <f ca="1">C19+D19+F19</f>
        <v>86555.555555555591</v>
      </c>
      <c r="I19" s="113">
        <f ca="1"/>
        <v>45819</v>
      </c>
      <c r="J19" s="47">
        <f ca="1"/>
        <v>53.267000000000003</v>
      </c>
      <c r="K19" s="53">
        <f ca="1"/>
        <v>45916</v>
      </c>
      <c r="L19" s="63">
        <f ca="1"/>
        <v>223.2</v>
      </c>
    </row>
    <row r="20" spans="1:12" x14ac:dyDescent="0.3">
      <c r="A20" s="37">
        <v>45947</v>
      </c>
      <c r="B20" s="4"/>
      <c r="C20" s="31"/>
      <c r="D20" s="32"/>
      <c r="E20" s="4"/>
      <c r="F20" s="31"/>
      <c r="G20" s="83"/>
      <c r="I20" s="113">
        <f ca="1"/>
        <v>45820</v>
      </c>
      <c r="J20" s="47">
        <f ca="1"/>
        <v>53.845999999999997</v>
      </c>
      <c r="K20" s="53">
        <f ca="1"/>
        <v>45917</v>
      </c>
      <c r="L20" s="63">
        <f ca="1"/>
        <v>226.6</v>
      </c>
    </row>
    <row r="21" spans="1:12" x14ac:dyDescent="0.3">
      <c r="A21" s="37"/>
      <c r="B21" s="4"/>
      <c r="C21" s="31"/>
      <c r="D21" s="32"/>
      <c r="E21" s="4"/>
      <c r="F21" s="31"/>
      <c r="G21" s="83"/>
      <c r="I21" s="113">
        <f ca="1"/>
        <v>45821</v>
      </c>
      <c r="J21" s="47">
        <f ca="1"/>
        <v>55.892000000000003</v>
      </c>
      <c r="K21" s="53">
        <f ca="1"/>
        <v>45919</v>
      </c>
      <c r="L21" s="63">
        <f ca="1"/>
        <v>197.25</v>
      </c>
    </row>
    <row r="22" spans="1:12" x14ac:dyDescent="0.3">
      <c r="A22" s="111"/>
      <c r="B22" s="4"/>
      <c r="C22" s="31"/>
      <c r="D22" s="32"/>
      <c r="E22" s="4"/>
      <c r="F22" s="31"/>
      <c r="G22" s="83"/>
      <c r="I22" s="113">
        <f ca="1"/>
        <v>45824</v>
      </c>
      <c r="J22" s="47">
        <f ca="1"/>
        <v>54.283999999999999</v>
      </c>
      <c r="K22" s="53">
        <f ca="1"/>
        <v>45922</v>
      </c>
      <c r="L22" s="63">
        <f ca="1"/>
        <v>185.03</v>
      </c>
    </row>
    <row r="23" spans="1:12" ht="14.4" hidden="1" customHeight="1" x14ac:dyDescent="0.3">
      <c r="A23" s="111"/>
      <c r="B23" s="4"/>
      <c r="C23" s="31"/>
      <c r="D23" s="32"/>
      <c r="E23" s="4"/>
      <c r="F23" s="31"/>
      <c r="G23" s="83"/>
      <c r="I23" s="113">
        <f ca="1"/>
        <v>45825</v>
      </c>
      <c r="J23" s="47">
        <f ca="1"/>
        <v>56.819000000000003</v>
      </c>
      <c r="K23" s="53">
        <f ca="1"/>
        <v>45923</v>
      </c>
      <c r="L23" s="63">
        <f ca="1"/>
        <v>199.8</v>
      </c>
    </row>
    <row r="24" spans="1:12" ht="14.4" hidden="1" customHeight="1" x14ac:dyDescent="0.3">
      <c r="A24" s="111"/>
      <c r="B24" s="4"/>
      <c r="C24" s="31"/>
      <c r="D24" s="32"/>
      <c r="E24" s="4"/>
      <c r="F24" s="31"/>
      <c r="G24" s="83"/>
      <c r="I24" s="113">
        <f ca="1"/>
        <v>45826</v>
      </c>
      <c r="J24" s="47">
        <f ca="1"/>
        <v>56.100999999999999</v>
      </c>
      <c r="K24" s="53">
        <f ca="1"/>
        <v>45924</v>
      </c>
      <c r="L24" s="63">
        <f ca="1"/>
        <v>213.23</v>
      </c>
    </row>
    <row r="25" spans="1:12" ht="14.4" hidden="1" customHeight="1" x14ac:dyDescent="0.3">
      <c r="A25" s="111"/>
      <c r="B25" s="4"/>
      <c r="C25" s="31"/>
      <c r="D25" s="32"/>
      <c r="E25" s="4"/>
      <c r="F25" s="31"/>
      <c r="G25" s="83"/>
      <c r="I25" s="113">
        <f ca="1"/>
        <v>45828</v>
      </c>
      <c r="J25" s="47">
        <f ca="1"/>
        <v>56.012999999999998</v>
      </c>
      <c r="K25" s="53">
        <f ca="1"/>
        <v>45925</v>
      </c>
      <c r="L25" s="63">
        <f ca="1"/>
        <v>222.8</v>
      </c>
    </row>
    <row r="26" spans="1:12" ht="14.4" hidden="1" customHeight="1" x14ac:dyDescent="0.3">
      <c r="A26" s="111"/>
      <c r="B26" s="4"/>
      <c r="C26" s="31"/>
      <c r="D26" s="32"/>
      <c r="E26" s="4"/>
      <c r="F26" s="31"/>
      <c r="G26" s="83"/>
      <c r="I26" s="113">
        <f ca="1"/>
        <v>45831</v>
      </c>
      <c r="J26" s="47">
        <f ca="1"/>
        <v>54.692</v>
      </c>
      <c r="K26" s="53">
        <f ca="1"/>
        <v>45926</v>
      </c>
      <c r="L26" s="63">
        <f ca="1"/>
        <v>213.4</v>
      </c>
    </row>
    <row r="27" spans="1:12" ht="14.4" hidden="1" customHeight="1" x14ac:dyDescent="0.3">
      <c r="A27" s="112"/>
      <c r="B27" s="33"/>
      <c r="C27" s="31"/>
      <c r="D27" s="32"/>
      <c r="E27" s="4"/>
      <c r="F27" s="31"/>
      <c r="G27" s="83"/>
      <c r="I27" s="113">
        <f ca="1"/>
        <v>45832</v>
      </c>
      <c r="J27" s="47">
        <f ca="1"/>
        <v>52.798999999999999</v>
      </c>
      <c r="K27" s="53">
        <f ca="1"/>
        <v>45929</v>
      </c>
      <c r="L27" s="63">
        <f ca="1"/>
        <v>181.95</v>
      </c>
    </row>
    <row r="28" spans="1:12" ht="14.4" hidden="1" customHeight="1" x14ac:dyDescent="0.3">
      <c r="A28" s="111"/>
      <c r="B28" s="4"/>
      <c r="C28" s="31"/>
      <c r="D28" s="32"/>
      <c r="E28" s="4"/>
      <c r="F28" s="31"/>
      <c r="G28" s="83"/>
      <c r="I28" s="113">
        <f ca="1"/>
        <v>45833</v>
      </c>
      <c r="J28" s="47">
        <f ca="1"/>
        <v>53.402000000000001</v>
      </c>
      <c r="K28" s="53">
        <f ca="1"/>
        <v>45930</v>
      </c>
      <c r="L28" s="63">
        <f ca="1"/>
        <v>189.6</v>
      </c>
    </row>
    <row r="29" spans="1:12" ht="14.4" hidden="1" customHeight="1" x14ac:dyDescent="0.3">
      <c r="A29" s="111"/>
      <c r="B29" s="4"/>
      <c r="C29" s="31"/>
      <c r="D29" s="32"/>
      <c r="E29" s="4"/>
      <c r="F29" s="31"/>
      <c r="G29" s="83"/>
      <c r="I29" s="113">
        <f ca="1"/>
        <v>45834</v>
      </c>
      <c r="J29" s="47">
        <f ca="1"/>
        <v>52.491999999999997</v>
      </c>
      <c r="K29" s="53">
        <f ca="1"/>
        <v>45931</v>
      </c>
      <c r="L29" s="63">
        <f ca="1"/>
        <v>164.7</v>
      </c>
    </row>
    <row r="30" spans="1:12" ht="14.4" hidden="1" customHeight="1" x14ac:dyDescent="0.3">
      <c r="A30" s="111"/>
      <c r="B30" s="4"/>
      <c r="C30" s="31"/>
      <c r="D30" s="32"/>
      <c r="E30" s="4"/>
      <c r="F30" s="31"/>
      <c r="G30" s="83"/>
      <c r="I30" s="113">
        <f ca="1"/>
        <v>45835</v>
      </c>
      <c r="J30" s="47">
        <f ca="1"/>
        <v>51.991</v>
      </c>
      <c r="K30" s="53">
        <f ca="1"/>
        <v>45932</v>
      </c>
      <c r="L30" s="63">
        <f ca="1"/>
        <v>166.3</v>
      </c>
    </row>
    <row r="31" spans="1:12" ht="14.4" hidden="1" customHeight="1" x14ac:dyDescent="0.3">
      <c r="A31" s="111"/>
      <c r="B31" s="4"/>
      <c r="C31" s="31"/>
      <c r="D31" s="32"/>
      <c r="E31" s="4"/>
      <c r="F31" s="31"/>
      <c r="G31" s="83"/>
      <c r="I31" s="113">
        <f ca="1"/>
        <v>45838</v>
      </c>
      <c r="J31" s="47">
        <f ca="1"/>
        <v>51.058</v>
      </c>
      <c r="K31" s="53">
        <f ca="1"/>
        <v>45933</v>
      </c>
      <c r="L31" s="63">
        <f ca="1"/>
        <v>166.01</v>
      </c>
    </row>
    <row r="32" spans="1:12" ht="14.4" hidden="1" customHeight="1" x14ac:dyDescent="0.3">
      <c r="A32" s="111"/>
      <c r="B32" s="4"/>
      <c r="C32" s="31"/>
      <c r="D32" s="32"/>
      <c r="E32" s="4"/>
      <c r="F32" s="1"/>
      <c r="G32" s="83"/>
      <c r="I32" s="113">
        <f ca="1"/>
        <v>45839</v>
      </c>
      <c r="J32" s="47">
        <f ca="1"/>
        <v>50.558999999999997</v>
      </c>
      <c r="K32" s="53">
        <f ca="1"/>
        <v>45936</v>
      </c>
      <c r="L32" s="63">
        <f ca="1"/>
        <v>154.01</v>
      </c>
    </row>
    <row r="33" spans="1:12" ht="14.4" hidden="1" customHeight="1" x14ac:dyDescent="0.3">
      <c r="A33" s="111"/>
      <c r="B33" s="4"/>
      <c r="C33" s="31"/>
      <c r="D33" s="32"/>
      <c r="E33" s="4"/>
      <c r="F33" s="1"/>
      <c r="G33" s="83"/>
      <c r="I33" s="113">
        <f ca="1"/>
        <v>45840</v>
      </c>
      <c r="J33" s="47">
        <f ca="1"/>
        <v>50.177999999999997</v>
      </c>
      <c r="K33" s="53">
        <f ca="1"/>
        <v>45937</v>
      </c>
      <c r="L33" s="63">
        <f ca="1"/>
        <v>166.5</v>
      </c>
    </row>
    <row r="34" spans="1:12" ht="14.4" hidden="1" customHeight="1" x14ac:dyDescent="0.3">
      <c r="A34" s="111"/>
      <c r="B34" s="4"/>
      <c r="C34" s="31"/>
      <c r="D34" s="32"/>
      <c r="E34" s="4"/>
      <c r="F34" s="1"/>
      <c r="G34" s="83"/>
      <c r="I34" s="113">
        <f ca="1"/>
        <v>45841</v>
      </c>
      <c r="J34" s="47">
        <f ca="1"/>
        <v>49.305</v>
      </c>
      <c r="K34" s="53">
        <f ca="1"/>
        <v>45938</v>
      </c>
      <c r="L34" s="63">
        <f ca="1"/>
        <v>148.79</v>
      </c>
    </row>
    <row r="35" spans="1:12" ht="14.4" hidden="1" customHeight="1" x14ac:dyDescent="0.3">
      <c r="A35" s="111"/>
      <c r="B35" s="4"/>
      <c r="C35" s="31"/>
      <c r="D35" s="32"/>
      <c r="E35" s="4"/>
      <c r="F35" s="1"/>
      <c r="G35" s="83"/>
      <c r="I35" s="113">
        <f ca="1"/>
        <v>45845</v>
      </c>
      <c r="J35" s="47">
        <f ca="1"/>
        <v>50.89</v>
      </c>
      <c r="K35" s="53">
        <f ca="1"/>
        <v>45939</v>
      </c>
      <c r="L35" s="63">
        <f ca="1"/>
        <v>161.04</v>
      </c>
    </row>
    <row r="36" spans="1:12" ht="14.4" hidden="1" customHeight="1" x14ac:dyDescent="0.3">
      <c r="A36" s="111"/>
      <c r="B36" s="4"/>
      <c r="C36" s="31"/>
      <c r="D36" s="32"/>
      <c r="E36" s="4"/>
      <c r="F36" s="1"/>
      <c r="G36" s="83"/>
      <c r="I36" s="113">
        <f ca="1"/>
        <v>45846</v>
      </c>
      <c r="J36" s="47">
        <f ca="1"/>
        <v>51.234000000000002</v>
      </c>
      <c r="K36" s="53">
        <f ca="1"/>
        <v>45940</v>
      </c>
      <c r="L36" s="63">
        <f ca="1"/>
        <v>267.07</v>
      </c>
    </row>
    <row r="37" spans="1:12" x14ac:dyDescent="0.3">
      <c r="A37" s="111"/>
      <c r="B37" s="4"/>
      <c r="C37" s="31"/>
      <c r="D37" s="32"/>
      <c r="E37" s="4"/>
      <c r="F37" s="1"/>
      <c r="G37" s="83"/>
      <c r="I37" s="113">
        <f ca="1"/>
        <v>45847</v>
      </c>
      <c r="J37" s="47">
        <f ca="1"/>
        <v>50.05</v>
      </c>
      <c r="K37" s="53">
        <f ca="1"/>
        <v>45943</v>
      </c>
      <c r="L37" s="63">
        <f ca="1"/>
        <v>195.86</v>
      </c>
    </row>
    <row r="38" spans="1:12" x14ac:dyDescent="0.3">
      <c r="A38" s="111"/>
      <c r="B38" s="4"/>
      <c r="C38" s="31"/>
      <c r="D38" s="32"/>
      <c r="E38" s="4"/>
      <c r="F38" s="1"/>
      <c r="G38" s="83"/>
      <c r="I38" s="113">
        <f ca="1"/>
        <v>45848</v>
      </c>
      <c r="J38" s="47">
        <f ca="1"/>
        <v>49.847000000000001</v>
      </c>
      <c r="K38" s="53">
        <f ca="1"/>
        <v>45944</v>
      </c>
      <c r="L38" s="63">
        <f ca="1"/>
        <v>220.74</v>
      </c>
    </row>
    <row r="39" spans="1:12" x14ac:dyDescent="0.3">
      <c r="A39" s="111"/>
      <c r="B39" s="4"/>
      <c r="C39" s="31"/>
      <c r="D39" s="32"/>
      <c r="E39" s="4"/>
      <c r="F39" s="1"/>
      <c r="G39" s="82"/>
      <c r="I39" s="113">
        <f ca="1"/>
        <v>45849</v>
      </c>
      <c r="J39" s="47">
        <f ca="1"/>
        <v>50.536000000000001</v>
      </c>
      <c r="K39" s="53">
        <f ca="1"/>
        <v>45945</v>
      </c>
      <c r="L39" s="63">
        <f ca="1"/>
        <v>191.5</v>
      </c>
    </row>
    <row r="40" spans="1:12" x14ac:dyDescent="0.3">
      <c r="A40" s="111"/>
      <c r="B40" s="4"/>
      <c r="C40" s="31"/>
      <c r="D40" s="32"/>
      <c r="E40" s="4"/>
      <c r="F40" s="1"/>
      <c r="G40" s="82"/>
      <c r="I40" s="113">
        <f ca="1"/>
        <v>45852</v>
      </c>
      <c r="J40" s="47">
        <f ca="1"/>
        <v>50.942999999999998</v>
      </c>
      <c r="K40" s="53">
        <f ca="1"/>
        <v>45946</v>
      </c>
      <c r="L40" s="63">
        <f ca="1"/>
        <v>180.85</v>
      </c>
    </row>
    <row r="41" spans="1:12" x14ac:dyDescent="0.3">
      <c r="A41" s="111"/>
      <c r="B41" s="4"/>
      <c r="C41" s="31"/>
      <c r="D41" s="32"/>
      <c r="E41" s="4"/>
      <c r="F41" s="1"/>
      <c r="G41" s="82"/>
      <c r="I41" s="113">
        <f ca="1"/>
        <v>45853</v>
      </c>
      <c r="J41" s="47">
        <f ca="1"/>
        <v>52.14</v>
      </c>
    </row>
    <row r="42" spans="1:12" x14ac:dyDescent="0.3">
      <c r="A42" s="111"/>
      <c r="B42" s="4"/>
      <c r="C42" s="31"/>
      <c r="D42" s="5"/>
      <c r="E42" s="4"/>
      <c r="F42" s="1"/>
      <c r="G42" s="82"/>
      <c r="I42" s="113">
        <f ca="1"/>
        <v>45854</v>
      </c>
      <c r="J42" s="47">
        <f ca="1"/>
        <v>51.95</v>
      </c>
    </row>
    <row r="43" spans="1:12" x14ac:dyDescent="0.3">
      <c r="A43" s="111"/>
      <c r="B43" s="4"/>
      <c r="C43" s="31"/>
      <c r="D43" s="5"/>
      <c r="E43" s="4"/>
      <c r="F43" s="1"/>
      <c r="G43" s="82"/>
      <c r="I43" s="113">
        <f ca="1"/>
        <v>45855</v>
      </c>
      <c r="J43" s="47">
        <f ca="1"/>
        <v>50.658000000000001</v>
      </c>
    </row>
    <row r="44" spans="1:12" x14ac:dyDescent="0.3">
      <c r="A44" s="111"/>
      <c r="B44" s="4"/>
      <c r="C44" s="31"/>
      <c r="D44" s="5"/>
      <c r="E44" s="4"/>
      <c r="F44" s="1"/>
      <c r="G44" s="82"/>
      <c r="I44" s="113">
        <f ca="1"/>
        <v>45856</v>
      </c>
      <c r="J44" s="47">
        <f ca="1"/>
        <v>50.805</v>
      </c>
    </row>
    <row r="45" spans="1:12" x14ac:dyDescent="0.3">
      <c r="A45" s="37"/>
      <c r="B45" s="34"/>
      <c r="C45" s="61"/>
      <c r="D45" s="35"/>
      <c r="E45" s="34"/>
      <c r="G45" s="84"/>
      <c r="I45" s="113">
        <f ca="1"/>
        <v>45859</v>
      </c>
      <c r="J45" s="63">
        <f ca="1"/>
        <v>50.99</v>
      </c>
    </row>
    <row r="46" spans="1:12" ht="15" thickBot="1" x14ac:dyDescent="0.35">
      <c r="A46" s="37"/>
      <c r="B46" s="36"/>
      <c r="C46" s="71"/>
      <c r="D46" s="13"/>
      <c r="E46" s="36"/>
      <c r="F46" s="12"/>
      <c r="G46" s="85"/>
      <c r="I46" s="113">
        <f ca="1"/>
        <v>45860</v>
      </c>
      <c r="J46" s="63">
        <f ca="1"/>
        <v>51.104999999999997</v>
      </c>
    </row>
    <row r="47" spans="1:12" x14ac:dyDescent="0.3">
      <c r="I47" s="113">
        <f ca="1"/>
        <v>45861</v>
      </c>
      <c r="J47" s="63">
        <f ca="1"/>
        <v>50.115000000000002</v>
      </c>
    </row>
    <row r="48" spans="1:12" x14ac:dyDescent="0.3">
      <c r="I48" s="113">
        <f ca="1"/>
        <v>45862</v>
      </c>
      <c r="J48" s="63">
        <f ca="1"/>
        <v>50.139000000000003</v>
      </c>
    </row>
    <row r="49" spans="9:10" x14ac:dyDescent="0.3">
      <c r="I49" s="113">
        <f ca="1"/>
        <v>45863</v>
      </c>
      <c r="J49" s="63">
        <f ca="1"/>
        <v>50.043999999999997</v>
      </c>
    </row>
    <row r="50" spans="9:10" x14ac:dyDescent="0.3">
      <c r="I50" s="113">
        <f ca="1"/>
        <v>45866</v>
      </c>
      <c r="J50" s="63">
        <f ca="1"/>
        <v>50.25</v>
      </c>
    </row>
    <row r="51" spans="9:10" x14ac:dyDescent="0.3">
      <c r="I51" s="113">
        <f ca="1"/>
        <v>45867</v>
      </c>
      <c r="J51" s="63">
        <f ca="1"/>
        <v>50.933999999999997</v>
      </c>
    </row>
    <row r="52" spans="9:10" x14ac:dyDescent="0.3">
      <c r="I52" s="113">
        <f ca="1"/>
        <v>45868</v>
      </c>
      <c r="J52" s="63">
        <f ca="1"/>
        <v>50.837000000000003</v>
      </c>
    </row>
    <row r="53" spans="9:10" x14ac:dyDescent="0.3">
      <c r="I53" s="113">
        <f ca="1"/>
        <v>45869</v>
      </c>
      <c r="J53" s="63">
        <f ca="1"/>
        <v>51.338999999999999</v>
      </c>
    </row>
    <row r="54" spans="9:10" x14ac:dyDescent="0.3">
      <c r="I54" s="113">
        <f ca="1"/>
        <v>45870</v>
      </c>
      <c r="J54" s="63">
        <f ca="1"/>
        <v>53.94</v>
      </c>
    </row>
    <row r="55" spans="9:10" x14ac:dyDescent="0.3">
      <c r="I55" s="113">
        <f ca="1"/>
        <v>45873</v>
      </c>
      <c r="J55" s="63">
        <f ca="1"/>
        <v>51.886000000000003</v>
      </c>
    </row>
    <row r="56" spans="9:10" x14ac:dyDescent="0.3">
      <c r="I56" s="113">
        <f ca="1"/>
        <v>45874</v>
      </c>
      <c r="J56" s="63">
        <f ca="1"/>
        <v>52.518999999999998</v>
      </c>
    </row>
    <row r="57" spans="9:10" x14ac:dyDescent="0.3">
      <c r="I57" s="113">
        <f ca="1"/>
        <v>45875</v>
      </c>
      <c r="J57" s="63">
        <f ca="1"/>
        <v>52.03</v>
      </c>
    </row>
    <row r="58" spans="9:10" x14ac:dyDescent="0.3">
      <c r="I58" s="113">
        <f ca="1"/>
        <v>45876</v>
      </c>
      <c r="J58" s="63">
        <f ca="1"/>
        <v>51.976999999999997</v>
      </c>
    </row>
    <row r="59" spans="9:10" x14ac:dyDescent="0.3">
      <c r="I59" s="113">
        <f ca="1"/>
        <v>45877</v>
      </c>
      <c r="J59" s="63">
        <f ca="1"/>
        <v>51.043999999999997</v>
      </c>
    </row>
    <row r="60" spans="9:10" x14ac:dyDescent="0.3">
      <c r="I60" s="113">
        <f ca="1"/>
        <v>45880</v>
      </c>
      <c r="J60" s="63">
        <f ca="1"/>
        <v>51.491999999999997</v>
      </c>
    </row>
    <row r="61" spans="9:10" x14ac:dyDescent="0.3">
      <c r="I61" s="113">
        <f ca="1"/>
        <v>45881</v>
      </c>
      <c r="J61" s="63">
        <f ca="1"/>
        <v>50.103999999999999</v>
      </c>
    </row>
    <row r="62" spans="9:10" x14ac:dyDescent="0.3">
      <c r="I62" s="113">
        <f ca="1"/>
        <v>45882</v>
      </c>
      <c r="J62" s="63">
        <f ca="1"/>
        <v>49.718000000000004</v>
      </c>
    </row>
    <row r="63" spans="9:10" x14ac:dyDescent="0.3">
      <c r="I63" s="113">
        <f ca="1"/>
        <v>45883</v>
      </c>
      <c r="J63" s="63">
        <f ca="1"/>
        <v>49.960999999999999</v>
      </c>
    </row>
    <row r="64" spans="9:10" x14ac:dyDescent="0.3">
      <c r="I64" s="113">
        <f ca="1"/>
        <v>45884</v>
      </c>
      <c r="J64" s="63">
        <f ca="1"/>
        <v>50.036000000000001</v>
      </c>
    </row>
    <row r="65" spans="9:10" x14ac:dyDescent="0.3">
      <c r="I65" s="113">
        <f ca="1"/>
        <v>45887</v>
      </c>
      <c r="J65" s="63">
        <f ca="1"/>
        <v>50.034999999999997</v>
      </c>
    </row>
    <row r="66" spans="9:10" x14ac:dyDescent="0.3">
      <c r="I66" s="113">
        <f ca="1"/>
        <v>45888</v>
      </c>
      <c r="J66" s="63">
        <f ca="1"/>
        <v>50.387999999999998</v>
      </c>
    </row>
    <row r="67" spans="9:10" x14ac:dyDescent="0.3">
      <c r="I67" s="113">
        <f ca="1"/>
        <v>45889</v>
      </c>
      <c r="J67" s="63">
        <f ca="1"/>
        <v>50.752000000000002</v>
      </c>
    </row>
    <row r="68" spans="9:10" x14ac:dyDescent="0.3">
      <c r="I68" s="113">
        <f ca="1"/>
        <v>45890</v>
      </c>
      <c r="J68" s="63">
        <f ca="1"/>
        <v>51.588000000000001</v>
      </c>
    </row>
    <row r="69" spans="9:10" x14ac:dyDescent="0.3">
      <c r="I69" s="113">
        <f ca="1"/>
        <v>45891</v>
      </c>
      <c r="J69" s="63">
        <f ca="1"/>
        <v>49.064999999999998</v>
      </c>
    </row>
    <row r="70" spans="9:10" x14ac:dyDescent="0.3">
      <c r="I70" s="113">
        <f ca="1"/>
        <v>45894</v>
      </c>
      <c r="J70" s="63">
        <f ca="1"/>
        <v>49.643999999999998</v>
      </c>
    </row>
    <row r="71" spans="9:10" x14ac:dyDescent="0.3">
      <c r="I71" s="113">
        <f ca="1"/>
        <v>45895</v>
      </c>
      <c r="J71" s="63">
        <f ca="1"/>
        <v>49.65</v>
      </c>
    </row>
    <row r="72" spans="9:10" x14ac:dyDescent="0.3">
      <c r="I72" s="113">
        <f ca="1"/>
        <v>45896</v>
      </c>
      <c r="J72" s="63">
        <f ca="1"/>
        <v>50.3</v>
      </c>
    </row>
    <row r="73" spans="9:10" x14ac:dyDescent="0.3">
      <c r="I73" s="113">
        <f ca="1"/>
        <v>45897</v>
      </c>
      <c r="J73" s="63">
        <f ca="1"/>
        <v>50.12</v>
      </c>
    </row>
    <row r="74" spans="9:10" x14ac:dyDescent="0.3">
      <c r="I74" s="113">
        <f ca="1"/>
        <v>45898</v>
      </c>
      <c r="J74" s="63">
        <f ca="1"/>
        <v>50.957999999999998</v>
      </c>
    </row>
    <row r="75" spans="9:10" x14ac:dyDescent="0.3">
      <c r="I75" s="113">
        <f ca="1"/>
        <v>45902</v>
      </c>
      <c r="J75" s="63">
        <f ca="1"/>
        <v>51.023000000000003</v>
      </c>
    </row>
    <row r="76" spans="9:10" x14ac:dyDescent="0.3">
      <c r="I76" s="113">
        <f ca="1"/>
        <v>45903</v>
      </c>
      <c r="J76" s="63">
        <f ca="1"/>
        <v>50.9</v>
      </c>
    </row>
    <row r="77" spans="9:10" x14ac:dyDescent="0.3">
      <c r="I77" s="113">
        <f ca="1"/>
        <v>45904</v>
      </c>
      <c r="J77" s="63">
        <f ca="1"/>
        <v>49.542000000000002</v>
      </c>
    </row>
    <row r="78" spans="9:10" x14ac:dyDescent="0.3">
      <c r="I78" s="113">
        <f ca="1"/>
        <v>45905</v>
      </c>
      <c r="J78" s="63">
        <f ca="1"/>
        <v>49.9</v>
      </c>
    </row>
    <row r="79" spans="9:10" x14ac:dyDescent="0.3">
      <c r="I79" s="113">
        <f ca="1"/>
        <v>45908</v>
      </c>
      <c r="J79" s="63">
        <f ca="1"/>
        <v>49.997</v>
      </c>
    </row>
    <row r="80" spans="9:10" x14ac:dyDescent="0.3">
      <c r="I80" s="113">
        <f ca="1"/>
        <v>45909</v>
      </c>
      <c r="J80" s="63">
        <f ca="1"/>
        <v>49.539000000000001</v>
      </c>
    </row>
    <row r="81" spans="9:10" x14ac:dyDescent="0.3">
      <c r="I81" s="113">
        <f ca="1"/>
        <v>45910</v>
      </c>
      <c r="J81" s="63">
        <f ca="1"/>
        <v>48.988</v>
      </c>
    </row>
    <row r="82" spans="9:10" x14ac:dyDescent="0.3">
      <c r="I82" s="113">
        <f ca="1"/>
        <v>45911</v>
      </c>
      <c r="J82" s="63">
        <f ca="1"/>
        <v>47.709000000000003</v>
      </c>
    </row>
    <row r="83" spans="9:10" x14ac:dyDescent="0.3">
      <c r="I83" s="113">
        <f ca="1"/>
        <v>45912</v>
      </c>
      <c r="J83" s="63">
        <f ca="1"/>
        <v>47.848999999999997</v>
      </c>
    </row>
    <row r="84" spans="9:10" x14ac:dyDescent="0.3">
      <c r="I84" s="113">
        <f ca="1"/>
        <v>45915</v>
      </c>
      <c r="J84" s="63">
        <f ca="1"/>
        <v>46.994</v>
      </c>
    </row>
    <row r="85" spans="9:10" x14ac:dyDescent="0.3">
      <c r="I85" s="113">
        <f ca="1"/>
        <v>45916</v>
      </c>
      <c r="J85" s="63">
        <f ca="1"/>
        <v>47.453000000000003</v>
      </c>
    </row>
    <row r="86" spans="9:10" x14ac:dyDescent="0.3">
      <c r="I86" s="113">
        <f ca="1"/>
        <v>45917</v>
      </c>
      <c r="J86" s="63">
        <f ca="1"/>
        <v>47.76</v>
      </c>
    </row>
    <row r="87" spans="9:10" x14ac:dyDescent="0.3">
      <c r="I87" s="113">
        <f ca="1"/>
        <v>45918</v>
      </c>
      <c r="J87" s="63">
        <f ca="1"/>
        <v>46.95</v>
      </c>
    </row>
    <row r="88" spans="9:10" x14ac:dyDescent="0.3">
      <c r="I88" s="113">
        <f ca="1"/>
        <v>45919</v>
      </c>
      <c r="J88" s="63">
        <f ca="1"/>
        <v>47.262</v>
      </c>
    </row>
    <row r="89" spans="9:10" x14ac:dyDescent="0.3">
      <c r="I89" s="113">
        <f ca="1"/>
        <v>45922</v>
      </c>
      <c r="J89" s="63">
        <f ca="1"/>
        <v>51.720999999999997</v>
      </c>
    </row>
    <row r="90" spans="9:10" x14ac:dyDescent="0.3">
      <c r="I90" s="113">
        <f ca="1"/>
        <v>45923</v>
      </c>
      <c r="J90" s="63">
        <f ca="1"/>
        <v>52.152000000000001</v>
      </c>
    </row>
    <row r="91" spans="9:10" x14ac:dyDescent="0.3">
      <c r="I91" s="113">
        <f ca="1"/>
        <v>45924</v>
      </c>
      <c r="J91" s="63">
        <f ca="1"/>
        <v>52.631</v>
      </c>
    </row>
    <row r="92" spans="9:10" x14ac:dyDescent="0.3">
      <c r="I92" s="113">
        <f ca="1"/>
        <v>45925</v>
      </c>
      <c r="J92" s="63">
        <f ca="1"/>
        <v>53.494999999999997</v>
      </c>
    </row>
    <row r="93" spans="9:10" x14ac:dyDescent="0.3">
      <c r="I93" s="113">
        <f ca="1"/>
        <v>45926</v>
      </c>
      <c r="J93" s="63">
        <f ca="1"/>
        <v>52.826000000000001</v>
      </c>
    </row>
    <row r="94" spans="9:10" x14ac:dyDescent="0.3">
      <c r="I94" s="113">
        <f ca="1"/>
        <v>45929</v>
      </c>
      <c r="J94" s="63">
        <f ca="1"/>
        <v>52.215000000000003</v>
      </c>
    </row>
    <row r="95" spans="9:10" x14ac:dyDescent="0.3">
      <c r="I95" s="113">
        <f ca="1"/>
        <v>45930</v>
      </c>
      <c r="J95" s="63">
        <f ca="1"/>
        <v>52.07</v>
      </c>
    </row>
    <row r="96" spans="9:10" x14ac:dyDescent="0.3">
      <c r="I96" s="113">
        <f ca="1"/>
        <v>45931</v>
      </c>
      <c r="J96" s="63">
        <f ca="1"/>
        <v>52.097999999999999</v>
      </c>
    </row>
    <row r="97" spans="9:10" x14ac:dyDescent="0.3">
      <c r="I97" s="113">
        <f ca="1"/>
        <v>45932</v>
      </c>
      <c r="J97" s="63">
        <f ca="1"/>
        <v>51.646000000000001</v>
      </c>
    </row>
    <row r="98" spans="9:10" x14ac:dyDescent="0.3">
      <c r="I98" s="113">
        <f ca="1"/>
        <v>45933</v>
      </c>
      <c r="J98" s="63">
        <f ca="1"/>
        <v>51.488999999999997</v>
      </c>
    </row>
    <row r="99" spans="9:10" x14ac:dyDescent="0.3">
      <c r="I99" s="113">
        <f ca="1"/>
        <v>45936</v>
      </c>
      <c r="J99" s="63">
        <f ca="1"/>
        <v>50.904000000000003</v>
      </c>
    </row>
    <row r="100" spans="9:10" x14ac:dyDescent="0.3">
      <c r="I100" s="113">
        <f ca="1"/>
        <v>45937</v>
      </c>
      <c r="J100" s="63">
        <f ca="1"/>
        <v>51.424999999999997</v>
      </c>
    </row>
    <row r="101" spans="9:10" x14ac:dyDescent="0.3">
      <c r="I101" s="113">
        <f ca="1"/>
        <v>45938</v>
      </c>
      <c r="J101" s="63">
        <f ca="1"/>
        <v>51.866</v>
      </c>
    </row>
    <row r="102" spans="9:10" x14ac:dyDescent="0.3">
      <c r="I102" s="113">
        <f ca="1"/>
        <v>45939</v>
      </c>
      <c r="J102" s="63">
        <f ca="1"/>
        <v>52.597000000000001</v>
      </c>
    </row>
    <row r="103" spans="9:10" x14ac:dyDescent="0.3">
      <c r="I103" s="113">
        <f ca="1"/>
        <v>45940</v>
      </c>
      <c r="J103" s="63">
        <f ca="1"/>
        <v>56.701999999999998</v>
      </c>
    </row>
    <row r="104" spans="9:10" x14ac:dyDescent="0.3">
      <c r="I104" s="113">
        <f ca="1"/>
        <v>45944</v>
      </c>
      <c r="J104" s="63">
        <f ca="1"/>
        <v>53.369</v>
      </c>
    </row>
    <row r="105" spans="9:10" x14ac:dyDescent="0.3">
      <c r="I105" s="113">
        <f ca="1"/>
        <v>45945</v>
      </c>
      <c r="J105" s="63">
        <f ca="1"/>
        <v>52.787999999999997</v>
      </c>
    </row>
    <row r="106" spans="9:10" x14ac:dyDescent="0.3">
      <c r="I106" s="113">
        <f ca="1"/>
        <v>45946</v>
      </c>
      <c r="J106" s="63">
        <f ca="1"/>
        <v>52.448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B22" sqref="B22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5" style="61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6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45796</v>
      </c>
    </row>
    <row r="2" spans="1:18" ht="15" thickBot="1" x14ac:dyDescent="0.35">
      <c r="A2" s="14"/>
      <c r="B2" s="27" t="s">
        <v>0</v>
      </c>
      <c r="C2" s="28" t="s">
        <v>1</v>
      </c>
      <c r="D2" s="114" t="s">
        <v>0</v>
      </c>
      <c r="E2" s="1"/>
      <c r="H2" s="1"/>
      <c r="L2" s="3"/>
      <c r="M2" s="53" cm="1">
        <f t="array" aca="1" ref="M2:N109" ca="1">_xll.BDH(B4, "px_last",M1,"")</f>
        <v>45796</v>
      </c>
      <c r="N2" s="3">
        <f ca="1"/>
        <v>59.747999999999998</v>
      </c>
      <c r="O2" s="53" cm="1">
        <f t="array" aca="1" ref="O2:P105" ca="1">_xll.BDH(C4, "px_last",M1,"")</f>
        <v>45796</v>
      </c>
      <c r="P2" s="3">
        <f ca="1"/>
        <v>100.203</v>
      </c>
      <c r="Q2" s="53" cm="1">
        <f t="array" aca="1" ref="Q2:R53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86</v>
      </c>
      <c r="C3" s="5" t="s">
        <v>88</v>
      </c>
      <c r="D3" s="14" t="s">
        <v>68</v>
      </c>
      <c r="L3" s="3"/>
      <c r="M3" s="53">
        <f ca="1"/>
        <v>45797</v>
      </c>
      <c r="N3" s="3">
        <f ca="1"/>
        <v>59.835000000000001</v>
      </c>
      <c r="O3" s="53">
        <f ca="1"/>
        <v>45797</v>
      </c>
      <c r="P3" s="3">
        <f ca="1"/>
        <v>100.066</v>
      </c>
      <c r="Q3" s="53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87</v>
      </c>
      <c r="C4" s="6" t="s">
        <v>89</v>
      </c>
      <c r="D4" s="17" t="s">
        <v>72</v>
      </c>
      <c r="L4" s="3"/>
      <c r="M4" s="53">
        <f ca="1"/>
        <v>45798</v>
      </c>
      <c r="N4" s="3">
        <f ca="1"/>
        <v>60.844000000000001</v>
      </c>
      <c r="O4" s="53">
        <f ca="1"/>
        <v>45798</v>
      </c>
      <c r="P4" s="3">
        <f ca="1"/>
        <v>99.025999999999996</v>
      </c>
      <c r="Q4" s="53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3">
        <f ca="1"/>
        <v>45799</v>
      </c>
      <c r="N5" s="3">
        <f ca="1"/>
        <v>64.116</v>
      </c>
      <c r="O5" s="53">
        <f ca="1"/>
        <v>45799</v>
      </c>
      <c r="P5" s="3">
        <f ca="1"/>
        <v>99.465000000000003</v>
      </c>
      <c r="Q5" s="53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5">
        <v>4.2500000000000003E-2</v>
      </c>
      <c r="L6" s="3"/>
      <c r="M6" s="53">
        <f ca="1"/>
        <v>45800</v>
      </c>
      <c r="N6" s="3">
        <f ca="1"/>
        <v>65.477999999999994</v>
      </c>
      <c r="O6" s="53">
        <f ca="1"/>
        <v>45800</v>
      </c>
      <c r="P6" s="3">
        <f ca="1"/>
        <v>99.475999999999999</v>
      </c>
      <c r="Q6" s="53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5">
        <v>4.1000000000000002E-2</v>
      </c>
      <c r="E7" s="1"/>
      <c r="H7" s="1"/>
      <c r="L7" s="3"/>
      <c r="M7" s="53">
        <f ca="1"/>
        <v>45803</v>
      </c>
      <c r="N7" s="3">
        <f ca="1"/>
        <v>65.347999999999999</v>
      </c>
      <c r="O7" s="53">
        <f ca="1"/>
        <v>45804</v>
      </c>
      <c r="P7" s="3">
        <f ca="1"/>
        <v>100.30800000000001</v>
      </c>
      <c r="Q7" s="53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3">
        <f ca="1"/>
        <v>45804</v>
      </c>
      <c r="N8" s="3">
        <f ca="1"/>
        <v>60.889000000000003</v>
      </c>
      <c r="O8" s="53">
        <f ca="1"/>
        <v>45805</v>
      </c>
      <c r="P8" s="3">
        <f ca="1"/>
        <v>100.041</v>
      </c>
      <c r="Q8" s="53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3">
        <f ca="1"/>
        <v>45805</v>
      </c>
      <c r="N9" s="3">
        <f ca="1"/>
        <v>60.351999999999997</v>
      </c>
      <c r="O9" s="53">
        <f ca="1"/>
        <v>45806</v>
      </c>
      <c r="P9" s="3">
        <f ca="1"/>
        <v>100.55800000000001</v>
      </c>
      <c r="Q9" s="53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3">
        <f ca="1"/>
        <v>45806</v>
      </c>
      <c r="N10" s="3">
        <f ca="1"/>
        <v>60.35</v>
      </c>
      <c r="O10" s="53">
        <f ca="1"/>
        <v>45807</v>
      </c>
      <c r="P10" s="3">
        <f ca="1"/>
        <v>100.679</v>
      </c>
      <c r="Q10" s="53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3">
        <f ca="1"/>
        <v>45807</v>
      </c>
      <c r="N11" s="3">
        <f ca="1"/>
        <v>60.487000000000002</v>
      </c>
      <c r="O11" s="53">
        <f ca="1"/>
        <v>45810</v>
      </c>
      <c r="P11" s="3">
        <f ca="1"/>
        <v>100.422</v>
      </c>
      <c r="Q11" s="53">
        <f ca="1"/>
        <v>45888</v>
      </c>
      <c r="R11" s="3">
        <f ca="1"/>
        <v>99.5390625</v>
      </c>
    </row>
    <row r="12" spans="1:18" ht="15" thickBot="1" x14ac:dyDescent="0.35">
      <c r="A12" s="40" t="s">
        <v>22</v>
      </c>
      <c r="B12" s="132" t="s">
        <v>0</v>
      </c>
      <c r="C12" s="133"/>
      <c r="D12" s="134"/>
      <c r="E12" s="135" t="s">
        <v>1</v>
      </c>
      <c r="F12" s="136"/>
      <c r="G12" s="137"/>
      <c r="H12" s="150" t="s">
        <v>0</v>
      </c>
      <c r="I12" s="148"/>
      <c r="J12" s="151"/>
      <c r="K12" s="40" t="s">
        <v>16</v>
      </c>
      <c r="M12" s="53">
        <f ca="1"/>
        <v>45810</v>
      </c>
      <c r="N12" s="3">
        <f ca="1"/>
        <v>60.633000000000003</v>
      </c>
      <c r="O12" s="53">
        <f ca="1"/>
        <v>45811</v>
      </c>
      <c r="P12" s="3">
        <f ca="1"/>
        <v>100.51300000000001</v>
      </c>
      <c r="Q12" s="53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3">
        <f ca="1"/>
        <v>45811</v>
      </c>
      <c r="N13" s="3">
        <f ca="1"/>
        <v>59.41</v>
      </c>
      <c r="O13" s="53">
        <f ca="1"/>
        <v>45812</v>
      </c>
      <c r="P13" s="3">
        <f ca="1"/>
        <v>101.38500000000001</v>
      </c>
      <c r="Q13" s="53">
        <f ca="1"/>
        <v>45890</v>
      </c>
      <c r="R13" s="3">
        <f ca="1"/>
        <v>99.3671875</v>
      </c>
    </row>
    <row r="14" spans="1:18" x14ac:dyDescent="0.3">
      <c r="A14" s="111">
        <v>45938</v>
      </c>
      <c r="B14" s="46">
        <v>54.5</v>
      </c>
      <c r="C14" s="31"/>
      <c r="D14" s="5"/>
      <c r="E14" s="46">
        <f ca="1">VLOOKUP(A14,O:P,2)</f>
        <v>104.66200000000001</v>
      </c>
      <c r="F14" s="1"/>
      <c r="G14" s="5"/>
      <c r="H14" s="46">
        <f ca="1">VLOOKUP(A14,Q:R,2)</f>
        <v>101.046875</v>
      </c>
      <c r="I14" s="1"/>
      <c r="J14" s="5"/>
      <c r="K14" s="82">
        <v>0</v>
      </c>
      <c r="M14" s="53">
        <f ca="1"/>
        <v>45812</v>
      </c>
      <c r="N14" s="3">
        <f ca="1"/>
        <v>58.587000000000003</v>
      </c>
      <c r="O14" s="53">
        <f ca="1"/>
        <v>45813</v>
      </c>
      <c r="P14" s="3">
        <f ca="1"/>
        <v>100.863</v>
      </c>
      <c r="Q14" s="53">
        <f ca="1"/>
        <v>45891</v>
      </c>
      <c r="R14" s="3">
        <f ca="1"/>
        <v>99.9609375</v>
      </c>
    </row>
    <row r="15" spans="1:18" x14ac:dyDescent="0.3">
      <c r="A15" s="111">
        <v>45939</v>
      </c>
      <c r="B15" s="46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6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6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3">
        <f ca="1">C15+D15-F15-G15+I15+J15</f>
        <v>-9054.9197092012582</v>
      </c>
      <c r="M15" s="53">
        <f ca="1"/>
        <v>45813</v>
      </c>
      <c r="N15" s="3">
        <f ca="1"/>
        <v>58.533000000000001</v>
      </c>
      <c r="O15" s="53">
        <f ca="1"/>
        <v>45814</v>
      </c>
      <c r="P15" s="3">
        <f ca="1"/>
        <v>100.096</v>
      </c>
      <c r="Q15" s="53">
        <f ca="1"/>
        <v>45894</v>
      </c>
      <c r="R15" s="3">
        <f ca="1"/>
        <v>99.7890625</v>
      </c>
    </row>
    <row r="16" spans="1:18" x14ac:dyDescent="0.3">
      <c r="A16" s="111">
        <v>45940</v>
      </c>
      <c r="B16" s="46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6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6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3">
        <f ca="1">C16+D16-F16-G16+I16+J16</f>
        <v>1101.0980815974117</v>
      </c>
      <c r="M16" s="53">
        <f ca="1"/>
        <v>45814</v>
      </c>
      <c r="N16" s="3">
        <f ca="1"/>
        <v>58.752000000000002</v>
      </c>
      <c r="O16" s="53">
        <f ca="1"/>
        <v>45817</v>
      </c>
      <c r="P16" s="3">
        <f ca="1"/>
        <v>100.477</v>
      </c>
      <c r="Q16" s="53">
        <f ca="1"/>
        <v>45895</v>
      </c>
      <c r="R16" s="3">
        <f ca="1"/>
        <v>99.8984375</v>
      </c>
    </row>
    <row r="17" spans="1:18" x14ac:dyDescent="0.3">
      <c r="A17" s="111">
        <v>45943</v>
      </c>
      <c r="B17" s="46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6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6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3">
        <f t="shared" ref="K17" ca="1" si="11">C17+D17-F17-G17+I17+J17</f>
        <v>-59.169796006747674</v>
      </c>
      <c r="M17" s="53">
        <f ca="1"/>
        <v>45817</v>
      </c>
      <c r="N17" s="3">
        <f ca="1"/>
        <v>58.752000000000002</v>
      </c>
      <c r="O17" s="53">
        <f ca="1"/>
        <v>45818</v>
      </c>
      <c r="P17" s="3">
        <f ca="1"/>
        <v>100.437</v>
      </c>
      <c r="Q17" s="53">
        <f ca="1"/>
        <v>45896</v>
      </c>
      <c r="R17" s="3">
        <f ca="1"/>
        <v>100.1171875</v>
      </c>
    </row>
    <row r="18" spans="1:18" x14ac:dyDescent="0.3">
      <c r="A18" s="111">
        <v>45944</v>
      </c>
      <c r="B18" s="46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6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6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3">
        <f t="shared" ref="K18" ca="1" si="20">C18+D18-F18-G18+I18+J18</f>
        <v>-14685.969005207724</v>
      </c>
      <c r="M18" s="53">
        <f ca="1"/>
        <v>45818</v>
      </c>
      <c r="N18" s="3">
        <f ca="1"/>
        <v>57.036999999999999</v>
      </c>
      <c r="O18" s="53">
        <f ca="1"/>
        <v>45819</v>
      </c>
      <c r="P18" s="3">
        <f ca="1"/>
        <v>100.79600000000001</v>
      </c>
      <c r="Q18" s="53">
        <f ca="1"/>
        <v>45897</v>
      </c>
      <c r="R18" s="3">
        <f ca="1"/>
        <v>100.359375</v>
      </c>
    </row>
    <row r="19" spans="1:18" x14ac:dyDescent="0.3">
      <c r="A19" s="111">
        <v>45945</v>
      </c>
      <c r="B19" s="123">
        <v>59.685699999999997</v>
      </c>
      <c r="C19" s="31">
        <f t="shared" ref="C19" si="21">-1*(B19-$B$14)*$B$8*$B$5*10^-4</f>
        <v>-60983.831999999966</v>
      </c>
      <c r="D19" s="32">
        <f t="shared" ref="D19" si="22">$B$6*(A19-$A$14)/360*$B$5</f>
        <v>4763.8888888888896</v>
      </c>
      <c r="E19" s="46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6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3">
        <f t="shared" ref="K19" ca="1" si="29">C19+D19-F19-G19+I19+J19</f>
        <v>-34940.569964409093</v>
      </c>
      <c r="M19" s="53">
        <f ca="1"/>
        <v>45819</v>
      </c>
      <c r="N19" s="3">
        <f ca="1"/>
        <v>57.186</v>
      </c>
      <c r="O19" s="53">
        <f ca="1"/>
        <v>45820</v>
      </c>
      <c r="P19" s="3">
        <f ca="1"/>
        <v>101.16</v>
      </c>
      <c r="Q19" s="53">
        <f ca="1"/>
        <v>45898</v>
      </c>
      <c r="R19" s="3">
        <f ca="1"/>
        <v>100.15625</v>
      </c>
    </row>
    <row r="20" spans="1:18" x14ac:dyDescent="0.3">
      <c r="A20" s="111">
        <v>45946</v>
      </c>
      <c r="B20" s="46"/>
      <c r="C20" s="31"/>
      <c r="D20" s="32"/>
      <c r="E20" s="46"/>
      <c r="F20" s="31"/>
      <c r="G20" s="32"/>
      <c r="H20" s="46"/>
      <c r="I20" s="31"/>
      <c r="J20" s="32"/>
      <c r="K20" s="83"/>
      <c r="M20" s="53">
        <f ca="1"/>
        <v>45820</v>
      </c>
      <c r="N20" s="3">
        <f ca="1"/>
        <v>57.186</v>
      </c>
      <c r="O20" s="53">
        <f ca="1"/>
        <v>45821</v>
      </c>
      <c r="P20" s="3">
        <f ca="1"/>
        <v>100.727</v>
      </c>
      <c r="Q20" s="53">
        <f ca="1"/>
        <v>45901</v>
      </c>
      <c r="R20" s="3">
        <f ca="1"/>
        <v>100.15625</v>
      </c>
    </row>
    <row r="21" spans="1:18" x14ac:dyDescent="0.3">
      <c r="A21" s="111">
        <v>45947</v>
      </c>
      <c r="B21" s="46"/>
      <c r="C21" s="31"/>
      <c r="D21" s="32"/>
      <c r="E21" s="46"/>
      <c r="F21" s="31"/>
      <c r="G21" s="32"/>
      <c r="H21" s="46"/>
      <c r="I21" s="31"/>
      <c r="J21" s="32"/>
      <c r="K21" s="83"/>
      <c r="M21" s="53">
        <f ca="1"/>
        <v>45821</v>
      </c>
      <c r="N21" s="3">
        <f ca="1"/>
        <v>57.186</v>
      </c>
      <c r="O21" s="53">
        <f ca="1"/>
        <v>45824</v>
      </c>
      <c r="P21" s="3">
        <f ca="1"/>
        <v>100.501</v>
      </c>
      <c r="Q21" s="53">
        <f ca="1"/>
        <v>45902</v>
      </c>
      <c r="R21" s="3">
        <f ca="1"/>
        <v>99.8984375</v>
      </c>
    </row>
    <row r="22" spans="1:18" x14ac:dyDescent="0.3">
      <c r="A22" s="111">
        <v>45948</v>
      </c>
      <c r="B22" s="46"/>
      <c r="C22" s="31"/>
      <c r="D22" s="32"/>
      <c r="E22" s="46"/>
      <c r="F22" s="31"/>
      <c r="G22" s="32"/>
      <c r="H22" s="46"/>
      <c r="I22" s="31"/>
      <c r="J22" s="32"/>
      <c r="K22" s="83"/>
      <c r="M22" s="53">
        <f ca="1"/>
        <v>45824</v>
      </c>
      <c r="N22" s="3">
        <f ca="1"/>
        <v>57.186</v>
      </c>
      <c r="O22" s="53">
        <f ca="1"/>
        <v>45825</v>
      </c>
      <c r="P22" s="3">
        <f ca="1"/>
        <v>100.82599999999999</v>
      </c>
      <c r="Q22" s="53">
        <f ca="1"/>
        <v>45903</v>
      </c>
      <c r="R22" s="3">
        <f ca="1"/>
        <v>100.2578125</v>
      </c>
    </row>
    <row r="23" spans="1:18" ht="14.4" hidden="1" customHeight="1" x14ac:dyDescent="0.3">
      <c r="A23" s="111">
        <v>45949</v>
      </c>
      <c r="B23" s="46"/>
      <c r="C23" s="31"/>
      <c r="D23" s="32"/>
      <c r="E23" s="46"/>
      <c r="F23" s="31"/>
      <c r="G23" s="32"/>
      <c r="H23" s="46"/>
      <c r="I23" s="31"/>
      <c r="J23" s="32"/>
      <c r="K23" s="83"/>
      <c r="M23" s="53">
        <f ca="1"/>
        <v>45825</v>
      </c>
      <c r="N23" s="3">
        <f ca="1"/>
        <v>57.186</v>
      </c>
      <c r="O23" s="53">
        <f ca="1"/>
        <v>45826</v>
      </c>
      <c r="P23" s="3">
        <f ca="1"/>
        <v>100.81399999999999</v>
      </c>
      <c r="Q23" s="53">
        <f ca="1"/>
        <v>45904</v>
      </c>
      <c r="R23" s="3">
        <f ca="1"/>
        <v>100.7109375</v>
      </c>
    </row>
    <row r="24" spans="1:18" ht="14.4" hidden="1" customHeight="1" x14ac:dyDescent="0.3">
      <c r="A24" s="111">
        <v>45950</v>
      </c>
      <c r="B24" s="46"/>
      <c r="C24" s="31"/>
      <c r="D24" s="32"/>
      <c r="E24" s="46"/>
      <c r="F24" s="31"/>
      <c r="G24" s="32"/>
      <c r="H24" s="46"/>
      <c r="I24" s="31"/>
      <c r="J24" s="32"/>
      <c r="K24" s="83"/>
      <c r="M24" s="53">
        <f ca="1"/>
        <v>45826</v>
      </c>
      <c r="N24" s="3">
        <f ca="1"/>
        <v>57.186</v>
      </c>
      <c r="O24" s="53">
        <f ca="1"/>
        <v>45828</v>
      </c>
      <c r="P24" s="3">
        <f ca="1"/>
        <v>100.89</v>
      </c>
      <c r="Q24" s="53">
        <f ca="1"/>
        <v>45905</v>
      </c>
      <c r="R24" s="3">
        <f ca="1"/>
        <v>101.40625</v>
      </c>
    </row>
    <row r="25" spans="1:18" ht="14.4" hidden="1" customHeight="1" x14ac:dyDescent="0.3">
      <c r="A25" s="111">
        <v>45951</v>
      </c>
      <c r="B25" s="46"/>
      <c r="C25" s="31"/>
      <c r="D25" s="32"/>
      <c r="E25" s="46"/>
      <c r="F25" s="31"/>
      <c r="G25" s="32"/>
      <c r="H25" s="46"/>
      <c r="I25" s="31"/>
      <c r="J25" s="32"/>
      <c r="K25" s="83"/>
      <c r="M25" s="53">
        <f ca="1"/>
        <v>45827</v>
      </c>
      <c r="N25" s="3">
        <f ca="1"/>
        <v>57.186</v>
      </c>
      <c r="O25" s="53">
        <f ca="1"/>
        <v>45831</v>
      </c>
      <c r="P25" s="3">
        <f ca="1"/>
        <v>101.033</v>
      </c>
      <c r="Q25" s="53">
        <f ca="1"/>
        <v>45908</v>
      </c>
      <c r="R25" s="3">
        <f ca="1"/>
        <v>101.6953125</v>
      </c>
    </row>
    <row r="26" spans="1:18" ht="14.4" hidden="1" customHeight="1" x14ac:dyDescent="0.3">
      <c r="A26" s="111">
        <v>45952</v>
      </c>
      <c r="B26" s="46"/>
      <c r="C26" s="31"/>
      <c r="D26" s="32"/>
      <c r="E26" s="46"/>
      <c r="F26" s="31"/>
      <c r="G26" s="32"/>
      <c r="H26" s="46"/>
      <c r="I26" s="31"/>
      <c r="J26" s="32"/>
      <c r="K26" s="83"/>
      <c r="M26" s="53">
        <f ca="1"/>
        <v>45828</v>
      </c>
      <c r="N26" s="3">
        <f ca="1"/>
        <v>57.186</v>
      </c>
      <c r="O26" s="53">
        <f ca="1"/>
        <v>45832</v>
      </c>
      <c r="P26" s="3">
        <f ca="1"/>
        <v>101.688</v>
      </c>
      <c r="Q26" s="53">
        <f ca="1"/>
        <v>45909</v>
      </c>
      <c r="R26" s="3">
        <f ca="1"/>
        <v>101.3046875</v>
      </c>
    </row>
    <row r="27" spans="1:18" ht="14.4" hidden="1" customHeight="1" x14ac:dyDescent="0.3">
      <c r="A27" s="111">
        <v>45953</v>
      </c>
      <c r="B27" s="120"/>
      <c r="C27" s="31"/>
      <c r="D27" s="32"/>
      <c r="E27" s="46"/>
      <c r="F27" s="31"/>
      <c r="G27" s="32"/>
      <c r="H27" s="46"/>
      <c r="I27" s="31"/>
      <c r="J27" s="32"/>
      <c r="K27" s="83"/>
      <c r="M27" s="53">
        <f ca="1"/>
        <v>45831</v>
      </c>
      <c r="N27" s="3">
        <f ca="1"/>
        <v>57.186</v>
      </c>
      <c r="O27" s="53">
        <f ca="1"/>
        <v>45833</v>
      </c>
      <c r="P27" s="3">
        <f ca="1"/>
        <v>101.746</v>
      </c>
      <c r="Q27" s="53">
        <f ca="1"/>
        <v>45910</v>
      </c>
      <c r="R27" s="3">
        <f ca="1"/>
        <v>101.640625</v>
      </c>
    </row>
    <row r="28" spans="1:18" ht="14.4" hidden="1" customHeight="1" x14ac:dyDescent="0.3">
      <c r="A28" s="111">
        <v>45954</v>
      </c>
      <c r="B28" s="46"/>
      <c r="C28" s="31"/>
      <c r="D28" s="32"/>
      <c r="E28" s="46"/>
      <c r="F28" s="31"/>
      <c r="G28" s="32"/>
      <c r="H28" s="46"/>
      <c r="I28" s="31"/>
      <c r="J28" s="32"/>
      <c r="K28" s="83"/>
      <c r="M28" s="53">
        <f ca="1"/>
        <v>45832</v>
      </c>
      <c r="N28" s="3">
        <f ca="1"/>
        <v>57.186</v>
      </c>
      <c r="O28" s="53">
        <f ca="1"/>
        <v>45834</v>
      </c>
      <c r="P28" s="3">
        <f ca="1"/>
        <v>102.17100000000001</v>
      </c>
      <c r="Q28" s="53">
        <f ca="1"/>
        <v>45911</v>
      </c>
      <c r="R28" s="3">
        <f ca="1"/>
        <v>101.84375</v>
      </c>
    </row>
    <row r="29" spans="1:18" ht="14.4" hidden="1" customHeight="1" x14ac:dyDescent="0.3">
      <c r="A29" s="111">
        <v>45955</v>
      </c>
      <c r="B29" s="46"/>
      <c r="C29" s="31"/>
      <c r="D29" s="32"/>
      <c r="E29" s="46"/>
      <c r="F29" s="31"/>
      <c r="G29" s="32"/>
      <c r="H29" s="46"/>
      <c r="I29" s="31"/>
      <c r="J29" s="32"/>
      <c r="K29" s="83"/>
      <c r="M29" s="53">
        <f ca="1"/>
        <v>45833</v>
      </c>
      <c r="N29" s="3">
        <f ca="1"/>
        <v>57.186</v>
      </c>
      <c r="O29" s="53">
        <f ca="1"/>
        <v>45835</v>
      </c>
      <c r="P29" s="3">
        <f ca="1"/>
        <v>102.10599999999999</v>
      </c>
      <c r="Q29" s="53">
        <f ca="1"/>
        <v>45912</v>
      </c>
      <c r="R29" s="3">
        <f ca="1"/>
        <v>101.4765625</v>
      </c>
    </row>
    <row r="30" spans="1:18" ht="14.4" hidden="1" customHeight="1" x14ac:dyDescent="0.3">
      <c r="A30" s="111">
        <v>45956</v>
      </c>
      <c r="B30" s="46"/>
      <c r="C30" s="31"/>
      <c r="D30" s="32"/>
      <c r="E30" s="46"/>
      <c r="F30" s="31"/>
      <c r="G30" s="32"/>
      <c r="H30" s="46"/>
      <c r="I30" s="31"/>
      <c r="J30" s="32"/>
      <c r="K30" s="83"/>
      <c r="M30" s="53">
        <f ca="1"/>
        <v>45834</v>
      </c>
      <c r="N30" s="3">
        <f ca="1"/>
        <v>68.790999999999997</v>
      </c>
      <c r="O30" s="53">
        <f ca="1"/>
        <v>45838</v>
      </c>
      <c r="P30" s="3">
        <f ca="1"/>
        <v>102.623</v>
      </c>
      <c r="Q30" s="53">
        <f ca="1"/>
        <v>45915</v>
      </c>
      <c r="R30" s="3">
        <f ca="1"/>
        <v>101.703125</v>
      </c>
    </row>
    <row r="31" spans="1:18" ht="14.4" hidden="1" customHeight="1" x14ac:dyDescent="0.3">
      <c r="A31" s="111">
        <v>45957</v>
      </c>
      <c r="B31" s="46"/>
      <c r="C31" s="31"/>
      <c r="D31" s="32"/>
      <c r="E31" s="46"/>
      <c r="F31" s="31"/>
      <c r="G31" s="32"/>
      <c r="H31" s="46"/>
      <c r="I31" s="31"/>
      <c r="J31" s="32"/>
      <c r="K31" s="83"/>
      <c r="M31" s="53">
        <f ca="1"/>
        <v>45835</v>
      </c>
      <c r="N31" s="3">
        <f ca="1"/>
        <v>68.721999999999994</v>
      </c>
      <c r="O31" s="53">
        <f ca="1"/>
        <v>45839</v>
      </c>
      <c r="P31" s="3">
        <f ca="1"/>
        <v>102.741</v>
      </c>
      <c r="Q31" s="53">
        <f ca="1"/>
        <v>45916</v>
      </c>
      <c r="R31" s="3">
        <f ca="1"/>
        <v>101.7890625</v>
      </c>
    </row>
    <row r="32" spans="1:18" ht="14.4" hidden="1" customHeight="1" x14ac:dyDescent="0.3">
      <c r="A32" s="111">
        <v>45958</v>
      </c>
      <c r="B32" s="46"/>
      <c r="C32" s="31"/>
      <c r="D32" s="32"/>
      <c r="E32" s="46"/>
      <c r="F32" s="1"/>
      <c r="G32" s="32"/>
      <c r="H32" s="46"/>
      <c r="I32" s="1"/>
      <c r="J32" s="32"/>
      <c r="K32" s="83"/>
      <c r="M32" s="53">
        <f ca="1"/>
        <v>45838</v>
      </c>
      <c r="N32" s="3">
        <f ca="1"/>
        <v>68.069999999999993</v>
      </c>
      <c r="O32" s="53">
        <f ca="1"/>
        <v>45840</v>
      </c>
      <c r="P32" s="3">
        <f ca="1"/>
        <v>102.589</v>
      </c>
      <c r="Q32" s="53">
        <f ca="1"/>
        <v>45917</v>
      </c>
      <c r="R32" s="3">
        <f ca="1"/>
        <v>101.296875</v>
      </c>
    </row>
    <row r="33" spans="1:18" ht="14.4" hidden="1" customHeight="1" x14ac:dyDescent="0.3">
      <c r="A33" s="111">
        <v>45959</v>
      </c>
      <c r="B33" s="46"/>
      <c r="C33" s="31"/>
      <c r="D33" s="32"/>
      <c r="E33" s="46"/>
      <c r="F33" s="1"/>
      <c r="G33" s="32"/>
      <c r="H33" s="46"/>
      <c r="I33" s="1"/>
      <c r="J33" s="32"/>
      <c r="K33" s="83"/>
      <c r="M33" s="53">
        <f ca="1"/>
        <v>45839</v>
      </c>
      <c r="N33" s="3">
        <f ca="1"/>
        <v>68.171999999999997</v>
      </c>
      <c r="O33" s="53">
        <f ca="1"/>
        <v>45841</v>
      </c>
      <c r="P33" s="3">
        <f ca="1"/>
        <v>102.17100000000001</v>
      </c>
      <c r="Q33" s="53">
        <f ca="1"/>
        <v>45918</v>
      </c>
      <c r="R33" s="3">
        <f ca="1"/>
        <v>101.15625</v>
      </c>
    </row>
    <row r="34" spans="1:18" ht="14.4" hidden="1" customHeight="1" x14ac:dyDescent="0.3">
      <c r="A34" s="111">
        <v>45960</v>
      </c>
      <c r="B34" s="46"/>
      <c r="C34" s="31"/>
      <c r="D34" s="32"/>
      <c r="E34" s="46"/>
      <c r="F34" s="1"/>
      <c r="G34" s="32"/>
      <c r="H34" s="46"/>
      <c r="I34" s="1"/>
      <c r="J34" s="32"/>
      <c r="K34" s="83"/>
      <c r="M34" s="53">
        <f ca="1"/>
        <v>45840</v>
      </c>
      <c r="N34" s="3">
        <f ca="1"/>
        <v>67.387</v>
      </c>
      <c r="O34" s="53">
        <f ca="1"/>
        <v>45845</v>
      </c>
      <c r="P34" s="3">
        <f ca="1"/>
        <v>101.631</v>
      </c>
      <c r="Q34" s="53">
        <f ca="1"/>
        <v>45919</v>
      </c>
      <c r="R34" s="3">
        <f ca="1"/>
        <v>100.9765625</v>
      </c>
    </row>
    <row r="35" spans="1:18" ht="14.4" hidden="1" customHeight="1" x14ac:dyDescent="0.3">
      <c r="A35" s="111">
        <v>45961</v>
      </c>
      <c r="B35" s="46"/>
      <c r="C35" s="31"/>
      <c r="D35" s="32"/>
      <c r="E35" s="46"/>
      <c r="F35" s="1"/>
      <c r="G35" s="32"/>
      <c r="H35" s="46"/>
      <c r="I35" s="1"/>
      <c r="J35" s="32"/>
      <c r="K35" s="83"/>
      <c r="M35" s="53">
        <f ca="1"/>
        <v>45841</v>
      </c>
      <c r="N35" s="3">
        <f ca="1"/>
        <v>67.069999999999993</v>
      </c>
      <c r="O35" s="53">
        <f ca="1"/>
        <v>45846</v>
      </c>
      <c r="P35" s="3">
        <f ca="1"/>
        <v>101.41500000000001</v>
      </c>
      <c r="Q35" s="53">
        <f ca="1"/>
        <v>45922</v>
      </c>
      <c r="R35" s="3">
        <f ca="1"/>
        <v>100.8203125</v>
      </c>
    </row>
    <row r="36" spans="1:18" ht="14.4" hidden="1" customHeight="1" x14ac:dyDescent="0.3">
      <c r="A36" s="111">
        <v>45962</v>
      </c>
      <c r="B36" s="46"/>
      <c r="C36" s="31"/>
      <c r="D36" s="32"/>
      <c r="E36" s="46"/>
      <c r="F36" s="1"/>
      <c r="G36" s="32"/>
      <c r="H36" s="46"/>
      <c r="I36" s="1"/>
      <c r="J36" s="32"/>
      <c r="K36" s="83"/>
      <c r="M36" s="53">
        <f ca="1"/>
        <v>45842</v>
      </c>
      <c r="N36" s="3">
        <f ca="1"/>
        <v>66.430999999999997</v>
      </c>
      <c r="O36" s="53">
        <f ca="1"/>
        <v>45847</v>
      </c>
      <c r="P36" s="3">
        <f ca="1"/>
        <v>101.871</v>
      </c>
      <c r="Q36" s="53">
        <f ca="1"/>
        <v>45923</v>
      </c>
      <c r="R36" s="3">
        <f ca="1"/>
        <v>101.1484375</v>
      </c>
    </row>
    <row r="37" spans="1:18" x14ac:dyDescent="0.3">
      <c r="A37" s="111">
        <v>45963</v>
      </c>
      <c r="B37" s="46"/>
      <c r="C37" s="31"/>
      <c r="D37" s="32"/>
      <c r="E37" s="46"/>
      <c r="F37" s="1"/>
      <c r="G37" s="32"/>
      <c r="H37" s="46"/>
      <c r="I37" s="1"/>
      <c r="J37" s="32"/>
      <c r="K37" s="83"/>
      <c r="M37" s="53">
        <f ca="1"/>
        <v>45845</v>
      </c>
      <c r="N37" s="3">
        <f ca="1"/>
        <v>65.94</v>
      </c>
      <c r="O37" s="53">
        <f ca="1"/>
        <v>45848</v>
      </c>
      <c r="P37" s="3">
        <f ca="1"/>
        <v>101.907</v>
      </c>
      <c r="Q37" s="53">
        <f ca="1"/>
        <v>45924</v>
      </c>
      <c r="R37" s="3">
        <f ca="1"/>
        <v>100.8203125</v>
      </c>
    </row>
    <row r="38" spans="1:18" x14ac:dyDescent="0.3">
      <c r="A38" s="111">
        <v>45964</v>
      </c>
      <c r="B38" s="46"/>
      <c r="C38" s="31"/>
      <c r="D38" s="32"/>
      <c r="E38" s="46"/>
      <c r="F38" s="1"/>
      <c r="G38" s="32"/>
      <c r="H38" s="46"/>
      <c r="I38" s="1"/>
      <c r="J38" s="32"/>
      <c r="K38" s="83"/>
      <c r="M38" s="53">
        <f ca="1"/>
        <v>45846</v>
      </c>
      <c r="N38" s="3">
        <f ca="1"/>
        <v>66.525000000000006</v>
      </c>
      <c r="O38" s="53">
        <f ca="1"/>
        <v>45849</v>
      </c>
      <c r="P38" s="3">
        <f ca="1"/>
        <v>101.364</v>
      </c>
      <c r="Q38" s="53">
        <f ca="1"/>
        <v>45925</v>
      </c>
      <c r="R38" s="3">
        <f ca="1"/>
        <v>100.6328125</v>
      </c>
    </row>
    <row r="39" spans="1:18" x14ac:dyDescent="0.3">
      <c r="A39" s="111"/>
      <c r="B39" s="46"/>
      <c r="C39" s="31"/>
      <c r="D39" s="32"/>
      <c r="E39" s="46"/>
      <c r="F39" s="1"/>
      <c r="G39" s="32"/>
      <c r="H39" s="46"/>
      <c r="I39" s="1"/>
      <c r="J39" s="32"/>
      <c r="K39" s="83"/>
      <c r="M39" s="53">
        <f ca="1"/>
        <v>45847</v>
      </c>
      <c r="N39" s="3">
        <f ca="1"/>
        <v>66.244</v>
      </c>
      <c r="O39" s="53">
        <f ca="1"/>
        <v>45852</v>
      </c>
      <c r="P39" s="3">
        <f ca="1"/>
        <v>101.203</v>
      </c>
      <c r="Q39" s="53">
        <f ca="1"/>
        <v>45926</v>
      </c>
      <c r="R39" s="3">
        <f ca="1"/>
        <v>100.5859375</v>
      </c>
    </row>
    <row r="40" spans="1:18" x14ac:dyDescent="0.3">
      <c r="A40" s="53"/>
      <c r="B40" s="46"/>
      <c r="C40" s="31"/>
      <c r="D40" s="32"/>
      <c r="E40" s="46"/>
      <c r="F40" s="1"/>
      <c r="G40" s="32"/>
      <c r="H40" s="46"/>
      <c r="I40" s="1"/>
      <c r="J40" s="32"/>
      <c r="K40" s="83"/>
      <c r="M40" s="53">
        <f ca="1"/>
        <v>45848</v>
      </c>
      <c r="N40" s="3">
        <f ca="1"/>
        <v>66.423000000000002</v>
      </c>
      <c r="O40" s="53">
        <f ca="1"/>
        <v>45853</v>
      </c>
      <c r="P40" s="3">
        <f ca="1"/>
        <v>100.934</v>
      </c>
      <c r="Q40" s="53">
        <f ca="1"/>
        <v>45929</v>
      </c>
      <c r="R40" s="3">
        <f ca="1"/>
        <v>100.8828125</v>
      </c>
    </row>
    <row r="41" spans="1:18" x14ac:dyDescent="0.3">
      <c r="A41" s="53"/>
      <c r="B41" s="46"/>
      <c r="C41" s="31"/>
      <c r="D41" s="32"/>
      <c r="E41" s="46"/>
      <c r="F41" s="1"/>
      <c r="G41" s="32"/>
      <c r="H41" s="46"/>
      <c r="I41" s="1"/>
      <c r="J41" s="32"/>
      <c r="K41" s="83"/>
      <c r="M41" s="53">
        <f ca="1"/>
        <v>45849</v>
      </c>
      <c r="N41" s="3">
        <f ca="1"/>
        <v>67.114000000000004</v>
      </c>
      <c r="O41" s="53">
        <f ca="1"/>
        <v>45854</v>
      </c>
      <c r="P41" s="3">
        <f ca="1"/>
        <v>101.27</v>
      </c>
      <c r="Q41" s="53">
        <f ca="1"/>
        <v>45930</v>
      </c>
      <c r="R41" s="3">
        <f ca="1"/>
        <v>100.7890625</v>
      </c>
    </row>
    <row r="42" spans="1:18" x14ac:dyDescent="0.3">
      <c r="A42" s="53"/>
      <c r="B42" s="46"/>
      <c r="C42" s="31"/>
      <c r="D42" s="32"/>
      <c r="E42" s="46"/>
      <c r="F42" s="1"/>
      <c r="G42" s="32"/>
      <c r="H42" s="46"/>
      <c r="I42" s="1"/>
      <c r="J42" s="32"/>
      <c r="K42" s="83"/>
      <c r="M42" s="53">
        <f ca="1"/>
        <v>45852</v>
      </c>
      <c r="N42" s="3">
        <f ca="1"/>
        <v>67.042000000000002</v>
      </c>
      <c r="O42" s="53">
        <f ca="1"/>
        <v>45855</v>
      </c>
      <c r="P42" s="3">
        <f ca="1"/>
        <v>101.5</v>
      </c>
      <c r="Q42" s="53">
        <f ca="1"/>
        <v>45931</v>
      </c>
      <c r="R42" s="3">
        <f ca="1"/>
        <v>101.2109375</v>
      </c>
    </row>
    <row r="43" spans="1:18" x14ac:dyDescent="0.3">
      <c r="A43" s="53"/>
      <c r="B43" s="46"/>
      <c r="C43" s="31"/>
      <c r="D43" s="32"/>
      <c r="E43" s="46"/>
      <c r="F43" s="1"/>
      <c r="G43" s="32"/>
      <c r="H43" s="46"/>
      <c r="I43" s="1"/>
      <c r="J43" s="32"/>
      <c r="K43" s="83"/>
      <c r="M43" s="53">
        <f ca="1"/>
        <v>45853</v>
      </c>
      <c r="N43" s="3">
        <f ca="1"/>
        <v>67.724999999999994</v>
      </c>
      <c r="O43" s="53">
        <f ca="1"/>
        <v>45856</v>
      </c>
      <c r="P43" s="3">
        <f ca="1"/>
        <v>101.68</v>
      </c>
      <c r="Q43" s="53">
        <f ca="1"/>
        <v>45932</v>
      </c>
      <c r="R43" s="3">
        <f ca="1"/>
        <v>101.3359375</v>
      </c>
    </row>
    <row r="44" spans="1:18" x14ac:dyDescent="0.3">
      <c r="A44" s="53"/>
      <c r="B44" s="46"/>
      <c r="C44" s="31"/>
      <c r="D44" s="5"/>
      <c r="E44" s="46"/>
      <c r="F44" s="1"/>
      <c r="G44" s="5"/>
      <c r="H44" s="46"/>
      <c r="I44" s="1"/>
      <c r="J44" s="5"/>
      <c r="K44" s="82"/>
      <c r="M44" s="53">
        <f ca="1"/>
        <v>45854</v>
      </c>
      <c r="N44" s="3">
        <f ca="1"/>
        <v>67.887</v>
      </c>
      <c r="O44" s="53">
        <f ca="1"/>
        <v>45859</v>
      </c>
      <c r="P44" s="3">
        <f ca="1"/>
        <v>101.997</v>
      </c>
      <c r="Q44" s="53">
        <f ca="1"/>
        <v>45933</v>
      </c>
      <c r="R44" s="3">
        <f ca="1"/>
        <v>101.0390625</v>
      </c>
    </row>
    <row r="45" spans="1:18" x14ac:dyDescent="0.3">
      <c r="A45" s="53"/>
      <c r="B45" s="46"/>
      <c r="C45" s="31"/>
      <c r="D45" s="5"/>
      <c r="E45" s="46"/>
      <c r="F45" s="1"/>
      <c r="G45" s="5"/>
      <c r="H45" s="46"/>
      <c r="I45" s="1"/>
      <c r="J45" s="5"/>
      <c r="K45" s="82"/>
      <c r="M45" s="53">
        <f ca="1"/>
        <v>45855</v>
      </c>
      <c r="N45" s="3">
        <f ca="1"/>
        <v>67.484999999999999</v>
      </c>
      <c r="O45" s="53">
        <f ca="1"/>
        <v>45860</v>
      </c>
      <c r="P45" s="3">
        <f ca="1"/>
        <v>102.188</v>
      </c>
      <c r="Q45" s="53">
        <f ca="1"/>
        <v>45936</v>
      </c>
      <c r="R45" s="3">
        <f ca="1"/>
        <v>100.765625</v>
      </c>
    </row>
    <row r="46" spans="1:18" x14ac:dyDescent="0.3">
      <c r="A46" s="53"/>
      <c r="B46" s="46"/>
      <c r="C46" s="31"/>
      <c r="D46" s="5"/>
      <c r="E46" s="46"/>
      <c r="F46" s="1"/>
      <c r="G46" s="5"/>
      <c r="H46" s="46"/>
      <c r="I46" s="1"/>
      <c r="J46" s="5"/>
      <c r="K46" s="82"/>
      <c r="M46" s="53">
        <f ca="1"/>
        <v>45856</v>
      </c>
      <c r="N46" s="3">
        <f ca="1"/>
        <v>66.545000000000002</v>
      </c>
      <c r="O46" s="53">
        <f ca="1"/>
        <v>45861</v>
      </c>
      <c r="P46" s="3">
        <f ca="1"/>
        <v>101.98399999999999</v>
      </c>
      <c r="Q46" s="53">
        <f ca="1"/>
        <v>45937</v>
      </c>
      <c r="R46" s="3">
        <f ca="1"/>
        <v>101.0078125</v>
      </c>
    </row>
    <row r="47" spans="1:18" x14ac:dyDescent="0.3">
      <c r="A47" s="53"/>
      <c r="B47" s="46"/>
      <c r="C47" s="31"/>
      <c r="D47" s="5"/>
      <c r="E47" s="46"/>
      <c r="F47" s="1"/>
      <c r="G47" s="5"/>
      <c r="H47" s="46"/>
      <c r="I47" s="1"/>
      <c r="J47" s="5"/>
      <c r="K47" s="82"/>
      <c r="M47" s="53">
        <f ca="1"/>
        <v>45859</v>
      </c>
      <c r="N47" s="3">
        <f ca="1"/>
        <v>66.367000000000004</v>
      </c>
      <c r="O47" s="53">
        <f ca="1"/>
        <v>45862</v>
      </c>
      <c r="P47" s="3">
        <f ca="1"/>
        <v>102.03</v>
      </c>
      <c r="Q47" s="53">
        <f ca="1"/>
        <v>45938</v>
      </c>
      <c r="R47" s="3">
        <f ca="1"/>
        <v>101.046875</v>
      </c>
    </row>
    <row r="48" spans="1:18" x14ac:dyDescent="0.3">
      <c r="A48" s="53"/>
      <c r="B48" s="60"/>
      <c r="C48" s="61"/>
      <c r="D48" s="35"/>
      <c r="E48" s="60"/>
      <c r="G48" s="35"/>
      <c r="H48" s="60"/>
      <c r="J48" s="35"/>
      <c r="K48" s="84"/>
      <c r="M48" s="53">
        <f ca="1"/>
        <v>45860</v>
      </c>
      <c r="N48" s="3">
        <f ca="1"/>
        <v>66.105000000000004</v>
      </c>
      <c r="O48" s="53">
        <f ca="1"/>
        <v>45863</v>
      </c>
      <c r="P48" s="3">
        <f ca="1"/>
        <v>102.10899999999999</v>
      </c>
      <c r="Q48" s="53">
        <f ca="1"/>
        <v>45939</v>
      </c>
      <c r="R48" s="3">
        <f ca="1"/>
        <v>100.8828125</v>
      </c>
    </row>
    <row r="49" spans="1:18" ht="15" thickBot="1" x14ac:dyDescent="0.35">
      <c r="A49" s="53"/>
      <c r="B49" s="36"/>
      <c r="C49" s="71"/>
      <c r="D49" s="13"/>
      <c r="E49" s="121"/>
      <c r="F49" s="12"/>
      <c r="G49" s="13"/>
      <c r="H49" s="121"/>
      <c r="I49" s="12"/>
      <c r="J49" s="13"/>
      <c r="K49" s="85"/>
      <c r="M49" s="53">
        <f ca="1"/>
        <v>45861</v>
      </c>
      <c r="N49" s="3">
        <f ca="1"/>
        <v>65.403000000000006</v>
      </c>
      <c r="O49" s="53">
        <f ca="1"/>
        <v>45866</v>
      </c>
      <c r="P49" s="3">
        <f ca="1"/>
        <v>101.959</v>
      </c>
      <c r="Q49" s="53">
        <f ca="1"/>
        <v>45940</v>
      </c>
      <c r="R49" s="3">
        <f ca="1"/>
        <v>101.734375</v>
      </c>
    </row>
    <row r="50" spans="1:18" x14ac:dyDescent="0.3">
      <c r="A50" s="53"/>
      <c r="E50" s="63"/>
      <c r="H50" s="63"/>
      <c r="M50" s="53">
        <f ca="1"/>
        <v>45862</v>
      </c>
      <c r="N50" s="3">
        <f ca="1"/>
        <v>65.320999999999998</v>
      </c>
      <c r="O50" s="53">
        <f ca="1"/>
        <v>45867</v>
      </c>
      <c r="P50" s="3">
        <f ca="1"/>
        <v>102.581</v>
      </c>
      <c r="Q50" s="53">
        <f ca="1"/>
        <v>45943</v>
      </c>
      <c r="R50" s="3">
        <f ca="1"/>
        <v>101.734375</v>
      </c>
    </row>
    <row r="51" spans="1:18" x14ac:dyDescent="0.3">
      <c r="A51" s="53"/>
      <c r="E51" s="63"/>
      <c r="H51" s="63"/>
      <c r="M51" s="53">
        <f ca="1"/>
        <v>45863</v>
      </c>
      <c r="N51" s="3">
        <f ca="1"/>
        <v>64.915999999999997</v>
      </c>
      <c r="O51" s="53">
        <f ca="1"/>
        <v>45868</v>
      </c>
      <c r="P51" s="3">
        <f ca="1"/>
        <v>102.148</v>
      </c>
      <c r="Q51" s="53">
        <f ca="1"/>
        <v>45944</v>
      </c>
      <c r="R51" s="3">
        <f ca="1"/>
        <v>101.7421875</v>
      </c>
    </row>
    <row r="52" spans="1:18" x14ac:dyDescent="0.3">
      <c r="A52" s="53"/>
      <c r="H52" s="63"/>
      <c r="M52" s="53">
        <f ca="1"/>
        <v>45866</v>
      </c>
      <c r="N52" s="3">
        <f ca="1"/>
        <v>64.944999999999993</v>
      </c>
      <c r="O52" s="53">
        <f ca="1"/>
        <v>45869</v>
      </c>
      <c r="P52" s="3">
        <f ca="1"/>
        <v>102.137</v>
      </c>
      <c r="Q52" s="53">
        <f ca="1"/>
        <v>45945</v>
      </c>
      <c r="R52" s="3">
        <f ca="1"/>
        <v>101.7734375</v>
      </c>
    </row>
    <row r="53" spans="1:18" x14ac:dyDescent="0.3">
      <c r="A53" s="53"/>
      <c r="H53" s="63"/>
      <c r="M53" s="53">
        <f ca="1"/>
        <v>45867</v>
      </c>
      <c r="N53" s="3">
        <f ca="1"/>
        <v>64.834000000000003</v>
      </c>
      <c r="O53" s="53">
        <f ca="1"/>
        <v>45870</v>
      </c>
      <c r="P53" s="3">
        <f ca="1"/>
        <v>102.979</v>
      </c>
      <c r="Q53" s="53">
        <f ca="1"/>
        <v>45946</v>
      </c>
      <c r="R53" s="3">
        <f ca="1"/>
        <v>101.6484375</v>
      </c>
    </row>
    <row r="54" spans="1:18" x14ac:dyDescent="0.3">
      <c r="A54" s="53"/>
      <c r="H54" s="63"/>
      <c r="M54" s="53">
        <f ca="1"/>
        <v>45868</v>
      </c>
      <c r="N54" s="3">
        <f ca="1"/>
        <v>65.064999999999998</v>
      </c>
      <c r="O54" s="53">
        <f ca="1"/>
        <v>45873</v>
      </c>
      <c r="P54" s="3">
        <f ca="1"/>
        <v>103.155</v>
      </c>
    </row>
    <row r="55" spans="1:18" x14ac:dyDescent="0.3">
      <c r="A55" s="53"/>
      <c r="H55" s="63"/>
      <c r="M55" s="53">
        <f ca="1"/>
        <v>45869</v>
      </c>
      <c r="N55" s="3">
        <f ca="1"/>
        <v>65.272000000000006</v>
      </c>
      <c r="O55" s="53">
        <f ca="1"/>
        <v>45874</v>
      </c>
      <c r="P55" s="3">
        <f ca="1"/>
        <v>103.024</v>
      </c>
    </row>
    <row r="56" spans="1:18" x14ac:dyDescent="0.3">
      <c r="A56" s="53"/>
      <c r="H56" s="63"/>
      <c r="M56" s="53">
        <f ca="1"/>
        <v>45870</v>
      </c>
      <c r="N56" s="3">
        <f ca="1"/>
        <v>66.826999999999998</v>
      </c>
      <c r="O56" s="53">
        <f ca="1"/>
        <v>45875</v>
      </c>
      <c r="P56" s="3">
        <f ca="1"/>
        <v>102.974</v>
      </c>
    </row>
    <row r="57" spans="1:18" x14ac:dyDescent="0.3">
      <c r="A57" s="53"/>
      <c r="M57" s="53">
        <f ca="1"/>
        <v>45873</v>
      </c>
      <c r="N57" s="3">
        <f ca="1"/>
        <v>66.061000000000007</v>
      </c>
      <c r="O57" s="53">
        <f ca="1"/>
        <v>45876</v>
      </c>
      <c r="P57" s="3">
        <f ca="1"/>
        <v>102.893</v>
      </c>
    </row>
    <row r="58" spans="1:18" x14ac:dyDescent="0.3">
      <c r="A58" s="53"/>
      <c r="M58" s="53">
        <f ca="1"/>
        <v>45874</v>
      </c>
      <c r="N58" s="3">
        <f ca="1"/>
        <v>65.790999999999997</v>
      </c>
      <c r="O58" s="53">
        <f ca="1"/>
        <v>45877</v>
      </c>
      <c r="P58" s="3">
        <f ca="1"/>
        <v>102.575</v>
      </c>
    </row>
    <row r="59" spans="1:18" x14ac:dyDescent="0.3">
      <c r="A59" s="53"/>
      <c r="M59" s="53">
        <f ca="1"/>
        <v>45875</v>
      </c>
      <c r="N59" s="3">
        <f ca="1"/>
        <v>65.372</v>
      </c>
      <c r="O59" s="53">
        <f ca="1"/>
        <v>45880</v>
      </c>
      <c r="P59" s="3">
        <f ca="1"/>
        <v>102.467</v>
      </c>
    </row>
    <row r="60" spans="1:18" x14ac:dyDescent="0.3">
      <c r="A60" s="53"/>
      <c r="M60" s="53">
        <f ca="1"/>
        <v>45876</v>
      </c>
      <c r="N60" s="3">
        <f ca="1"/>
        <v>65.460999999999999</v>
      </c>
      <c r="O60" s="53">
        <f ca="1"/>
        <v>45881</v>
      </c>
      <c r="P60" s="3">
        <f ca="1"/>
        <v>102.56699999999999</v>
      </c>
    </row>
    <row r="61" spans="1:18" x14ac:dyDescent="0.3">
      <c r="A61" s="53"/>
      <c r="M61" s="53">
        <f ca="1"/>
        <v>45877</v>
      </c>
      <c r="N61" s="3">
        <f ca="1"/>
        <v>65.619</v>
      </c>
      <c r="O61" s="53">
        <f ca="1"/>
        <v>45882</v>
      </c>
      <c r="P61" s="3">
        <f ca="1"/>
        <v>103.23699999999999</v>
      </c>
    </row>
    <row r="62" spans="1:18" x14ac:dyDescent="0.3">
      <c r="A62" s="53"/>
      <c r="M62" s="53">
        <f ca="1"/>
        <v>45880</v>
      </c>
      <c r="N62" s="3">
        <f ca="1"/>
        <v>65.174999999999997</v>
      </c>
      <c r="O62" s="53">
        <f ca="1"/>
        <v>45883</v>
      </c>
      <c r="P62" s="3">
        <f ca="1"/>
        <v>102.833</v>
      </c>
    </row>
    <row r="63" spans="1:18" x14ac:dyDescent="0.3">
      <c r="A63" s="53"/>
      <c r="M63" s="53">
        <f ca="1"/>
        <v>45881</v>
      </c>
      <c r="N63" s="3">
        <f ca="1"/>
        <v>64.944000000000003</v>
      </c>
      <c r="O63" s="53">
        <f ca="1"/>
        <v>45884</v>
      </c>
      <c r="P63" s="3">
        <f ca="1"/>
        <v>102.70399999999999</v>
      </c>
    </row>
    <row r="64" spans="1:18" x14ac:dyDescent="0.3">
      <c r="A64" s="53"/>
      <c r="M64" s="53">
        <f ca="1"/>
        <v>45882</v>
      </c>
      <c r="N64" s="3">
        <f ca="1"/>
        <v>63.802</v>
      </c>
      <c r="O64" s="53">
        <f ca="1"/>
        <v>45887</v>
      </c>
      <c r="P64" s="3">
        <f ca="1"/>
        <v>102.584</v>
      </c>
    </row>
    <row r="65" spans="1:16" x14ac:dyDescent="0.3">
      <c r="A65" s="53"/>
      <c r="M65" s="53">
        <f ca="1"/>
        <v>45883</v>
      </c>
      <c r="N65" s="3">
        <f ca="1"/>
        <v>64.509</v>
      </c>
      <c r="O65" s="53">
        <f ca="1"/>
        <v>45888</v>
      </c>
      <c r="P65" s="3">
        <f ca="1"/>
        <v>102.634</v>
      </c>
    </row>
    <row r="66" spans="1:16" x14ac:dyDescent="0.3">
      <c r="M66" s="53">
        <f ca="1"/>
        <v>45884</v>
      </c>
      <c r="N66" s="3">
        <f ca="1"/>
        <v>64.003</v>
      </c>
      <c r="O66" s="53">
        <f ca="1"/>
        <v>45889</v>
      </c>
      <c r="P66" s="3">
        <f ca="1"/>
        <v>102.47799999999999</v>
      </c>
    </row>
    <row r="67" spans="1:16" x14ac:dyDescent="0.3">
      <c r="M67" s="53">
        <f ca="1"/>
        <v>45887</v>
      </c>
      <c r="N67" s="3">
        <f ca="1"/>
        <v>64.117999999999995</v>
      </c>
      <c r="O67" s="53">
        <f ca="1"/>
        <v>45890</v>
      </c>
      <c r="P67" s="3">
        <f ca="1"/>
        <v>102.20099999999999</v>
      </c>
    </row>
    <row r="68" spans="1:16" x14ac:dyDescent="0.3">
      <c r="M68" s="53">
        <f ca="1"/>
        <v>45888</v>
      </c>
      <c r="N68" s="3">
        <f ca="1"/>
        <v>63.433999999999997</v>
      </c>
      <c r="O68" s="53">
        <f ca="1"/>
        <v>45891</v>
      </c>
      <c r="P68" s="3">
        <f ca="1"/>
        <v>102.886</v>
      </c>
    </row>
    <row r="69" spans="1:16" x14ac:dyDescent="0.3">
      <c r="M69" s="53">
        <f ca="1"/>
        <v>45889</v>
      </c>
      <c r="N69" s="3">
        <f ca="1"/>
        <v>63.737000000000002</v>
      </c>
      <c r="O69" s="53">
        <f ca="1"/>
        <v>45894</v>
      </c>
      <c r="P69" s="3">
        <f ca="1"/>
        <v>102.70099999999999</v>
      </c>
    </row>
    <row r="70" spans="1:16" x14ac:dyDescent="0.3">
      <c r="M70" s="53">
        <f ca="1"/>
        <v>45890</v>
      </c>
      <c r="N70" s="3">
        <f ca="1"/>
        <v>63.795000000000002</v>
      </c>
      <c r="O70" s="53">
        <f ca="1"/>
        <v>45895</v>
      </c>
      <c r="P70" s="3">
        <f ca="1"/>
        <v>102.666</v>
      </c>
    </row>
    <row r="71" spans="1:16" x14ac:dyDescent="0.3">
      <c r="M71" s="53">
        <f ca="1"/>
        <v>45891</v>
      </c>
      <c r="N71" s="3">
        <f ca="1"/>
        <v>63.033000000000001</v>
      </c>
      <c r="O71" s="53">
        <f ca="1"/>
        <v>45896</v>
      </c>
      <c r="P71" s="3">
        <f ca="1"/>
        <v>102.883</v>
      </c>
    </row>
    <row r="72" spans="1:16" x14ac:dyDescent="0.3">
      <c r="M72" s="53">
        <f ca="1"/>
        <v>45894</v>
      </c>
      <c r="N72" s="3">
        <f ca="1"/>
        <v>63.055</v>
      </c>
      <c r="O72" s="53">
        <f ca="1"/>
        <v>45897</v>
      </c>
      <c r="P72" s="3">
        <f ca="1"/>
        <v>103.069</v>
      </c>
    </row>
    <row r="73" spans="1:16" x14ac:dyDescent="0.3">
      <c r="M73" s="53">
        <f ca="1"/>
        <v>45895</v>
      </c>
      <c r="N73" s="3">
        <f ca="1"/>
        <v>62.975000000000001</v>
      </c>
      <c r="O73" s="53">
        <f ca="1"/>
        <v>45898</v>
      </c>
      <c r="P73" s="3">
        <f ca="1"/>
        <v>102.70099999999999</v>
      </c>
    </row>
    <row r="74" spans="1:16" x14ac:dyDescent="0.3">
      <c r="M74" s="53">
        <f ca="1"/>
        <v>45896</v>
      </c>
      <c r="N74" s="3">
        <f ca="1"/>
        <v>62.814999999999998</v>
      </c>
      <c r="O74" s="53">
        <f ca="1"/>
        <v>45902</v>
      </c>
      <c r="P74" s="3">
        <f ca="1"/>
        <v>102.49299999999999</v>
      </c>
    </row>
    <row r="75" spans="1:16" x14ac:dyDescent="0.3">
      <c r="M75" s="53">
        <f ca="1"/>
        <v>45897</v>
      </c>
      <c r="N75" s="3">
        <f ca="1"/>
        <v>63.460999999999999</v>
      </c>
      <c r="O75" s="53">
        <f ca="1"/>
        <v>45903</v>
      </c>
      <c r="P75" s="3">
        <f ca="1"/>
        <v>102.964</v>
      </c>
    </row>
    <row r="76" spans="1:16" x14ac:dyDescent="0.3">
      <c r="M76" s="53">
        <f ca="1"/>
        <v>45898</v>
      </c>
      <c r="N76" s="3">
        <f ca="1"/>
        <v>64.126999999999995</v>
      </c>
      <c r="O76" s="53">
        <f ca="1"/>
        <v>45904</v>
      </c>
      <c r="P76" s="3">
        <f ca="1"/>
        <v>103.59099999999999</v>
      </c>
    </row>
    <row r="77" spans="1:16" x14ac:dyDescent="0.3">
      <c r="M77" s="53">
        <f ca="1"/>
        <v>45901</v>
      </c>
      <c r="N77" s="3">
        <f ca="1"/>
        <v>64.126000000000005</v>
      </c>
      <c r="O77" s="53">
        <f ca="1"/>
        <v>45905</v>
      </c>
      <c r="P77" s="3">
        <f ca="1"/>
        <v>104.31399999999999</v>
      </c>
    </row>
    <row r="78" spans="1:16" x14ac:dyDescent="0.3">
      <c r="M78" s="53">
        <f ca="1"/>
        <v>45902</v>
      </c>
      <c r="N78" s="3">
        <f ca="1"/>
        <v>65.56</v>
      </c>
      <c r="O78" s="53">
        <f ca="1"/>
        <v>45908</v>
      </c>
      <c r="P78" s="3">
        <f ca="1"/>
        <v>104.47499999999999</v>
      </c>
    </row>
    <row r="79" spans="1:16" x14ac:dyDescent="0.3">
      <c r="M79" s="53">
        <f ca="1"/>
        <v>45903</v>
      </c>
      <c r="N79" s="3">
        <f ca="1"/>
        <v>64.844999999999999</v>
      </c>
      <c r="O79" s="53">
        <f ca="1"/>
        <v>45909</v>
      </c>
      <c r="P79" s="3">
        <f ca="1"/>
        <v>104.056</v>
      </c>
    </row>
    <row r="80" spans="1:16" x14ac:dyDescent="0.3">
      <c r="M80" s="53">
        <f ca="1"/>
        <v>45904</v>
      </c>
      <c r="N80" s="3">
        <f ca="1"/>
        <v>64.320999999999998</v>
      </c>
      <c r="O80" s="53">
        <f ca="1"/>
        <v>45910</v>
      </c>
      <c r="P80" s="3">
        <f ca="1"/>
        <v>104.554</v>
      </c>
    </row>
    <row r="81" spans="13:16" x14ac:dyDescent="0.3">
      <c r="M81" s="53">
        <f ca="1"/>
        <v>45905</v>
      </c>
      <c r="N81" s="3">
        <f ca="1"/>
        <v>63.731999999999999</v>
      </c>
      <c r="O81" s="53">
        <f ca="1"/>
        <v>45911</v>
      </c>
      <c r="P81" s="3">
        <f ca="1"/>
        <v>104.824</v>
      </c>
    </row>
    <row r="82" spans="13:16" x14ac:dyDescent="0.3">
      <c r="M82" s="53">
        <f ca="1"/>
        <v>45908</v>
      </c>
      <c r="N82" s="3">
        <f ca="1"/>
        <v>63.633000000000003</v>
      </c>
      <c r="O82" s="53">
        <f ca="1"/>
        <v>45912</v>
      </c>
      <c r="P82" s="3">
        <f ca="1"/>
        <v>104.553</v>
      </c>
    </row>
    <row r="83" spans="13:16" x14ac:dyDescent="0.3">
      <c r="M83" s="53">
        <f ca="1"/>
        <v>45909</v>
      </c>
      <c r="N83" s="3">
        <f ca="1"/>
        <v>63.423000000000002</v>
      </c>
      <c r="O83" s="53">
        <f ca="1"/>
        <v>45915</v>
      </c>
      <c r="P83" s="3">
        <f ca="1"/>
        <v>104.831</v>
      </c>
    </row>
    <row r="84" spans="13:16" x14ac:dyDescent="0.3">
      <c r="M84" s="53">
        <f ca="1"/>
        <v>45910</v>
      </c>
      <c r="N84" s="3">
        <f ca="1"/>
        <v>63.201999999999998</v>
      </c>
      <c r="O84" s="53">
        <f ca="1"/>
        <v>45916</v>
      </c>
      <c r="P84" s="3">
        <f ca="1"/>
        <v>104.877</v>
      </c>
    </row>
    <row r="85" spans="13:16" x14ac:dyDescent="0.3">
      <c r="M85" s="53">
        <f ca="1"/>
        <v>45911</v>
      </c>
      <c r="N85" s="3">
        <f ca="1"/>
        <v>62.77</v>
      </c>
      <c r="O85" s="53">
        <f ca="1"/>
        <v>45917</v>
      </c>
      <c r="P85" s="3">
        <f ca="1"/>
        <v>104.45699999999999</v>
      </c>
    </row>
    <row r="86" spans="13:16" x14ac:dyDescent="0.3">
      <c r="M86" s="53">
        <f ca="1"/>
        <v>45912</v>
      </c>
      <c r="N86" s="3">
        <f ca="1"/>
        <v>62.994</v>
      </c>
      <c r="O86" s="53">
        <f ca="1"/>
        <v>45918</v>
      </c>
      <c r="P86" s="3">
        <f ca="1"/>
        <v>104.489</v>
      </c>
    </row>
    <row r="87" spans="13:16" x14ac:dyDescent="0.3">
      <c r="M87" s="53">
        <f ca="1"/>
        <v>45915</v>
      </c>
      <c r="N87" s="3">
        <f ca="1"/>
        <v>63.128999999999998</v>
      </c>
      <c r="O87" s="53">
        <f ca="1"/>
        <v>45919</v>
      </c>
      <c r="P87" s="3">
        <f ca="1"/>
        <v>104.494</v>
      </c>
    </row>
    <row r="88" spans="13:16" x14ac:dyDescent="0.3">
      <c r="M88" s="53">
        <f ca="1"/>
        <v>45916</v>
      </c>
      <c r="N88" s="3">
        <f ca="1"/>
        <v>63.17</v>
      </c>
      <c r="O88" s="53">
        <f ca="1"/>
        <v>45922</v>
      </c>
      <c r="P88" s="3">
        <f ca="1"/>
        <v>104.434</v>
      </c>
    </row>
    <row r="89" spans="13:16" x14ac:dyDescent="0.3">
      <c r="M89" s="53">
        <f ca="1"/>
        <v>45917</v>
      </c>
      <c r="N89" s="3">
        <f ca="1"/>
        <v>63.49</v>
      </c>
      <c r="O89" s="53">
        <f ca="1"/>
        <v>45923</v>
      </c>
      <c r="P89" s="3">
        <f ca="1"/>
        <v>104.78100000000001</v>
      </c>
    </row>
    <row r="90" spans="13:16" x14ac:dyDescent="0.3">
      <c r="M90" s="53">
        <f ca="1"/>
        <v>45918</v>
      </c>
      <c r="N90" s="3">
        <f ca="1"/>
        <v>63.084000000000003</v>
      </c>
      <c r="O90" s="53">
        <f ca="1"/>
        <v>45924</v>
      </c>
      <c r="P90" s="3">
        <f ca="1"/>
        <v>104.285</v>
      </c>
    </row>
    <row r="91" spans="13:16" x14ac:dyDescent="0.3">
      <c r="M91" s="53">
        <f ca="1"/>
        <v>45919</v>
      </c>
      <c r="N91" s="3">
        <f ca="1"/>
        <v>63.002000000000002</v>
      </c>
      <c r="O91" s="53">
        <f ca="1"/>
        <v>45925</v>
      </c>
      <c r="P91" s="3">
        <f ca="1"/>
        <v>104.11499999999999</v>
      </c>
    </row>
    <row r="92" spans="13:16" x14ac:dyDescent="0.3">
      <c r="M92" s="53">
        <f ca="1"/>
        <v>45922</v>
      </c>
      <c r="N92" s="3">
        <f ca="1"/>
        <v>67.573999999999998</v>
      </c>
      <c r="O92" s="53">
        <f ca="1"/>
        <v>45926</v>
      </c>
      <c r="P92" s="3">
        <f ca="1"/>
        <v>104.175</v>
      </c>
    </row>
    <row r="93" spans="13:16" x14ac:dyDescent="0.3">
      <c r="M93" s="53">
        <f ca="1"/>
        <v>45923</v>
      </c>
      <c r="N93" s="3">
        <f ca="1"/>
        <v>67.238</v>
      </c>
      <c r="O93" s="53">
        <f ca="1"/>
        <v>45929</v>
      </c>
      <c r="P93" s="3">
        <f ca="1"/>
        <v>104.57</v>
      </c>
    </row>
    <row r="94" spans="13:16" x14ac:dyDescent="0.3">
      <c r="M94" s="53">
        <f ca="1"/>
        <v>45924</v>
      </c>
      <c r="N94" s="3">
        <f ca="1"/>
        <v>68.316999999999993</v>
      </c>
      <c r="O94" s="53">
        <f ca="1"/>
        <v>45930</v>
      </c>
      <c r="P94" s="3">
        <f ca="1"/>
        <v>104.336</v>
      </c>
    </row>
    <row r="95" spans="13:16" x14ac:dyDescent="0.3">
      <c r="M95" s="53">
        <f ca="1"/>
        <v>45925</v>
      </c>
      <c r="N95" s="3">
        <f ca="1"/>
        <v>69.316999999999993</v>
      </c>
      <c r="O95" s="53">
        <f ca="1"/>
        <v>45931</v>
      </c>
      <c r="P95" s="3">
        <f ca="1"/>
        <v>104.896</v>
      </c>
    </row>
    <row r="96" spans="13:16" x14ac:dyDescent="0.3">
      <c r="M96" s="53">
        <f ca="1"/>
        <v>45926</v>
      </c>
      <c r="N96" s="3">
        <f ca="1"/>
        <v>68.647999999999996</v>
      </c>
      <c r="O96" s="53">
        <f ca="1"/>
        <v>45932</v>
      </c>
      <c r="P96" s="3">
        <f ca="1"/>
        <v>105.07299999999999</v>
      </c>
    </row>
    <row r="97" spans="3:16" x14ac:dyDescent="0.3">
      <c r="M97" s="53">
        <f ca="1"/>
        <v>45929</v>
      </c>
      <c r="N97" s="3">
        <f ca="1"/>
        <v>68.183999999999997</v>
      </c>
      <c r="O97" s="53">
        <f ca="1"/>
        <v>45933</v>
      </c>
      <c r="P97" s="3">
        <f ca="1"/>
        <v>104.839</v>
      </c>
    </row>
    <row r="98" spans="3:16" x14ac:dyDescent="0.3">
      <c r="M98" s="53">
        <f ca="1"/>
        <v>45930</v>
      </c>
      <c r="N98" s="3">
        <f ca="1"/>
        <v>68.17</v>
      </c>
      <c r="O98" s="53">
        <f ca="1"/>
        <v>45936</v>
      </c>
      <c r="P98" s="3">
        <f ca="1"/>
        <v>104.559</v>
      </c>
    </row>
    <row r="99" spans="3:16" x14ac:dyDescent="0.3">
      <c r="M99" s="53">
        <f ca="1"/>
        <v>45931</v>
      </c>
      <c r="N99" s="3">
        <f ca="1"/>
        <v>69.165000000000006</v>
      </c>
      <c r="O99" s="53">
        <f ca="1"/>
        <v>45937</v>
      </c>
      <c r="P99" s="3">
        <f ca="1"/>
        <v>104.711</v>
      </c>
    </row>
    <row r="100" spans="3:16" x14ac:dyDescent="0.3">
      <c r="M100" s="53">
        <f ca="1"/>
        <v>45932</v>
      </c>
      <c r="N100" s="3">
        <f ca="1"/>
        <v>68.813999999999993</v>
      </c>
      <c r="O100" s="53">
        <f ca="1"/>
        <v>45938</v>
      </c>
      <c r="P100" s="3">
        <f ca="1"/>
        <v>104.66200000000001</v>
      </c>
    </row>
    <row r="101" spans="3:16" x14ac:dyDescent="0.3">
      <c r="M101" s="53">
        <f ca="1"/>
        <v>45933</v>
      </c>
      <c r="N101" s="3">
        <f ca="1"/>
        <v>69.846000000000004</v>
      </c>
      <c r="O101" s="53">
        <f ca="1"/>
        <v>45939</v>
      </c>
      <c r="P101" s="3">
        <f ca="1"/>
        <v>104.379</v>
      </c>
    </row>
    <row r="102" spans="3:16" x14ac:dyDescent="0.3">
      <c r="C102" s="117" t="s">
        <v>90</v>
      </c>
      <c r="D102" s="117" t="s">
        <v>91</v>
      </c>
      <c r="E102" s="117" t="s">
        <v>92</v>
      </c>
      <c r="F102" s="117" t="s">
        <v>93</v>
      </c>
      <c r="G102" s="117" t="s">
        <v>94</v>
      </c>
      <c r="H102" s="117" t="s">
        <v>95</v>
      </c>
      <c r="I102" s="117" t="s">
        <v>96</v>
      </c>
      <c r="J102" s="117" t="s">
        <v>97</v>
      </c>
      <c r="K102" s="116"/>
      <c r="M102" s="53">
        <f ca="1"/>
        <v>45936</v>
      </c>
      <c r="N102" s="3">
        <f ca="1"/>
        <v>69.724999999999994</v>
      </c>
      <c r="O102" s="53">
        <f ca="1"/>
        <v>45940</v>
      </c>
      <c r="P102" s="3">
        <f ca="1"/>
        <v>104.739</v>
      </c>
    </row>
    <row r="103" spans="3:16" x14ac:dyDescent="0.3">
      <c r="C103" s="117">
        <v>6787</v>
      </c>
      <c r="D103" s="118">
        <v>45936</v>
      </c>
      <c r="E103" s="119" t="s">
        <v>98</v>
      </c>
      <c r="F103" s="119" t="s">
        <v>99</v>
      </c>
      <c r="G103" s="119" t="s">
        <v>100</v>
      </c>
      <c r="H103" s="119" t="s">
        <v>101</v>
      </c>
      <c r="I103" s="119" t="s">
        <v>102</v>
      </c>
      <c r="J103" s="119" t="s">
        <v>103</v>
      </c>
      <c r="K103" s="119">
        <v>56.9191</v>
      </c>
      <c r="M103" s="53">
        <f ca="1"/>
        <v>45937</v>
      </c>
      <c r="N103" s="3">
        <f ca="1"/>
        <v>69.47</v>
      </c>
      <c r="O103" s="53">
        <f ca="1"/>
        <v>45944</v>
      </c>
      <c r="P103" s="3">
        <f ca="1"/>
        <v>105.012</v>
      </c>
    </row>
    <row r="104" spans="3:16" x14ac:dyDescent="0.3">
      <c r="C104" s="117">
        <v>61629</v>
      </c>
      <c r="D104" s="118">
        <v>45937</v>
      </c>
      <c r="E104" s="119" t="s">
        <v>98</v>
      </c>
      <c r="F104" s="119" t="s">
        <v>99</v>
      </c>
      <c r="G104" s="119" t="s">
        <v>100</v>
      </c>
      <c r="H104" s="119" t="s">
        <v>101</v>
      </c>
      <c r="I104" s="119" t="s">
        <v>102</v>
      </c>
      <c r="J104" s="119" t="s">
        <v>103</v>
      </c>
      <c r="K104" s="119">
        <v>56.886099999999999</v>
      </c>
      <c r="M104" s="53">
        <f ca="1"/>
        <v>45938</v>
      </c>
      <c r="N104" s="3">
        <f ca="1"/>
        <v>69.233999999999995</v>
      </c>
      <c r="O104" s="53">
        <f ca="1"/>
        <v>45945</v>
      </c>
      <c r="P104" s="3">
        <f ca="1"/>
        <v>105.131</v>
      </c>
    </row>
    <row r="105" spans="3:16" x14ac:dyDescent="0.3">
      <c r="C105" s="117">
        <v>116533</v>
      </c>
      <c r="D105" s="118">
        <v>45938</v>
      </c>
      <c r="E105" s="119" t="s">
        <v>98</v>
      </c>
      <c r="F105" s="119" t="s">
        <v>99</v>
      </c>
      <c r="G105" s="119" t="s">
        <v>100</v>
      </c>
      <c r="H105" s="119" t="s">
        <v>101</v>
      </c>
      <c r="I105" s="119" t="s">
        <v>102</v>
      </c>
      <c r="J105" s="119" t="s">
        <v>103</v>
      </c>
      <c r="K105" s="119">
        <v>56.288499999999999</v>
      </c>
      <c r="M105" s="53">
        <f ca="1"/>
        <v>45939</v>
      </c>
      <c r="N105" s="3">
        <f ca="1"/>
        <v>70.13</v>
      </c>
      <c r="O105" s="53">
        <f ca="1"/>
        <v>45946</v>
      </c>
      <c r="P105" s="3">
        <f ca="1"/>
        <v>105.06699999999999</v>
      </c>
    </row>
    <row r="106" spans="3:16" x14ac:dyDescent="0.3">
      <c r="C106" s="117">
        <v>171383</v>
      </c>
      <c r="D106" s="118">
        <v>45939</v>
      </c>
      <c r="E106" s="119" t="s">
        <v>98</v>
      </c>
      <c r="F106" s="119" t="s">
        <v>99</v>
      </c>
      <c r="G106" s="119" t="s">
        <v>100</v>
      </c>
      <c r="H106" s="119" t="s">
        <v>101</v>
      </c>
      <c r="I106" s="119" t="s">
        <v>102</v>
      </c>
      <c r="J106" s="119" t="s">
        <v>103</v>
      </c>
      <c r="K106" s="119">
        <v>56.36</v>
      </c>
      <c r="M106" s="53">
        <f ca="1"/>
        <v>45940</v>
      </c>
      <c r="N106" s="3">
        <f ca="1"/>
        <v>71.622</v>
      </c>
    </row>
    <row r="107" spans="3:16" x14ac:dyDescent="0.3">
      <c r="C107" s="117">
        <v>226332</v>
      </c>
      <c r="D107" s="118">
        <v>45940</v>
      </c>
      <c r="E107" s="119" t="s">
        <v>98</v>
      </c>
      <c r="F107" s="119" t="s">
        <v>99</v>
      </c>
      <c r="G107" s="119" t="s">
        <v>100</v>
      </c>
      <c r="H107" s="119" t="s">
        <v>101</v>
      </c>
      <c r="I107" s="119" t="s">
        <v>102</v>
      </c>
      <c r="J107" s="119" t="s">
        <v>103</v>
      </c>
      <c r="K107" s="119">
        <v>59.473300000000002</v>
      </c>
      <c r="M107" s="53">
        <f ca="1"/>
        <v>45943</v>
      </c>
      <c r="N107" s="3">
        <f ca="1"/>
        <v>72.066000000000003</v>
      </c>
    </row>
    <row r="108" spans="3:16" x14ac:dyDescent="0.3">
      <c r="M108" s="53">
        <f ca="1"/>
        <v>45944</v>
      </c>
      <c r="N108" s="3">
        <f ca="1"/>
        <v>72.063999999999993</v>
      </c>
    </row>
    <row r="109" spans="3:16" x14ac:dyDescent="0.3">
      <c r="M109" s="53">
        <f ca="1"/>
        <v>45945</v>
      </c>
      <c r="N109" s="3">
        <f ca="1"/>
        <v>70.635999999999996</v>
      </c>
    </row>
    <row r="111" spans="3:16" x14ac:dyDescent="0.3">
      <c r="K111" s="3">
        <f ca="1">K103-N103</f>
        <v>-12.550899999999999</v>
      </c>
    </row>
    <row r="112" spans="3:16" x14ac:dyDescent="0.3">
      <c r="K112" s="3">
        <f t="shared" ref="K112:K115" ca="1" si="30">K104-N104</f>
        <v>-12.347899999999996</v>
      </c>
    </row>
    <row r="113" spans="11:11" x14ac:dyDescent="0.3">
      <c r="K113" s="3">
        <f t="shared" ca="1" si="30"/>
        <v>-13.841499999999996</v>
      </c>
    </row>
    <row r="114" spans="11:11" x14ac:dyDescent="0.3">
      <c r="K114" s="3">
        <f t="shared" ca="1" si="30"/>
        <v>-15.262</v>
      </c>
    </row>
    <row r="115" spans="11:11" x14ac:dyDescent="0.3">
      <c r="K115" s="3">
        <f t="shared" ca="1" si="30"/>
        <v>-12.592700000000001</v>
      </c>
    </row>
  </sheetData>
  <mergeCells count="3">
    <mergeCell ref="B12:D12"/>
    <mergeCell ref="E12:G12"/>
    <mergeCell ref="H12:J12"/>
  </mergeCells>
  <conditionalFormatting sqref="L1 L7:L11 K12:K49 L50:L1048576">
    <cfRule type="cellIs" dxfId="0" priority="1" operator="lessThan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2025-10-16T14:04:18Z</dcterms:modified>
</cp:coreProperties>
</file>