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J:\57. BNP Trades Tracker\"/>
    </mc:Choice>
  </mc:AlternateContent>
  <xr:revisionPtr revIDLastSave="0" documentId="13_ncr:1_{9CC5C6BB-62DD-49D4-94EF-EF02F1708087}" xr6:coauthVersionLast="47" xr6:coauthVersionMax="47" xr10:uidLastSave="{00000000-0000-0000-0000-000000000000}"/>
  <bookViews>
    <workbookView xWindow="624" yWindow="624" windowWidth="17280" windowHeight="9036" firstSheet="2" activeTab="3" xr2:uid="{00000000-000D-0000-FFFF-FFFF00000000}"/>
  </bookViews>
  <sheets>
    <sheet name="ACAFP Basis" sheetId="1" r:id="rId1"/>
    <sheet name="EU Defence vs Oil" sheetId="2" r:id="rId2"/>
    <sheet name="EU Insurance CDS RV" sheetId="3" r:id="rId3"/>
    <sheet name="Barclay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 a="1"/>
  <c r="C10" i="1"/>
  <c r="B10" i="5" a="1"/>
  <c r="B10" i="5"/>
  <c r="B10" i="2" a="1"/>
  <c r="B10" i="2"/>
  <c r="B10" i="1" a="1"/>
  <c r="B10" i="1"/>
  <c r="C10" i="5" a="1"/>
  <c r="C10" i="5"/>
  <c r="C10" i="3" a="1"/>
  <c r="C10" i="3"/>
  <c r="B10" i="3" a="1"/>
  <c r="B10" i="3"/>
  <c r="D10" i="2" a="1"/>
  <c r="D10" i="2"/>
  <c r="C10" i="2" a="1"/>
  <c r="C10" i="2"/>
  <c r="C5" i="5"/>
  <c r="B5" i="5"/>
  <c r="E1" i="5"/>
  <c r="E3" i="5" a="1"/>
  <c r="G3" i="5" a="1"/>
  <c r="G3" i="5" l="1"/>
  <c r="E3" i="5"/>
  <c r="F17" i="3"/>
  <c r="G17" i="3"/>
  <c r="H17" i="3"/>
  <c r="C17" i="3"/>
  <c r="D17" i="3"/>
  <c r="K18" i="2"/>
  <c r="C18" i="2"/>
  <c r="I18" i="2"/>
  <c r="J18" i="2"/>
  <c r="F18" i="2"/>
  <c r="G18" i="2"/>
  <c r="D18" i="2"/>
  <c r="I34" i="1"/>
  <c r="H34" i="1"/>
  <c r="E34" i="1"/>
  <c r="G34" i="1"/>
  <c r="C34" i="1"/>
  <c r="D34" i="1"/>
  <c r="D16" i="3"/>
  <c r="H15" i="3" l="1"/>
  <c r="G16" i="3"/>
  <c r="G15" i="3"/>
  <c r="F16" i="3"/>
  <c r="C16" i="3"/>
  <c r="C5" i="3"/>
  <c r="H16" i="3" l="1"/>
  <c r="B5" i="3"/>
  <c r="E1" i="3" l="1"/>
  <c r="K16" i="2"/>
  <c r="J16" i="2"/>
  <c r="J17" i="2"/>
  <c r="J15" i="2"/>
  <c r="I16" i="2"/>
  <c r="I17" i="2"/>
  <c r="F16" i="2"/>
  <c r="G16" i="2"/>
  <c r="F17" i="2"/>
  <c r="G17" i="2"/>
  <c r="C16" i="2"/>
  <c r="D16" i="2"/>
  <c r="C17" i="2"/>
  <c r="D17" i="2"/>
  <c r="F1" i="2"/>
  <c r="I32" i="1"/>
  <c r="H32" i="1"/>
  <c r="H33" i="1"/>
  <c r="E31" i="1"/>
  <c r="E32" i="1"/>
  <c r="E33" i="1"/>
  <c r="C33" i="1"/>
  <c r="D33" i="1" s="1"/>
  <c r="G33" i="1"/>
  <c r="G32" i="1"/>
  <c r="C32" i="1"/>
  <c r="D32" i="1"/>
  <c r="L1" i="1"/>
  <c r="G3" i="3" a="1"/>
  <c r="E3" i="3" a="1"/>
  <c r="N3" i="1" a="1"/>
  <c r="L3" i="1" a="1"/>
  <c r="H3" i="2" a="1"/>
  <c r="F3" i="2" a="1"/>
  <c r="J3" i="2" a="1"/>
  <c r="F3" i="2" l="1"/>
  <c r="H3" i="2"/>
  <c r="L3" i="1"/>
  <c r="N3" i="1"/>
  <c r="E3" i="3"/>
  <c r="G3" i="3"/>
  <c r="J3" i="2"/>
  <c r="K17" i="2"/>
  <c r="I33" i="1"/>
  <c r="C15" i="3"/>
  <c r="D15" i="3" l="1"/>
  <c r="F15" i="3"/>
  <c r="I15" i="2" l="1"/>
  <c r="G15" i="2"/>
  <c r="D15" i="2"/>
  <c r="C15" i="2"/>
  <c r="I16" i="1"/>
  <c r="I17" i="1"/>
  <c r="I18" i="1"/>
  <c r="I19" i="1"/>
  <c r="I20" i="1"/>
  <c r="I21" i="1"/>
  <c r="I22" i="1"/>
  <c r="I23" i="1"/>
  <c r="I24" i="1"/>
  <c r="I25" i="1"/>
  <c r="I26" i="1"/>
  <c r="I15" i="1"/>
  <c r="H16" i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K15" i="2" l="1"/>
  <c r="I3" i="1"/>
  <c r="J4" i="1" s="1"/>
  <c r="G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D19" i="1"/>
  <c r="D20" i="1"/>
  <c r="D21" i="1"/>
  <c r="D22" i="1"/>
  <c r="D23" i="1"/>
  <c r="D24" i="1"/>
  <c r="D25" i="1"/>
  <c r="D26" i="1"/>
  <c r="D16" i="1"/>
  <c r="D17" i="1"/>
  <c r="D15" i="1"/>
  <c r="F15" i="2"/>
  <c r="C29" i="1" l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<sst xmlns="http://schemas.openxmlformats.org/spreadsheetml/2006/main" count="130" uniqueCount="45">
  <si>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</si>
  <si>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</si>
  <si>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</si>
  <si>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</si>
  <si>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</si>
  <si>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</si>
  <si>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</si>
  <si>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</si>
  <si>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</si>
  <si>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</si>
  <si>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</si>
  <si>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</si>
  <si>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</si>
  <si>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</si>
  <si>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</si>
  <si>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</si>
  <si>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</si>
  <si>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</si>
  <si>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</si>
  <si>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</si>
  <si>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</si>
  <si>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</si>
  <si>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Roll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</si>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</sst>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_);_(&quot;$&quot;* \(#,##0\);_(&quot;$&quot;* &quot;-&quot;??_);_(@_)"/>
    <numFmt numFmtId="165" formatCode="0.00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Data...3585406932</v>
        <stp/>
        <stp>BDH|18228859806728783039</stp>
        <tr r="J3" s="2"/>
      </tp>
      <tp t="s">
        <v>#N/A Requesting Data...3214631261</v>
        <stp/>
        <stp>BDP|16545953933052450030</stp>
        <tr r="B10" s="5"/>
      </tp>
      <tp t="s">
        <v>#N/A Requesting Data...2553927668</v>
        <stp/>
        <stp>BDP|12076286461161277423</stp>
        <tr r="C10" s="5"/>
      </tp>
      <tp t="s">
        <v>#N/A Requesting Data...3589393996</v>
        <stp/>
        <stp>BDH|15233550520476695718</stp>
        <tr r="L3" s="1"/>
      </tp>
      <tp t="s">
        <v>#N/A Requesting Data...3101398449</v>
        <stp/>
        <stp>BDH|11011874509599585341</stp>
        <tr r="E3" s="3"/>
      </tp>
      <tp t="s">
        <v>#N/A Requesting Data...2842942331</v>
        <stp/>
        <stp>BDP|14572736216992007722</stp>
        <tr r="B10" s="2"/>
      </tp>
      <tp t="s">
        <v>#N/A Requesting Data...3536093791</v>
        <stp/>
        <stp>BDH|15897222301304917446</stp>
        <tr r="G3" s="5"/>
      </tp>
      <tp t="s">
        <v>#N/A Requesting Data...2211842193</v>
        <stp/>
        <stp>BDP|13060443244535072213</stp>
        <tr r="B10" s="1"/>
      </tp>
      <tp t="s">
        <v>#N/A Requesting Data...2503011992</v>
        <stp/>
        <stp>BDP|17166731865344641740</stp>
        <tr r="C10" s="1"/>
      </tp>
    </main>
    <main first="bofaddin.rtdserver">
      <tp t="s">
        <v>#N/A Requesting Data...3982653338</v>
        <stp/>
        <stp>BDH|2167671883621235406</stp>
        <tr r="G3" s="3"/>
      </tp>
      <tp t="s">
        <v>#N/A Requesting Data...2950328050</v>
        <stp/>
        <stp>BDH|3876171143718966483</stp>
        <tr r="H3" s="2"/>
      </tp>
      <tp t="s">
        <v>#N/A Requesting Data...2339771444</v>
        <stp/>
        <stp>BDH|5977255372390247771</stp>
        <tr r="E3" s="5"/>
      </tp>
      <tp t="s">
        <v>#N/A Requesting Data...3129791839</v>
        <stp/>
        <stp>BDP|1931107217112743305</stp>
        <tr r="D10" s="2"/>
      </tp>
      <tp t="s">
        <v>#N/A Requesting Data...2558208211</v>
        <stp/>
        <stp>BDP|8919074471278682748</stp>
        <tr r="C10" s="3"/>
      </tp>
      <tp t="s">
        <v>#N/A Requesting Data...3844770509</v>
        <stp/>
        <stp>BDH|3594603446046329510</stp>
        <tr r="F3" s="2"/>
      </tp>
      <tp t="s">
        <v>#N/A Requesting Data...4098606918</v>
        <stp/>
        <stp>BDP|4720520890802409863</stp>
        <tr r="B10" s="3"/>
      </tp>
      <tp t="s">
        <v>#N/A Requesting Data...4060797496</v>
        <stp/>
        <stp>BDH|1220429937443594673</stp>
        <tr r="N3" s="1"/>
      </tp>
      <tp t="s">
        <v>#N/A Requesting Data...2777548419</v>
        <stp/>
        <stp>BDP|416056535068485843</stp>
        <tr r="C10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'ACAFP Basis'!$I$12:$I$14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'ACAFP Basis'!$A$15:$A$31</c:f>
              <c:numCache>
                <c:formatCode>d\-mmm\-yy</c:formatCode>
                <c:ptCount val="17"/>
                <c:pt idx="0">
                  <c:v>45904</c:v>
                </c:pt>
                <c:pt idx="1">
                  <c:v>45905</c:v>
                </c:pt>
                <c:pt idx="2">
                  <c:v>45908</c:v>
                </c:pt>
                <c:pt idx="3">
                  <c:v>45909</c:v>
                </c:pt>
                <c:pt idx="4">
                  <c:v>45910</c:v>
                </c:pt>
                <c:pt idx="5">
                  <c:v>45911</c:v>
                </c:pt>
                <c:pt idx="6">
                  <c:v>45912</c:v>
                </c:pt>
                <c:pt idx="7">
                  <c:v>45915</c:v>
                </c:pt>
                <c:pt idx="8">
                  <c:v>45916</c:v>
                </c:pt>
                <c:pt idx="9">
                  <c:v>45917</c:v>
                </c:pt>
                <c:pt idx="10">
                  <c:v>45918</c:v>
                </c:pt>
                <c:pt idx="11">
                  <c:v>45919</c:v>
                </c:pt>
                <c:pt idx="13">
                  <c:v>45922</c:v>
                </c:pt>
                <c:pt idx="14">
                  <c:v>45923</c:v>
                </c:pt>
                <c:pt idx="15">
                  <c:v>45924</c:v>
                </c:pt>
                <c:pt idx="16">
                  <c:v>45925</c:v>
                </c:pt>
              </c:numCache>
            </c:numRef>
          </c:cat>
          <c:val>
            <c:numRef>
              <c:f>'ACAFP Basis'!$I$15:$I$31</c:f>
              <c:numCache>
                <c:formatCode>0</c:formatCode>
                <c:ptCount val="17"/>
                <c:pt idx="0">
                  <c:v>20572.519958333647</c:v>
                </c:pt>
                <c:pt idx="1">
                  <c:v>18236.58391666643</c:v>
                </c:pt>
                <c:pt idx="2">
                  <c:v>45757.170791666686</c:v>
                </c:pt>
                <c:pt idx="3">
                  <c:v>63393.419749999666</c:v>
                </c:pt>
                <c:pt idx="4">
                  <c:v>61094.388208332988</c:v>
                </c:pt>
                <c:pt idx="5">
                  <c:v>90173.865666666854</c:v>
                </c:pt>
                <c:pt idx="6">
                  <c:v>74992.472625000097</c:v>
                </c:pt>
                <c:pt idx="7">
                  <c:v>81807.740500000044</c:v>
                </c:pt>
                <c:pt idx="8">
                  <c:v>60914.435958333328</c:v>
                </c:pt>
                <c:pt idx="9">
                  <c:v>74009.595416666678</c:v>
                </c:pt>
                <c:pt idx="10">
                  <c:v>33945.590374999971</c:v>
                </c:pt>
                <c:pt idx="11">
                  <c:v>26106.814333333008</c:v>
                </c:pt>
                <c:pt idx="13">
                  <c:v>32354.597708333502</c:v>
                </c:pt>
                <c:pt idx="14">
                  <c:v>32365.614166666328</c:v>
                </c:pt>
                <c:pt idx="15">
                  <c:v>34935.891624999553</c:v>
                </c:pt>
                <c:pt idx="16">
                  <c:v>32388.287583332876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01-4598-A230-4B21FC5EF8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Defence vs Oil'!$K$12:$K$14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Defence vs Oil'!$A$14:$A$29</c:f>
              <c:numCache>
                <c:formatCode>d\-mmm\-yy</c:formatCode>
                <c:ptCount val="16"/>
                <c:pt idx="0">
                  <c:v>45924</c:v>
                </c:pt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</c:numCache>
            </c:numRef>
          </c:cat>
          <c:val>
            <c:numRef>
              <c:f>'EU Defence vs Oil'!$K$15:$K$31</c:f>
              <c:numCache>
                <c:formatCode>0</c:formatCode>
                <c:ptCount val="17"/>
                <c:pt idx="0">
                  <c:v>-36864.819555555579</c:v>
                </c:pt>
                <c:pt idx="1">
                  <c:v>-38790.459111111108</c:v>
                </c:pt>
                <c:pt idx="2">
                  <c:v>-43588.029777777825</c:v>
                </c:pt>
                <c:pt idx="3">
                  <c:v>-39677.545333333343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8-4EFE-BBC1-9431B0823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'EU Insurance CDS RV'!$H$12:$H$14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'EU Insurance CDS RV'!$A$14:$A$29</c:f>
              <c:numCache>
                <c:formatCode>d\-mmm\-yy</c:formatCode>
                <c:ptCount val="16"/>
                <c:pt idx="0">
                  <c:v>45925</c:v>
                </c:pt>
                <c:pt idx="1">
                  <c:v>45926</c:v>
                </c:pt>
                <c:pt idx="2">
                  <c:v>45929</c:v>
                </c:pt>
                <c:pt idx="3">
                  <c:v>45930</c:v>
                </c:pt>
              </c:numCache>
            </c:numRef>
          </c:cat>
          <c:val>
            <c:numRef>
              <c:f>'EU Insurance CDS RV'!$H$15:$H$31</c:f>
              <c:numCache>
                <c:formatCode>0</c:formatCode>
                <c:ptCount val="17"/>
                <c:pt idx="0">
                  <c:v>-5973.1262222222376</c:v>
                </c:pt>
                <c:pt idx="1">
                  <c:v>2332.7831111111491</c:v>
                </c:pt>
                <c:pt idx="2">
                  <c:v>-173.235111111072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D4-4411-882D-F7F8CBCE8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Barclays!$H$12:$H$14</c:f>
              <c:strCache>
                <c:ptCount val="3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Barclays!$A$14:$A$29</c:f>
              <c:numCache>
                <c:formatCode>d\-mmm\-yy</c:formatCode>
                <c:ptCount val="16"/>
                <c:pt idx="0">
                  <c:v>45930</c:v>
                </c:pt>
              </c:numCache>
            </c:numRef>
          </c:cat>
          <c:val>
            <c:numRef>
              <c:f>Barclays!$H$15:$H$31</c:f>
              <c:numCache>
                <c:formatCode>0</c:formatCode>
                <c:ptCount val="1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58-40A7-A5C3-924A70C01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1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595312</xdr:colOff>
      <xdr:row>10</xdr:row>
      <xdr:rowOff>31750</xdr:rowOff>
    </xdr:from>
    <xdr:to>
      <xdr:col>20</xdr:col>
      <xdr:colOff>476251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62840A-770E-37E7-F220-AD1914657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595311</xdr:colOff>
      <xdr:row>10</xdr:row>
      <xdr:rowOff>31750</xdr:rowOff>
    </xdr:from>
    <xdr:to>
      <xdr:col>24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16E7BA-5079-4402-9582-E0393CB053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BDA8BA-604F-43FA-BB65-32577F55A0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595311</xdr:colOff>
      <xdr:row>10</xdr:row>
      <xdr:rowOff>31750</xdr:rowOff>
    </xdr:from>
    <xdr:to>
      <xdr:col>21</xdr:col>
      <xdr:colOff>79375</xdr:colOff>
      <xdr:row>31</xdr:row>
      <xdr:rowOff>161131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9DD156-6774-45DD-B594-72912ED83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opLeftCell="A3" zoomScale="80" zoomScaleNormal="80" workbookViewId="0">
      <selection activeCell="I9" sqref="I9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3" bestFit="1" customWidth="1"/>
    <col min="5" max="5" width="10.3320312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3" bestFit="1" customWidth="1"/>
    <col min="10" max="10" width="10.6640625" style="3" bestFit="1" customWidth="1"/>
    <col min="11" max="11" width="9.109375" style="3"/>
    <col min="12" max="12" width="10.5546875" style="3" bestFit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5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L1" s="53">
        <f ca="1">TODAY()-5</f>
        <v>45925</v>
      </c>
    </row>
    <row r="2" spans="1:15" ht="15" thickBot="1" x14ac:dyDescent="0.35">
      <c r="A2" s="14"/>
      <c r="B2" s="27" t="s">
        <v>0</v>
      </c>
      <c r="C2" s="28" t="s">
        <v>1</v>
      </c>
      <c r="D2" s="1"/>
      <c r="E2" s="1"/>
      <c r="F2" s="29" t="s">
        <v>2</v>
      </c>
      <c r="G2" s="24">
        <v>45919</v>
      </c>
      <c r="H2" s="25">
        <v>45922</v>
      </c>
      <c r="I2" s="26" t="s">
        <v>3</v>
      </c>
      <c r="J2" s="23" t="s">
        <v>4</v>
      </c>
      <c r="L2" s="27" t="s">
        <v>0</v>
      </c>
      <c r="N2" s="28" t="s">
        <v>1</v>
      </c>
    </row>
    <row r="3" spans="1:15" x14ac:dyDescent="0.3">
      <c r="A3" s="14" t="s">
        <v>33</v>
      </c>
      <c r="B3" s="15" t="s">
        <v>5</v>
      </c>
      <c r="C3" s="5" t="s">
        <v>6</v>
      </c>
      <c r="D3" s="1"/>
      <c r="E3" s="1"/>
      <c r="F3" s="15" t="s">
        <v>7</v>
      </c>
      <c r="G3" s="1">
        <v>90.555000000000007</v>
      </c>
      <c r="H3" s="1">
        <v>91.102000000000004</v>
      </c>
      <c r="I3" s="1">
        <f>H3-G3</f>
        <v>0.54699999999999704</v>
      </c>
      <c r="J3" s="5"/>
      <c r="L3" s="53" cm="1">
        <f t="array" aca="1" ref="L3:M6" ca="1">_xll.BDH($B$4, "PX_LAST, ", $L$1, "")</f>
        <v>45925</v>
      </c>
      <c r="M3" s="3">
        <f ca="1"/>
        <v>105.399</v>
      </c>
      <c r="N3" s="53" cm="1">
        <f t="array" aca="1" ref="N3:O6" ca="1">_xll.BDH($C$4, "PX_LAST, ", $L$1, "")</f>
        <v>45925</v>
      </c>
      <c r="O3" s="3">
        <f ca="1"/>
        <v>100.806</v>
      </c>
    </row>
    <row r="4" spans="1:15" ht="30" customHeight="1" x14ac:dyDescent="0.3">
      <c r="A4" s="15" t="s">
        <v>34</v>
      </c>
      <c r="B4" s="17" t="s">
        <v>35</v>
      </c>
      <c r="C4" s="6" t="s">
        <v>36</v>
      </c>
      <c r="D4" s="1"/>
      <c r="E4" s="1"/>
      <c r="F4" s="15" t="s">
        <v>9</v>
      </c>
      <c r="G4" s="1">
        <v>91.418000000000006</v>
      </c>
      <c r="H4" s="1"/>
      <c r="I4" s="1"/>
      <c r="J4" s="5">
        <f>G4+I3</f>
        <v>91.965000000000003</v>
      </c>
      <c r="L4" s="53">
        <f ca="1"/>
        <v>45926</v>
      </c>
      <c r="M4" s="3">
        <f ca="1"/>
        <v>105.75</v>
      </c>
      <c r="N4" s="53">
        <f ca="1"/>
        <v>45926</v>
      </c>
      <c r="O4" s="3">
        <f ca="1"/>
        <v>100.946</v>
      </c>
    </row>
    <row r="5" spans="1:15" ht="15" thickBot="1" x14ac:dyDescent="0.35">
      <c r="A5" s="15" t="s">
        <v>8</v>
      </c>
      <c r="B5" s="18">
        <v>25000000</v>
      </c>
      <c r="C5" s="8">
        <v>7500000</v>
      </c>
      <c r="D5" s="1"/>
      <c r="E5" s="1"/>
      <c r="F5" s="16" t="s">
        <v>11</v>
      </c>
      <c r="G5" s="1"/>
      <c r="H5" s="1">
        <v>103.506</v>
      </c>
      <c r="I5" s="1"/>
      <c r="J5" s="5"/>
      <c r="L5" s="53">
        <f ca="1"/>
        <v>45929</v>
      </c>
      <c r="M5" s="3">
        <f ca="1"/>
        <v>104.60299999999999</v>
      </c>
      <c r="N5" s="53">
        <f ca="1"/>
        <v>45929</v>
      </c>
      <c r="O5" s="3">
        <f ca="1"/>
        <v>100.848</v>
      </c>
    </row>
    <row r="6" spans="1:15" ht="15" thickBot="1" x14ac:dyDescent="0.35">
      <c r="A6" s="15" t="s">
        <v>10</v>
      </c>
      <c r="B6" s="19">
        <v>0.01</v>
      </c>
      <c r="C6" s="10">
        <v>6.7000000000000004E-2</v>
      </c>
      <c r="D6" s="1"/>
      <c r="E6" s="1"/>
      <c r="F6" s="30" t="s">
        <v>13</v>
      </c>
      <c r="G6" s="23">
        <f>H5-J4</f>
        <v>11.540999999999997</v>
      </c>
      <c r="H6" s="21"/>
      <c r="I6" s="21"/>
      <c r="J6" s="22"/>
      <c r="L6" s="53">
        <f ca="1"/>
        <v>45930</v>
      </c>
      <c r="M6" s="3">
        <f ca="1"/>
        <v>105.56699999999999</v>
      </c>
      <c r="N6" s="53">
        <f ca="1"/>
        <v>45930</v>
      </c>
      <c r="O6" s="3">
        <f ca="1"/>
        <v>100.792</v>
      </c>
    </row>
    <row r="7" spans="1:15" x14ac:dyDescent="0.3">
      <c r="A7" s="15" t="s">
        <v>12</v>
      </c>
      <c r="B7" s="19">
        <v>0</v>
      </c>
      <c r="C7" s="10">
        <v>4.1000000000000002E-2</v>
      </c>
      <c r="D7" s="1"/>
      <c r="E7" s="1"/>
    </row>
    <row r="8" spans="1:15" x14ac:dyDescent="0.3">
      <c r="A8" s="15" t="s">
        <v>14</v>
      </c>
      <c r="B8" s="15">
        <v>4.46</v>
      </c>
      <c r="C8" s="5"/>
      <c r="D8" s="1"/>
      <c r="E8" s="1"/>
      <c r="F8" s="1"/>
      <c r="G8" s="1"/>
      <c r="H8" s="1"/>
      <c r="I8" s="1"/>
      <c r="J8" s="1"/>
    </row>
    <row r="9" spans="1:15" x14ac:dyDescent="0.3">
      <c r="A9" s="15" t="s">
        <v>15</v>
      </c>
      <c r="B9" s="15">
        <v>1.17</v>
      </c>
      <c r="C9" s="5"/>
      <c r="D9" s="1"/>
      <c r="E9" s="1"/>
      <c r="F9" s="1"/>
      <c r="G9" s="1"/>
      <c r="H9" s="1"/>
      <c r="I9" s="1"/>
      <c r="J9" s="1"/>
    </row>
    <row r="10" spans="1:15" ht="15" thickBot="1" x14ac:dyDescent="0.35">
      <c r="A10" s="16" t="s">
        <v>29</v>
      </c>
      <c r="B10" s="20" cm="1">
        <f t="array" ref="B10">_xll.BDP(B4,"PX_LAST")</f>
        <v>105.56699999999999</v>
      </c>
      <c r="C10" s="13" cm="1">
        <f t="array" ref="C10">_xll.BDP(C4,"PX_LAST")</f>
        <v>100.792</v>
      </c>
      <c r="D10" s="1"/>
      <c r="E10" s="1"/>
      <c r="F10" s="1"/>
      <c r="G10" s="1"/>
      <c r="H10" s="1"/>
      <c r="I10" s="1"/>
      <c r="J10" s="1"/>
    </row>
    <row r="11" spans="1:15" ht="15" thickBo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5" ht="15" thickBot="1" x14ac:dyDescent="0.35">
      <c r="A12" s="40" t="s">
        <v>23</v>
      </c>
      <c r="B12" s="73" t="s">
        <v>0</v>
      </c>
      <c r="C12" s="74"/>
      <c r="D12" s="74"/>
      <c r="E12" s="75"/>
      <c r="F12" s="76" t="s">
        <v>1</v>
      </c>
      <c r="G12" s="77"/>
      <c r="H12" s="78"/>
      <c r="I12" s="40" t="s">
        <v>16</v>
      </c>
      <c r="J12" s="1"/>
    </row>
    <row r="13" spans="1:15" ht="15" thickBot="1" x14ac:dyDescent="0.35">
      <c r="A13" s="16"/>
      <c r="B13" s="11" t="s">
        <v>25</v>
      </c>
      <c r="C13" s="21" t="s">
        <v>18</v>
      </c>
      <c r="D13" s="21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</row>
    <row r="14" spans="1:15" x14ac:dyDescent="0.3">
      <c r="A14" s="37">
        <v>45903</v>
      </c>
      <c r="B14" s="4">
        <v>106.5</v>
      </c>
      <c r="C14" s="1">
        <v>106.5</v>
      </c>
      <c r="D14" s="1"/>
      <c r="E14" s="5"/>
      <c r="F14" s="4">
        <v>98.875</v>
      </c>
      <c r="G14" s="1"/>
      <c r="H14" s="5"/>
      <c r="I14" s="15"/>
      <c r="J14" s="1"/>
    </row>
    <row r="15" spans="1:15" x14ac:dyDescent="0.3">
      <c r="A15" s="37">
        <v>45904</v>
      </c>
      <c r="B15" s="4">
        <v>101.988</v>
      </c>
      <c r="C15" s="1">
        <v>101.988</v>
      </c>
      <c r="D15" s="31">
        <f t="shared" ref="D15:D26" si="0">-1*(C15-$C$14)*10^-4*$B$8*$B$5</f>
        <v>50308.800000000003</v>
      </c>
      <c r="E15" s="32">
        <f t="shared" ref="E15:E26" si="1">$B$6*(A15-$A$14)/360*$B$5</f>
        <v>694.44444444444446</v>
      </c>
      <c r="F15" s="4">
        <v>99.388999999999996</v>
      </c>
      <c r="G15" s="31">
        <f>(F15-$F$14)/100*$C$5</f>
        <v>38549.999999999687</v>
      </c>
      <c r="H15" s="32">
        <f>$C$6*(A15-$A$14)/360*$C$5-$C$7*(A15-$A$14)/360*$C$5*$F$14/100</f>
        <v>551.27604166666697</v>
      </c>
      <c r="I15" s="39">
        <f>(D15+E15)*$B$9-G15-H15</f>
        <v>20572.519958333647</v>
      </c>
      <c r="J15" s="1"/>
    </row>
    <row r="16" spans="1:15" x14ac:dyDescent="0.3">
      <c r="A16" s="37">
        <v>45905</v>
      </c>
      <c r="B16" s="4">
        <v>99.507999999999996</v>
      </c>
      <c r="C16" s="1">
        <v>99.507999999999996</v>
      </c>
      <c r="D16" s="31">
        <f t="shared" si="0"/>
        <v>77960.800000000047</v>
      </c>
      <c r="E16" s="32">
        <f t="shared" si="1"/>
        <v>1388.8888888888889</v>
      </c>
      <c r="F16" s="4">
        <v>99.855000000000004</v>
      </c>
      <c r="G16" s="31">
        <f t="shared" ref="G16:G34" si="2">(F16-$F$14)/100*$C$5</f>
        <v>73500.000000000291</v>
      </c>
      <c r="H16" s="32">
        <f t="shared" ref="H16:H34" si="3">$C$6*(A16-$A$14)/360*$C$5-$C$7*(A16-$A$14)/360*$C$5*$F$14/100</f>
        <v>1102.5520833333339</v>
      </c>
      <c r="I16" s="39">
        <f t="shared" ref="I16:I33" si="4">(D16+E16)*$B$9-G16-H16</f>
        <v>18236.58391666643</v>
      </c>
      <c r="J16" s="1"/>
    </row>
    <row r="17" spans="1:10" x14ac:dyDescent="0.3">
      <c r="A17" s="37">
        <v>45908</v>
      </c>
      <c r="B17" s="4">
        <v>97.378</v>
      </c>
      <c r="C17" s="1">
        <v>97.378</v>
      </c>
      <c r="D17" s="31">
        <f t="shared" si="0"/>
        <v>101710.30000000002</v>
      </c>
      <c r="E17" s="32">
        <f t="shared" si="1"/>
        <v>3472.2222222222222</v>
      </c>
      <c r="F17" s="4">
        <v>99.869</v>
      </c>
      <c r="G17" s="31">
        <f t="shared" si="2"/>
        <v>74549.999999999985</v>
      </c>
      <c r="H17" s="32">
        <f t="shared" si="3"/>
        <v>2756.380208333333</v>
      </c>
      <c r="I17" s="39">
        <f t="shared" si="4"/>
        <v>45757.170791666686</v>
      </c>
      <c r="J17" s="1"/>
    </row>
    <row r="18" spans="1:10" x14ac:dyDescent="0.3">
      <c r="A18" s="37">
        <v>45909</v>
      </c>
      <c r="B18" s="4">
        <v>96.828000000000003</v>
      </c>
      <c r="C18" s="1">
        <v>96.828000000000003</v>
      </c>
      <c r="D18" s="31">
        <f t="shared" si="0"/>
        <v>107842.79999999997</v>
      </c>
      <c r="E18" s="32">
        <f t="shared" si="1"/>
        <v>4166.666666666667</v>
      </c>
      <c r="F18" s="4">
        <v>99.733000000000004</v>
      </c>
      <c r="G18" s="31">
        <f t="shared" si="2"/>
        <v>64350.000000000306</v>
      </c>
      <c r="H18" s="32">
        <f t="shared" si="3"/>
        <v>3307.65625</v>
      </c>
      <c r="I18" s="39">
        <f t="shared" si="4"/>
        <v>63393.419749999666</v>
      </c>
      <c r="J18" s="1"/>
    </row>
    <row r="19" spans="1:10" x14ac:dyDescent="0.3">
      <c r="A19" s="37">
        <v>45910</v>
      </c>
      <c r="B19" s="4">
        <v>95.448999999999998</v>
      </c>
      <c r="C19" s="1">
        <v>95.448999999999998</v>
      </c>
      <c r="D19" s="31">
        <f t="shared" si="0"/>
        <v>123218.65000000002</v>
      </c>
      <c r="E19" s="32">
        <f t="shared" si="1"/>
        <v>4861.1111111111113</v>
      </c>
      <c r="F19" s="4">
        <v>100.00700000000001</v>
      </c>
      <c r="G19" s="31">
        <f t="shared" si="2"/>
        <v>84900.000000000378</v>
      </c>
      <c r="H19" s="32">
        <f t="shared" si="3"/>
        <v>3858.9322916666661</v>
      </c>
      <c r="I19" s="39">
        <f t="shared" si="4"/>
        <v>61094.388208332988</v>
      </c>
      <c r="J19" s="1"/>
    </row>
    <row r="20" spans="1:10" x14ac:dyDescent="0.3">
      <c r="A20" s="37">
        <v>45911</v>
      </c>
      <c r="B20" s="4">
        <v>92.872</v>
      </c>
      <c r="C20" s="1">
        <v>92.872</v>
      </c>
      <c r="D20" s="31">
        <f t="shared" si="0"/>
        <v>151952.20000000001</v>
      </c>
      <c r="E20" s="32">
        <f t="shared" si="1"/>
        <v>5555.5555555555557</v>
      </c>
      <c r="F20" s="4">
        <v>100.071</v>
      </c>
      <c r="G20" s="31">
        <f t="shared" si="2"/>
        <v>89699.99999999984</v>
      </c>
      <c r="H20" s="32">
        <f t="shared" si="3"/>
        <v>4410.2083333333358</v>
      </c>
      <c r="I20" s="39">
        <f t="shared" si="4"/>
        <v>90173.865666666854</v>
      </c>
      <c r="J20" s="1"/>
    </row>
    <row r="21" spans="1:10" x14ac:dyDescent="0.3">
      <c r="A21" s="37">
        <v>45912</v>
      </c>
      <c r="B21" s="4">
        <v>92.445999999999998</v>
      </c>
      <c r="C21" s="1">
        <v>92.445999999999998</v>
      </c>
      <c r="D21" s="31">
        <f t="shared" si="0"/>
        <v>156702.10000000003</v>
      </c>
      <c r="E21" s="32">
        <f t="shared" si="1"/>
        <v>6250</v>
      </c>
      <c r="F21" s="4">
        <v>100.351</v>
      </c>
      <c r="G21" s="31">
        <f t="shared" si="2"/>
        <v>110699.99999999993</v>
      </c>
      <c r="H21" s="32">
        <f t="shared" si="3"/>
        <v>4961.4843749999973</v>
      </c>
      <c r="I21" s="39">
        <f t="shared" si="4"/>
        <v>74992.472625000097</v>
      </c>
      <c r="J21" s="1"/>
    </row>
    <row r="22" spans="1:10" x14ac:dyDescent="0.3">
      <c r="A22" s="37">
        <v>45915</v>
      </c>
      <c r="B22" s="4">
        <v>91.334000000000003</v>
      </c>
      <c r="C22" s="1">
        <v>91.334000000000003</v>
      </c>
      <c r="D22" s="31">
        <f t="shared" si="0"/>
        <v>169100.89999999997</v>
      </c>
      <c r="E22" s="32">
        <f t="shared" si="1"/>
        <v>8333.3333333333339</v>
      </c>
      <c r="F22" s="4">
        <v>100.464</v>
      </c>
      <c r="G22" s="31">
        <f t="shared" si="2"/>
        <v>119174.99999999991</v>
      </c>
      <c r="H22" s="32">
        <f t="shared" si="3"/>
        <v>6615.3125</v>
      </c>
      <c r="I22" s="39">
        <f t="shared" si="4"/>
        <v>81807.740500000044</v>
      </c>
      <c r="J22" s="1"/>
    </row>
    <row r="23" spans="1:10" x14ac:dyDescent="0.3">
      <c r="A23" s="37">
        <v>45916</v>
      </c>
      <c r="B23" s="4">
        <v>91.960999999999999</v>
      </c>
      <c r="C23" s="1">
        <v>91.960999999999999</v>
      </c>
      <c r="D23" s="31">
        <f t="shared" si="0"/>
        <v>162109.85000000003</v>
      </c>
      <c r="E23" s="32">
        <f t="shared" si="1"/>
        <v>9027.7777777777792</v>
      </c>
      <c r="F23" s="4">
        <v>100.637</v>
      </c>
      <c r="G23" s="31">
        <f t="shared" si="2"/>
        <v>132150.00000000003</v>
      </c>
      <c r="H23" s="32">
        <f t="shared" si="3"/>
        <v>7166.5885416666679</v>
      </c>
      <c r="I23" s="39">
        <f t="shared" si="4"/>
        <v>60914.435958333328</v>
      </c>
      <c r="J23" s="1"/>
    </row>
    <row r="24" spans="1:10" x14ac:dyDescent="0.3">
      <c r="A24" s="37">
        <v>45917</v>
      </c>
      <c r="B24" s="4">
        <v>92.38</v>
      </c>
      <c r="C24" s="1">
        <v>92.38</v>
      </c>
      <c r="D24" s="31">
        <f t="shared" si="0"/>
        <v>157438.00000000006</v>
      </c>
      <c r="E24" s="32">
        <f t="shared" si="1"/>
        <v>9722.2222222222226</v>
      </c>
      <c r="F24" s="4">
        <v>100.393</v>
      </c>
      <c r="G24" s="31">
        <f t="shared" si="2"/>
        <v>113850.00000000004</v>
      </c>
      <c r="H24" s="32">
        <f t="shared" si="3"/>
        <v>7717.8645833333321</v>
      </c>
      <c r="I24" s="39">
        <f t="shared" si="4"/>
        <v>74009.595416666678</v>
      </c>
      <c r="J24" s="1"/>
    </row>
    <row r="25" spans="1:10" x14ac:dyDescent="0.3">
      <c r="A25" s="37">
        <v>45918</v>
      </c>
      <c r="B25" s="4">
        <v>91.418000000000006</v>
      </c>
      <c r="C25" s="1">
        <v>91.418000000000006</v>
      </c>
      <c r="D25" s="31">
        <f t="shared" si="0"/>
        <v>168164.29999999993</v>
      </c>
      <c r="E25" s="32">
        <f t="shared" si="1"/>
        <v>10416.666666666666</v>
      </c>
      <c r="F25" s="4">
        <v>101.098</v>
      </c>
      <c r="G25" s="31">
        <f t="shared" si="2"/>
        <v>166724.99999999991</v>
      </c>
      <c r="H25" s="32">
        <f t="shared" si="3"/>
        <v>8269.1406250000036</v>
      </c>
      <c r="I25" s="39">
        <f t="shared" si="4"/>
        <v>33945.590374999971</v>
      </c>
      <c r="J25" s="1"/>
    </row>
    <row r="26" spans="1:10" x14ac:dyDescent="0.3">
      <c r="A26" s="37">
        <v>45919</v>
      </c>
      <c r="B26" s="4">
        <v>91.418000000000006</v>
      </c>
      <c r="C26" s="1">
        <v>91.418000000000006</v>
      </c>
      <c r="D26" s="31">
        <f t="shared" si="0"/>
        <v>168164.29999999993</v>
      </c>
      <c r="E26" s="32">
        <f t="shared" si="1"/>
        <v>11111.111111111111</v>
      </c>
      <c r="F26" s="4">
        <v>101.206</v>
      </c>
      <c r="G26" s="31">
        <f t="shared" si="2"/>
        <v>174825.00000000023</v>
      </c>
      <c r="H26" s="32">
        <f t="shared" si="3"/>
        <v>8820.4166666666715</v>
      </c>
      <c r="I26" s="39">
        <f t="shared" si="4"/>
        <v>26106.814333333008</v>
      </c>
      <c r="J26" s="1"/>
    </row>
    <row r="27" spans="1:10" x14ac:dyDescent="0.3">
      <c r="A27" s="38"/>
      <c r="B27" s="33" t="s">
        <v>22</v>
      </c>
      <c r="C27" s="1"/>
      <c r="D27" s="31"/>
      <c r="E27" s="32"/>
      <c r="F27" s="4"/>
      <c r="G27" s="31"/>
      <c r="H27" s="32"/>
      <c r="I27" s="39"/>
      <c r="J27" s="1"/>
    </row>
    <row r="28" spans="1:10" x14ac:dyDescent="0.3">
      <c r="A28" s="37">
        <v>45922</v>
      </c>
      <c r="B28" s="4">
        <v>103.506</v>
      </c>
      <c r="C28" s="1">
        <f t="shared" ref="C28:C34" si="5">B28-$G$6</f>
        <v>91.965000000000003</v>
      </c>
      <c r="D28" s="31">
        <f t="shared" ref="D28:D34" si="6">-1*(C28-$C$14)*10^-4*$B$8*$B$5</f>
        <v>162065.24999999997</v>
      </c>
      <c r="E28" s="32">
        <f>$B$6*(A28-$A$14)/360*$B$5</f>
        <v>13194.444444444445</v>
      </c>
      <c r="F28" s="4">
        <v>101.038</v>
      </c>
      <c r="G28" s="31">
        <f t="shared" si="2"/>
        <v>162224.99999999977</v>
      </c>
      <c r="H28" s="32">
        <f t="shared" si="3"/>
        <v>10474.244791666672</v>
      </c>
      <c r="I28" s="39">
        <f t="shared" si="4"/>
        <v>32354.597708333502</v>
      </c>
      <c r="J28" s="1"/>
    </row>
    <row r="29" spans="1:10" x14ac:dyDescent="0.3">
      <c r="A29" s="37">
        <v>45923</v>
      </c>
      <c r="B29" s="4">
        <v>103.071</v>
      </c>
      <c r="C29" s="1">
        <f t="shared" si="5"/>
        <v>91.53</v>
      </c>
      <c r="D29" s="31">
        <f t="shared" si="6"/>
        <v>166915.5</v>
      </c>
      <c r="E29" s="32">
        <f>$B$6*(A29-$A$14)/360*$B$5</f>
        <v>13888.888888888889</v>
      </c>
      <c r="F29" s="4">
        <v>101.117</v>
      </c>
      <c r="G29" s="31">
        <f t="shared" si="2"/>
        <v>168150.00000000032</v>
      </c>
      <c r="H29" s="32">
        <f t="shared" si="3"/>
        <v>11025.520833333332</v>
      </c>
      <c r="I29" s="39">
        <f t="shared" si="4"/>
        <v>32365.614166666328</v>
      </c>
      <c r="J29" s="1"/>
    </row>
    <row r="30" spans="1:10" x14ac:dyDescent="0.3">
      <c r="A30" s="37">
        <v>45924</v>
      </c>
      <c r="B30" s="4">
        <v>102.89400000000001</v>
      </c>
      <c r="C30" s="1">
        <f t="shared" si="5"/>
        <v>91.353000000000009</v>
      </c>
      <c r="D30" s="31">
        <f t="shared" si="6"/>
        <v>168889.0499999999</v>
      </c>
      <c r="E30" s="32">
        <f>$B$6*(A30-$A$14)/360*$B$5</f>
        <v>14583.333333333332</v>
      </c>
      <c r="F30" s="4">
        <v>101.117</v>
      </c>
      <c r="G30" s="31">
        <f t="shared" si="2"/>
        <v>168150.00000000032</v>
      </c>
      <c r="H30" s="32">
        <f t="shared" si="3"/>
        <v>11576.796875</v>
      </c>
      <c r="I30" s="39">
        <f t="shared" si="4"/>
        <v>34935.891624999553</v>
      </c>
      <c r="J30" s="1"/>
    </row>
    <row r="31" spans="1:10" x14ac:dyDescent="0.3">
      <c r="A31" s="37">
        <v>45925</v>
      </c>
      <c r="B31" s="4">
        <v>105.11</v>
      </c>
      <c r="C31" s="1">
        <f t="shared" si="5"/>
        <v>93.569000000000003</v>
      </c>
      <c r="D31" s="31">
        <f t="shared" si="6"/>
        <v>144180.64999999997</v>
      </c>
      <c r="E31" s="32">
        <f t="shared" ref="E31:E34" si="7">$B$6*(A31-$A$14)/360*$B$5</f>
        <v>15277.777777777777</v>
      </c>
      <c r="F31" s="4">
        <v>100.76900000000001</v>
      </c>
      <c r="G31" s="31">
        <f t="shared" si="2"/>
        <v>142050.00000000041</v>
      </c>
      <c r="H31" s="32">
        <f t="shared" si="3"/>
        <v>12128.072916666668</v>
      </c>
      <c r="I31" s="39">
        <f t="shared" si="4"/>
        <v>32388.287583332876</v>
      </c>
      <c r="J31" s="1"/>
    </row>
    <row r="32" spans="1:10" x14ac:dyDescent="0.3">
      <c r="A32" s="37">
        <v>45926</v>
      </c>
      <c r="B32" s="4">
        <v>105.75</v>
      </c>
      <c r="C32" s="1">
        <f t="shared" si="5"/>
        <v>94.209000000000003</v>
      </c>
      <c r="D32" s="31">
        <f t="shared" si="6"/>
        <v>137044.64999999997</v>
      </c>
      <c r="E32" s="32">
        <f t="shared" si="7"/>
        <v>15972.222222222223</v>
      </c>
      <c r="F32" s="4">
        <v>100.946</v>
      </c>
      <c r="G32" s="1">
        <f t="shared" si="2"/>
        <v>155324.99999999983</v>
      </c>
      <c r="H32" s="32">
        <f t="shared" si="3"/>
        <v>12679.348958333332</v>
      </c>
      <c r="I32" s="39">
        <f t="shared" si="4"/>
        <v>11025.391541666799</v>
      </c>
      <c r="J32" s="1"/>
    </row>
    <row r="33" spans="1:10" x14ac:dyDescent="0.3">
      <c r="A33" s="37">
        <v>45929</v>
      </c>
      <c r="B33" s="4">
        <v>104.60299999999999</v>
      </c>
      <c r="C33" s="1">
        <f t="shared" si="5"/>
        <v>93.061999999999998</v>
      </c>
      <c r="D33" s="31">
        <f t="shared" si="6"/>
        <v>149833.70000000001</v>
      </c>
      <c r="E33" s="32">
        <f t="shared" si="7"/>
        <v>18055.555555555558</v>
      </c>
      <c r="F33" s="4">
        <v>100.848</v>
      </c>
      <c r="G33" s="1">
        <f t="shared" si="2"/>
        <v>147974.99999999994</v>
      </c>
      <c r="H33" s="32">
        <f t="shared" si="3"/>
        <v>14333.177083333336</v>
      </c>
      <c r="I33" s="39">
        <f t="shared" si="4"/>
        <v>34122.251916666726</v>
      </c>
      <c r="J33" s="1"/>
    </row>
    <row r="34" spans="1:10" x14ac:dyDescent="0.3">
      <c r="A34" s="37">
        <v>45930</v>
      </c>
      <c r="B34" s="4">
        <v>105.58799999999999</v>
      </c>
      <c r="C34" s="1">
        <f t="shared" si="5"/>
        <v>94.046999999999997</v>
      </c>
      <c r="D34" s="31">
        <f t="shared" si="6"/>
        <v>138850.95000000004</v>
      </c>
      <c r="E34" s="32">
        <f t="shared" si="7"/>
        <v>18750</v>
      </c>
      <c r="F34" s="4">
        <v>100.762</v>
      </c>
      <c r="G34" s="1">
        <f t="shared" si="2"/>
        <v>141525.00000000003</v>
      </c>
      <c r="H34" s="32">
        <f t="shared" si="3"/>
        <v>14884.453125000007</v>
      </c>
      <c r="I34" s="39">
        <f>(D34+E34)*$B$9-G34-H34</f>
        <v>27983.658374999992</v>
      </c>
      <c r="J34" s="1"/>
    </row>
    <row r="35" spans="1:10" x14ac:dyDescent="0.3">
      <c r="B35" s="4"/>
      <c r="C35" s="1"/>
      <c r="D35" s="1"/>
      <c r="E35" s="5"/>
      <c r="F35" s="4"/>
      <c r="G35" s="1"/>
      <c r="H35" s="5"/>
      <c r="I35" s="15"/>
      <c r="J35" s="1"/>
    </row>
    <row r="36" spans="1:10" x14ac:dyDescent="0.3">
      <c r="B36" s="4"/>
      <c r="C36" s="1"/>
      <c r="D36" s="1"/>
      <c r="E36" s="5"/>
      <c r="F36" s="4"/>
      <c r="G36" s="1"/>
      <c r="H36" s="5"/>
      <c r="I36" s="15"/>
      <c r="J36" s="1"/>
    </row>
    <row r="37" spans="1:10" x14ac:dyDescent="0.3">
      <c r="A37" s="15"/>
      <c r="B37" s="4"/>
      <c r="C37" s="1"/>
      <c r="D37" s="1"/>
      <c r="E37" s="5"/>
      <c r="F37" s="4"/>
      <c r="G37" s="1"/>
      <c r="H37" s="5"/>
      <c r="I37" s="15"/>
      <c r="J37" s="1"/>
    </row>
    <row r="38" spans="1:10" x14ac:dyDescent="0.3">
      <c r="A38" s="15"/>
      <c r="B38" s="4"/>
      <c r="C38" s="1"/>
      <c r="D38" s="1"/>
      <c r="E38" s="5"/>
      <c r="F38" s="4"/>
      <c r="G38" s="1"/>
      <c r="H38" s="5"/>
      <c r="I38" s="15"/>
      <c r="J38" s="1"/>
    </row>
    <row r="39" spans="1:10" x14ac:dyDescent="0.3">
      <c r="A39" s="15"/>
      <c r="B39" s="4"/>
      <c r="C39" s="1"/>
      <c r="D39" s="1"/>
      <c r="E39" s="5"/>
      <c r="F39" s="4"/>
      <c r="G39" s="1"/>
      <c r="H39" s="5"/>
      <c r="I39" s="15"/>
      <c r="J39" s="1"/>
    </row>
    <row r="40" spans="1:10" x14ac:dyDescent="0.3">
      <c r="A40" s="15"/>
      <c r="B40" s="4"/>
      <c r="C40" s="1"/>
      <c r="D40" s="1"/>
      <c r="E40" s="5"/>
      <c r="F40" s="4"/>
      <c r="G40" s="1"/>
      <c r="H40" s="5"/>
      <c r="I40" s="15"/>
      <c r="J40" s="1"/>
    </row>
    <row r="41" spans="1:10" x14ac:dyDescent="0.3">
      <c r="A41" s="15"/>
      <c r="B41" s="4"/>
      <c r="C41" s="1"/>
      <c r="D41" s="1"/>
      <c r="E41" s="5"/>
      <c r="F41" s="4"/>
      <c r="G41" s="1"/>
      <c r="H41" s="5"/>
      <c r="I41" s="15"/>
      <c r="J41" s="1"/>
    </row>
    <row r="42" spans="1:10" x14ac:dyDescent="0.3">
      <c r="A42" s="38"/>
      <c r="B42" s="34"/>
      <c r="E42" s="35"/>
      <c r="F42" s="34"/>
      <c r="H42" s="35"/>
      <c r="I42" s="38"/>
    </row>
    <row r="43" spans="1:10" ht="15" thickBot="1" x14ac:dyDescent="0.35">
      <c r="A43" s="20"/>
      <c r="B43" s="36"/>
      <c r="C43" s="12"/>
      <c r="D43" s="12"/>
      <c r="E43" s="13"/>
      <c r="F43" s="36"/>
      <c r="G43" s="12"/>
      <c r="H43" s="13"/>
      <c r="I43" s="20"/>
    </row>
  </sheetData>
  <mergeCells count="2">
    <mergeCell ref="B12:E12"/>
    <mergeCell ref="F12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L53"/>
  <sheetViews>
    <sheetView zoomScale="80" zoomScaleNormal="80" workbookViewId="0">
      <selection activeCell="K19" sqref="K19"/>
    </sheetView>
  </sheetViews>
  <sheetFormatPr defaultRowHeight="14.4" x14ac:dyDescent="0.3"/>
  <cols>
    <col min="1" max="1" width="15.44140625" style="55" bestFit="1" customWidth="1"/>
    <col min="2" max="5" width="16.88671875" style="55" customWidth="1"/>
    <col min="6" max="6" width="10.5546875" style="55" bestFit="1" customWidth="1"/>
    <col min="7" max="7" width="8.44140625" style="55" bestFit="1" customWidth="1"/>
    <col min="8" max="8" width="14" style="55" customWidth="1"/>
    <col min="9" max="9" width="8.5546875" style="55" bestFit="1" customWidth="1"/>
    <col min="10" max="10" width="10.5546875" style="55" bestFit="1" customWidth="1"/>
    <col min="11" max="11" width="9.5546875" style="55" customWidth="1"/>
    <col min="12" max="12" width="10.6640625" style="55" bestFit="1" customWidth="1"/>
    <col min="13" max="16384" width="8.88671875" style="55"/>
  </cols>
  <sheetData>
    <row r="1" spans="1:12" ht="15" thickBot="1" x14ac:dyDescent="0.35">
      <c r="A1" s="1"/>
      <c r="B1" s="1"/>
      <c r="C1" s="1"/>
      <c r="D1" s="1"/>
      <c r="E1" s="1"/>
      <c r="F1" s="54">
        <f ca="1">TODAY()-5</f>
        <v>45925</v>
      </c>
      <c r="G1" s="1"/>
      <c r="H1" s="1"/>
      <c r="I1" s="1"/>
      <c r="J1" s="1"/>
      <c r="K1" s="1"/>
      <c r="L1" s="1"/>
    </row>
    <row r="2" spans="1:12" ht="15" thickBot="1" x14ac:dyDescent="0.35">
      <c r="A2" s="30"/>
      <c r="B2" s="41" t="s">
        <v>0</v>
      </c>
      <c r="C2" s="45" t="s">
        <v>0</v>
      </c>
      <c r="D2" s="28" t="s">
        <v>1</v>
      </c>
      <c r="F2" s="27" t="s">
        <v>0</v>
      </c>
      <c r="G2" s="1"/>
      <c r="H2" s="45" t="s">
        <v>0</v>
      </c>
      <c r="I2" s="2"/>
      <c r="J2" s="28" t="s">
        <v>1</v>
      </c>
      <c r="K2" s="1"/>
      <c r="L2" s="1"/>
    </row>
    <row r="3" spans="1:12" x14ac:dyDescent="0.3">
      <c r="A3" s="15" t="s">
        <v>33</v>
      </c>
      <c r="B3" s="1" t="s">
        <v>30</v>
      </c>
      <c r="C3" s="1" t="s">
        <v>31</v>
      </c>
      <c r="D3" s="5" t="s">
        <v>32</v>
      </c>
      <c r="F3" s="53" cm="1">
        <f t="array" aca="1" ref="F3:G6" ca="1">_xll.BDH($B$4, "PX_LAST, ", $F$1, "")</f>
        <v>45925</v>
      </c>
      <c r="G3" s="1">
        <f ca="1"/>
        <v>46.033999999999999</v>
      </c>
      <c r="H3" s="53" cm="1">
        <f t="array" aca="1" ref="H3:I6" ca="1">_xll.BDH($C$4, "PX_LAST, ", $F$1, "")</f>
        <v>45925</v>
      </c>
      <c r="I3" s="47">
        <f ca="1"/>
        <v>35.619</v>
      </c>
      <c r="J3" s="53" cm="1">
        <f t="array" aca="1" ref="J3:K6" ca="1">_xll.BDH($D$4, "PX_LAST, ", $F$1, "")</f>
        <v>45925</v>
      </c>
      <c r="K3" s="1">
        <f ca="1"/>
        <v>49.97</v>
      </c>
      <c r="L3" s="1"/>
    </row>
    <row r="4" spans="1:12" ht="32.25" customHeight="1" x14ac:dyDescent="0.3">
      <c r="A4" s="15" t="s">
        <v>34</v>
      </c>
      <c r="B4" s="42" t="s">
        <v>26</v>
      </c>
      <c r="C4" s="42" t="s">
        <v>27</v>
      </c>
      <c r="D4" s="43" t="s">
        <v>28</v>
      </c>
      <c r="F4" s="56">
        <f ca="1"/>
        <v>45926</v>
      </c>
      <c r="G4" s="1">
        <f ca="1"/>
        <v>45.863</v>
      </c>
      <c r="H4" s="54">
        <f ca="1"/>
        <v>45926</v>
      </c>
      <c r="I4" s="1">
        <f ca="1"/>
        <v>35.451000000000001</v>
      </c>
      <c r="J4" s="54">
        <f ca="1"/>
        <v>45926</v>
      </c>
      <c r="K4" s="1">
        <f ca="1"/>
        <v>49.46</v>
      </c>
      <c r="L4" s="1"/>
    </row>
    <row r="5" spans="1:12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F5" s="56">
        <f ca="1"/>
        <v>45929</v>
      </c>
      <c r="G5" s="1">
        <f ca="1"/>
        <v>45.945999999999998</v>
      </c>
      <c r="H5" s="54">
        <f ca="1"/>
        <v>45929</v>
      </c>
      <c r="I5" s="1">
        <f ca="1"/>
        <v>35.258000000000003</v>
      </c>
      <c r="J5" s="54">
        <f ca="1"/>
        <v>45929</v>
      </c>
      <c r="K5" s="1">
        <f ca="1"/>
        <v>48.598999999999997</v>
      </c>
      <c r="L5" s="1"/>
    </row>
    <row r="6" spans="1:12" x14ac:dyDescent="0.3">
      <c r="A6" s="15" t="s">
        <v>10</v>
      </c>
      <c r="B6" s="9">
        <v>0.05</v>
      </c>
      <c r="C6" s="9">
        <v>0.01</v>
      </c>
      <c r="D6" s="44">
        <v>0.01</v>
      </c>
      <c r="F6" s="56">
        <f ca="1"/>
        <v>45930</v>
      </c>
      <c r="G6" s="1">
        <f ca="1"/>
        <v>46.997</v>
      </c>
      <c r="H6" s="54">
        <f ca="1"/>
        <v>45930</v>
      </c>
      <c r="I6" s="1">
        <f ca="1"/>
        <v>35.423000000000002</v>
      </c>
      <c r="J6" s="54">
        <f ca="1"/>
        <v>45930</v>
      </c>
      <c r="K6" s="1">
        <f ca="1"/>
        <v>49.445</v>
      </c>
      <c r="L6" s="1"/>
    </row>
    <row r="7" spans="1:12" x14ac:dyDescent="0.3">
      <c r="A7" s="15" t="s">
        <v>12</v>
      </c>
      <c r="B7" s="9">
        <v>0</v>
      </c>
      <c r="C7" s="9">
        <v>0</v>
      </c>
      <c r="D7" s="44">
        <v>0</v>
      </c>
      <c r="G7" s="1"/>
      <c r="H7" s="1"/>
      <c r="I7" s="1"/>
      <c r="J7" s="1"/>
      <c r="K7" s="1"/>
      <c r="L7" s="1"/>
    </row>
    <row r="8" spans="1:12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</row>
    <row r="9" spans="1:12" x14ac:dyDescent="0.3">
      <c r="A9" s="15" t="s">
        <v>15</v>
      </c>
      <c r="B9" s="1" t="s">
        <v>24</v>
      </c>
      <c r="C9" s="1" t="s">
        <v>24</v>
      </c>
      <c r="D9" s="5" t="s">
        <v>24</v>
      </c>
      <c r="G9" s="1"/>
      <c r="H9" s="1"/>
      <c r="I9" s="1"/>
      <c r="J9" s="1"/>
      <c r="K9" s="1"/>
      <c r="L9" s="1"/>
    </row>
    <row r="10" spans="1:12" ht="15" thickBot="1" x14ac:dyDescent="0.35">
      <c r="A10" s="16" t="s">
        <v>29</v>
      </c>
      <c r="B10" s="21" cm="1">
        <f t="array" ref="B10">_xll.BDP(B4,"px_last")</f>
        <v>46.996549999999999</v>
      </c>
      <c r="C10" s="21" cm="1">
        <f t="array" ref="C10">_xll.BDP(C4,"px_last")</f>
        <v>35.423450000000003</v>
      </c>
      <c r="D10" s="22" cm="1">
        <f t="array" ref="D10">_xll.BDP(D4,"px_last")</f>
        <v>49.444789999999998</v>
      </c>
      <c r="E10" s="1"/>
      <c r="F10" s="1"/>
      <c r="G10" s="1"/>
      <c r="H10" s="1"/>
      <c r="I10" s="1"/>
      <c r="J10" s="1"/>
      <c r="K10" s="1"/>
      <c r="L10" s="1"/>
    </row>
    <row r="11" spans="1:12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5" thickBot="1" x14ac:dyDescent="0.35">
      <c r="A12" s="40" t="s">
        <v>23</v>
      </c>
      <c r="B12" s="73" t="s">
        <v>0</v>
      </c>
      <c r="C12" s="74"/>
      <c r="D12" s="75"/>
      <c r="E12" s="79" t="s">
        <v>0</v>
      </c>
      <c r="F12" s="80"/>
      <c r="G12" s="81"/>
      <c r="H12" s="76" t="s">
        <v>1</v>
      </c>
      <c r="I12" s="77"/>
      <c r="J12" s="78"/>
      <c r="K12" s="40" t="s">
        <v>16</v>
      </c>
      <c r="L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25</v>
      </c>
      <c r="F13" s="21" t="s">
        <v>19</v>
      </c>
      <c r="G13" s="22" t="s">
        <v>20</v>
      </c>
      <c r="H13" s="11" t="s">
        <v>17</v>
      </c>
      <c r="I13" s="21" t="s">
        <v>21</v>
      </c>
      <c r="J13" s="22" t="s">
        <v>20</v>
      </c>
      <c r="K13" s="16"/>
      <c r="L13" s="1"/>
    </row>
    <row r="14" spans="1:12" x14ac:dyDescent="0.3">
      <c r="A14" s="37">
        <v>45924</v>
      </c>
      <c r="B14" s="46">
        <v>44.5</v>
      </c>
      <c r="C14" s="47"/>
      <c r="D14" s="48"/>
      <c r="E14" s="4">
        <v>34</v>
      </c>
      <c r="F14" s="1"/>
      <c r="G14" s="5"/>
      <c r="H14" s="4">
        <v>51</v>
      </c>
      <c r="I14" s="1"/>
      <c r="J14" s="5"/>
      <c r="K14" s="15"/>
      <c r="L14" s="1"/>
    </row>
    <row r="15" spans="1:12" x14ac:dyDescent="0.3">
      <c r="A15" s="37">
        <v>45925</v>
      </c>
      <c r="B15" s="46">
        <v>46.033999999999999</v>
      </c>
      <c r="C15" s="31">
        <f>-1*(B15-$B$14)*10^-4*$B$8*$B$5</f>
        <v>-12584.935999999992</v>
      </c>
      <c r="D15" s="32">
        <f>$B$6*(A15-$A$14)/360*$B$5</f>
        <v>1944.4444444444443</v>
      </c>
      <c r="E15" s="4">
        <v>35.618000000000002</v>
      </c>
      <c r="F15" s="31">
        <f>-1*(E15-$E$14)*10^-4*$C$8*$C$5</f>
        <v>-13099.328000000016</v>
      </c>
      <c r="G15" s="32">
        <f>$C$6*(A15-$A$14)/360*$C$5</f>
        <v>444.44444444444446</v>
      </c>
      <c r="H15" s="4">
        <v>49.97</v>
      </c>
      <c r="I15" s="31">
        <f>-1*(H15-$H$14)*10^-4*$D$8*$D$5</f>
        <v>12875.000000000015</v>
      </c>
      <c r="J15" s="32">
        <f>$D$6*(A15-$A$14)/360*$D$5</f>
        <v>694.44444444444446</v>
      </c>
      <c r="K15" s="39">
        <f>C15+D15+F15+G15-I15-J15</f>
        <v>-36864.819555555579</v>
      </c>
      <c r="L15" s="1"/>
    </row>
    <row r="16" spans="1:12" x14ac:dyDescent="0.3">
      <c r="A16" s="37">
        <v>45926</v>
      </c>
      <c r="B16" s="46">
        <v>45.863</v>
      </c>
      <c r="C16" s="31">
        <f t="shared" ref="C16:C17" si="0">-1*(B16-$B$14)*10^-4*$B$8*$B$5</f>
        <v>-11182.051999999998</v>
      </c>
      <c r="D16" s="32">
        <f t="shared" ref="D16:D17" si="1">$B$6*(A16-$A$14)/360*$B$5</f>
        <v>3888.8888888888887</v>
      </c>
      <c r="E16" s="4">
        <v>35.451000000000001</v>
      </c>
      <c r="F16" s="31">
        <f t="shared" ref="F16:F17" si="2">-1*(E16-$E$14)*10^-4*$C$8*$C$5</f>
        <v>-11747.296000000004</v>
      </c>
      <c r="G16" s="32">
        <f t="shared" ref="G16:G17" si="3">$C$6*(A16-$A$14)/360*$C$5</f>
        <v>888.88888888888891</v>
      </c>
      <c r="H16" s="4">
        <v>49.46</v>
      </c>
      <c r="I16" s="31">
        <f t="shared" ref="I16:I17" si="4">-1*(H16-$H$14)*10^-4*$D$8*$D$5</f>
        <v>19249.999999999989</v>
      </c>
      <c r="J16" s="32">
        <f t="shared" ref="J16:J17" si="5">$D$6*(A16-$A$14)/360*$D$5</f>
        <v>1388.8888888888889</v>
      </c>
      <c r="K16" s="39">
        <f t="shared" ref="K16:K17" si="6">C16+D16+F16+G16-I16-J16</f>
        <v>-38790.459111111108</v>
      </c>
      <c r="L16" s="1"/>
    </row>
    <row r="17" spans="1:12" x14ac:dyDescent="0.3">
      <c r="A17" s="37">
        <v>45929</v>
      </c>
      <c r="B17" s="46">
        <v>45.945999999999998</v>
      </c>
      <c r="C17" s="31">
        <f t="shared" si="0"/>
        <v>-11862.983999999984</v>
      </c>
      <c r="D17" s="32">
        <f t="shared" si="1"/>
        <v>9722.2222222222226</v>
      </c>
      <c r="E17" s="4">
        <v>35.258000000000003</v>
      </c>
      <c r="F17" s="31">
        <f t="shared" si="2"/>
        <v>-10184.768000000022</v>
      </c>
      <c r="G17" s="32">
        <f t="shared" si="3"/>
        <v>2222.2222222222222</v>
      </c>
      <c r="H17" s="4">
        <v>48.598999999999997</v>
      </c>
      <c r="I17" s="31">
        <f t="shared" si="4"/>
        <v>30012.500000000044</v>
      </c>
      <c r="J17" s="32">
        <f t="shared" si="5"/>
        <v>3472.2222222222222</v>
      </c>
      <c r="K17" s="39">
        <f t="shared" si="6"/>
        <v>-43588.029777777825</v>
      </c>
      <c r="L17" s="1"/>
    </row>
    <row r="18" spans="1:12" x14ac:dyDescent="0.3">
      <c r="A18" s="37">
        <v>45930</v>
      </c>
      <c r="B18" s="46">
        <v>46.832000000000001</v>
      </c>
      <c r="C18" s="31">
        <f>-1*(B18-$B$14)*10^-4*$B$8*$B$5</f>
        <v>-19131.728000000006</v>
      </c>
      <c r="D18" s="32">
        <f t="shared" ref="D18" si="7">$B$6*(A18-$A$14)/360*$B$5</f>
        <v>11666.66666666667</v>
      </c>
      <c r="E18" s="4">
        <v>35.228999999999999</v>
      </c>
      <c r="F18" s="31">
        <f t="shared" ref="F18" si="8">-1*(E18-$E$14)*10^-4*$C$8*$C$5</f>
        <v>-9949.9839999999931</v>
      </c>
      <c r="G18" s="32">
        <f t="shared" ref="G18" si="9">$C$6*(A18-$A$14)/360*$C$5</f>
        <v>2666.6666666666665</v>
      </c>
      <c r="H18" s="4">
        <v>49.338999999999999</v>
      </c>
      <c r="I18" s="31">
        <f t="shared" ref="I18" si="10">-1*(H18-$H$14)*10^-4*$D$8*$D$5</f>
        <v>20762.500000000018</v>
      </c>
      <c r="J18" s="32">
        <f t="shared" ref="J18" si="11">$D$6*(A18-$A$14)/360*$D$5</f>
        <v>4166.666666666667</v>
      </c>
      <c r="K18" s="39">
        <f>C18+D18+F18+G18-I18-J18</f>
        <v>-39677.545333333343</v>
      </c>
      <c r="L18" s="1"/>
    </row>
    <row r="19" spans="1:12" x14ac:dyDescent="0.3">
      <c r="B19" s="46"/>
      <c r="C19" s="31"/>
      <c r="D19" s="32"/>
      <c r="E19" s="4"/>
      <c r="F19" s="31"/>
      <c r="G19" s="32"/>
      <c r="H19" s="4"/>
      <c r="I19" s="31"/>
      <c r="J19" s="32"/>
      <c r="K19" s="39"/>
      <c r="L19" s="1"/>
    </row>
    <row r="20" spans="1:12" x14ac:dyDescent="0.3">
      <c r="A20" s="37"/>
      <c r="B20" s="46"/>
      <c r="C20" s="31"/>
      <c r="D20" s="32"/>
      <c r="E20" s="4"/>
      <c r="F20" s="31"/>
      <c r="G20" s="32"/>
      <c r="H20" s="4"/>
      <c r="I20" s="31"/>
      <c r="J20" s="32"/>
      <c r="K20" s="39"/>
      <c r="L20" s="1"/>
    </row>
    <row r="21" spans="1:12" x14ac:dyDescent="0.3">
      <c r="A21" s="37"/>
      <c r="B21" s="46"/>
      <c r="C21" s="31"/>
      <c r="D21" s="32"/>
      <c r="E21" s="4"/>
      <c r="F21" s="31"/>
      <c r="G21" s="32"/>
      <c r="H21" s="4"/>
      <c r="I21" s="31"/>
      <c r="J21" s="32"/>
      <c r="K21" s="39"/>
      <c r="L21" s="1"/>
    </row>
    <row r="22" spans="1:12" x14ac:dyDescent="0.3">
      <c r="A22" s="37"/>
      <c r="B22" s="46"/>
      <c r="C22" s="31"/>
      <c r="D22" s="32"/>
      <c r="E22" s="4"/>
      <c r="F22" s="31"/>
      <c r="G22" s="32"/>
      <c r="H22" s="4"/>
      <c r="I22" s="31"/>
      <c r="J22" s="32"/>
      <c r="K22" s="39"/>
      <c r="L22" s="1"/>
    </row>
    <row r="23" spans="1:12" x14ac:dyDescent="0.3">
      <c r="A23" s="37"/>
      <c r="B23" s="46"/>
      <c r="C23" s="31"/>
      <c r="D23" s="32"/>
      <c r="E23" s="4"/>
      <c r="F23" s="31"/>
      <c r="G23" s="32"/>
      <c r="H23" s="4"/>
      <c r="I23" s="31"/>
      <c r="J23" s="32"/>
      <c r="K23" s="39"/>
      <c r="L23" s="1"/>
    </row>
    <row r="24" spans="1:12" x14ac:dyDescent="0.3">
      <c r="A24" s="37"/>
      <c r="B24" s="46"/>
      <c r="C24" s="31"/>
      <c r="D24" s="32"/>
      <c r="E24" s="4"/>
      <c r="F24" s="31"/>
      <c r="G24" s="32"/>
      <c r="H24" s="4"/>
      <c r="I24" s="31"/>
      <c r="J24" s="32"/>
      <c r="K24" s="39"/>
      <c r="L24" s="1"/>
    </row>
    <row r="25" spans="1:12" x14ac:dyDescent="0.3">
      <c r="A25" s="37"/>
      <c r="B25" s="46"/>
      <c r="C25" s="31"/>
      <c r="D25" s="32"/>
      <c r="E25" s="4"/>
      <c r="F25" s="31"/>
      <c r="G25" s="32"/>
      <c r="H25" s="4"/>
      <c r="I25" s="31"/>
      <c r="J25" s="32"/>
      <c r="K25" s="39"/>
      <c r="L25" s="1"/>
    </row>
    <row r="26" spans="1:12" x14ac:dyDescent="0.3">
      <c r="A26" s="37"/>
      <c r="B26" s="46"/>
      <c r="C26" s="31"/>
      <c r="D26" s="32"/>
      <c r="E26" s="4"/>
      <c r="F26" s="31"/>
      <c r="G26" s="32"/>
      <c r="H26" s="4"/>
      <c r="I26" s="31"/>
      <c r="J26" s="32"/>
      <c r="K26" s="39"/>
      <c r="L26" s="1"/>
    </row>
    <row r="27" spans="1:12" x14ac:dyDescent="0.3">
      <c r="A27" s="57"/>
      <c r="B27" s="58"/>
      <c r="C27" s="59"/>
      <c r="D27" s="60"/>
      <c r="E27" s="4"/>
      <c r="F27" s="31"/>
      <c r="G27" s="32"/>
      <c r="H27" s="4"/>
      <c r="I27" s="31"/>
      <c r="J27" s="32"/>
      <c r="K27" s="39"/>
      <c r="L27" s="1"/>
    </row>
    <row r="28" spans="1:12" x14ac:dyDescent="0.3">
      <c r="A28" s="37"/>
      <c r="B28" s="46"/>
      <c r="C28" s="31"/>
      <c r="D28" s="32"/>
      <c r="E28" s="4"/>
      <c r="F28" s="31"/>
      <c r="G28" s="32"/>
      <c r="H28" s="4"/>
      <c r="I28" s="31"/>
      <c r="J28" s="32"/>
      <c r="K28" s="39"/>
      <c r="L28" s="1"/>
    </row>
    <row r="29" spans="1:12" x14ac:dyDescent="0.3">
      <c r="A29" s="37"/>
      <c r="B29" s="46"/>
      <c r="C29" s="31"/>
      <c r="D29" s="32"/>
      <c r="E29" s="4"/>
      <c r="F29" s="31"/>
      <c r="G29" s="32"/>
      <c r="H29" s="4"/>
      <c r="I29" s="31"/>
      <c r="J29" s="32"/>
      <c r="K29" s="39"/>
      <c r="L29" s="1"/>
    </row>
    <row r="30" spans="1:12" x14ac:dyDescent="0.3">
      <c r="A30" s="57"/>
      <c r="B30" s="46"/>
      <c r="C30" s="31"/>
      <c r="D30" s="32"/>
      <c r="E30" s="4"/>
      <c r="F30" s="31"/>
      <c r="G30" s="32"/>
      <c r="H30" s="4"/>
      <c r="I30" s="31"/>
      <c r="J30" s="32"/>
      <c r="K30" s="39"/>
      <c r="L30" s="1"/>
    </row>
    <row r="31" spans="1:12" x14ac:dyDescent="0.3">
      <c r="A31" s="57"/>
      <c r="B31" s="46"/>
      <c r="C31" s="31"/>
      <c r="D31" s="32"/>
      <c r="E31" s="4"/>
      <c r="F31" s="31"/>
      <c r="G31" s="32"/>
      <c r="H31" s="4"/>
      <c r="I31" s="31"/>
      <c r="J31" s="32"/>
      <c r="K31" s="39"/>
      <c r="L31" s="1"/>
    </row>
    <row r="32" spans="1:12" x14ac:dyDescent="0.3">
      <c r="A32" s="15"/>
      <c r="B32" s="46"/>
      <c r="C32" s="31"/>
      <c r="D32" s="32"/>
      <c r="E32" s="4"/>
      <c r="F32" s="31"/>
      <c r="G32" s="32"/>
      <c r="H32" s="4"/>
      <c r="I32" s="31"/>
      <c r="J32" s="32"/>
      <c r="K32" s="39"/>
      <c r="L32" s="1"/>
    </row>
    <row r="33" spans="1:12" x14ac:dyDescent="0.3">
      <c r="A33" s="15"/>
      <c r="B33" s="46"/>
      <c r="C33" s="31"/>
      <c r="D33" s="32"/>
      <c r="E33" s="4"/>
      <c r="F33" s="31"/>
      <c r="G33" s="32"/>
      <c r="H33" s="4"/>
      <c r="I33" s="31"/>
      <c r="J33" s="32"/>
      <c r="K33" s="39"/>
      <c r="L33" s="1"/>
    </row>
    <row r="34" spans="1:12" x14ac:dyDescent="0.3">
      <c r="A34" s="15"/>
      <c r="B34" s="46"/>
      <c r="C34" s="31"/>
      <c r="D34" s="32"/>
      <c r="E34" s="4"/>
      <c r="F34" s="31"/>
      <c r="G34" s="32"/>
      <c r="H34" s="4"/>
      <c r="I34" s="31"/>
      <c r="J34" s="32"/>
      <c r="K34" s="39"/>
      <c r="L34" s="1"/>
    </row>
    <row r="35" spans="1:12" x14ac:dyDescent="0.3">
      <c r="A35" s="15"/>
      <c r="B35" s="46"/>
      <c r="C35" s="31"/>
      <c r="D35" s="32"/>
      <c r="E35" s="4"/>
      <c r="F35" s="31"/>
      <c r="G35" s="32"/>
      <c r="H35" s="4"/>
      <c r="I35" s="31"/>
      <c r="J35" s="32"/>
      <c r="K35" s="39"/>
      <c r="L35" s="1"/>
    </row>
    <row r="36" spans="1:12" x14ac:dyDescent="0.3">
      <c r="A36" s="15"/>
      <c r="B36" s="46"/>
      <c r="C36" s="31"/>
      <c r="D36" s="32"/>
      <c r="E36" s="4"/>
      <c r="F36" s="31"/>
      <c r="G36" s="32"/>
      <c r="H36" s="4"/>
      <c r="I36" s="31"/>
      <c r="J36" s="32"/>
      <c r="K36" s="39"/>
      <c r="L36" s="1"/>
    </row>
    <row r="37" spans="1:12" x14ac:dyDescent="0.3">
      <c r="A37" s="15"/>
      <c r="B37" s="46"/>
      <c r="C37" s="31"/>
      <c r="D37" s="32"/>
      <c r="E37" s="4"/>
      <c r="F37" s="31"/>
      <c r="G37" s="32"/>
      <c r="H37" s="4"/>
      <c r="I37" s="31"/>
      <c r="J37" s="32"/>
      <c r="K37" s="39"/>
      <c r="L37" s="1"/>
    </row>
    <row r="38" spans="1:12" x14ac:dyDescent="0.3">
      <c r="A38" s="15"/>
      <c r="B38" s="46"/>
      <c r="C38" s="31"/>
      <c r="D38" s="32"/>
      <c r="E38" s="4"/>
      <c r="F38" s="31"/>
      <c r="G38" s="32"/>
      <c r="H38" s="4"/>
      <c r="I38" s="31"/>
      <c r="J38" s="32"/>
      <c r="K38" s="39"/>
      <c r="L38" s="1"/>
    </row>
    <row r="39" spans="1:12" x14ac:dyDescent="0.3">
      <c r="A39" s="15"/>
      <c r="B39" s="46"/>
      <c r="C39" s="31"/>
      <c r="D39" s="32"/>
      <c r="E39" s="4"/>
      <c r="F39" s="31"/>
      <c r="G39" s="32"/>
      <c r="H39" s="4"/>
      <c r="I39" s="31"/>
      <c r="J39" s="32"/>
      <c r="K39" s="39"/>
      <c r="L39" s="1"/>
    </row>
    <row r="40" spans="1:12" x14ac:dyDescent="0.3">
      <c r="A40" s="15"/>
      <c r="B40" s="46"/>
      <c r="C40" s="31"/>
      <c r="D40" s="32"/>
      <c r="E40" s="4"/>
      <c r="F40" s="31"/>
      <c r="G40" s="32"/>
      <c r="H40" s="4"/>
      <c r="I40" s="31"/>
      <c r="J40" s="32"/>
      <c r="K40" s="39"/>
      <c r="L40" s="1"/>
    </row>
    <row r="41" spans="1:12" ht="15" thickBot="1" x14ac:dyDescent="0.35">
      <c r="A41" s="16"/>
      <c r="B41" s="49"/>
      <c r="C41" s="50"/>
      <c r="D41" s="51"/>
      <c r="E41" s="11"/>
      <c r="F41" s="50"/>
      <c r="G41" s="51"/>
      <c r="H41" s="11"/>
      <c r="I41" s="50"/>
      <c r="J41" s="51"/>
      <c r="K41" s="52"/>
      <c r="L41" s="1"/>
    </row>
    <row r="42" spans="1:12" x14ac:dyDescent="0.3">
      <c r="B42" s="61"/>
      <c r="C42" s="61"/>
      <c r="D42" s="61"/>
      <c r="F42" s="59"/>
      <c r="G42" s="59"/>
      <c r="I42" s="59"/>
      <c r="J42" s="59"/>
      <c r="K42" s="59"/>
    </row>
    <row r="43" spans="1:12" x14ac:dyDescent="0.3">
      <c r="B43" s="61"/>
      <c r="C43" s="61"/>
      <c r="D43" s="61"/>
      <c r="I43" s="59"/>
      <c r="J43" s="59"/>
      <c r="K43" s="59"/>
    </row>
    <row r="44" spans="1:12" x14ac:dyDescent="0.3">
      <c r="B44" s="61"/>
      <c r="C44" s="61"/>
      <c r="D44" s="61"/>
      <c r="I44" s="59"/>
      <c r="J44" s="59"/>
      <c r="K44" s="59"/>
    </row>
    <row r="45" spans="1:12" x14ac:dyDescent="0.3">
      <c r="B45" s="61"/>
      <c r="C45" s="61"/>
      <c r="D45" s="61"/>
      <c r="I45" s="59"/>
      <c r="J45" s="59"/>
      <c r="K45" s="59"/>
    </row>
    <row r="46" spans="1:12" x14ac:dyDescent="0.3">
      <c r="B46" s="61"/>
      <c r="C46" s="61"/>
      <c r="D46" s="61"/>
    </row>
    <row r="47" spans="1:12" x14ac:dyDescent="0.3">
      <c r="B47" s="61"/>
      <c r="C47" s="61"/>
      <c r="D47" s="61"/>
    </row>
    <row r="48" spans="1:12" x14ac:dyDescent="0.3">
      <c r="B48" s="61"/>
      <c r="C48" s="61"/>
      <c r="D48" s="61"/>
    </row>
    <row r="49" spans="2:4" x14ac:dyDescent="0.3">
      <c r="B49" s="61"/>
      <c r="C49" s="61"/>
      <c r="D49" s="61"/>
    </row>
    <row r="50" spans="2:4" x14ac:dyDescent="0.3">
      <c r="B50" s="61"/>
      <c r="C50" s="61"/>
      <c r="D50" s="61"/>
    </row>
    <row r="51" spans="2:4" x14ac:dyDescent="0.3">
      <c r="B51" s="61"/>
      <c r="C51" s="61"/>
      <c r="D51" s="61"/>
    </row>
    <row r="52" spans="2:4" x14ac:dyDescent="0.3">
      <c r="B52" s="61"/>
      <c r="C52" s="61"/>
      <c r="D52" s="61"/>
    </row>
    <row r="53" spans="2:4" x14ac:dyDescent="0.3">
      <c r="B53" s="61"/>
      <c r="C53" s="61"/>
      <c r="D53" s="61"/>
    </row>
  </sheetData>
  <mergeCells count="3">
    <mergeCell ref="H12:J12"/>
    <mergeCell ref="B12:D12"/>
    <mergeCell ref="E12:G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L53"/>
  <sheetViews>
    <sheetView zoomScale="80" zoomScaleNormal="80" workbookViewId="0"/>
  </sheetViews>
  <sheetFormatPr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9.5546875" style="3" customWidth="1"/>
    <col min="9" max="9" width="10.6640625" style="3" bestFit="1" customWidth="1"/>
    <col min="10" max="16384" width="8.88671875" style="3"/>
  </cols>
  <sheetData>
    <row r="1" spans="1:12" ht="15" thickBot="1" x14ac:dyDescent="0.35">
      <c r="A1" s="1"/>
      <c r="B1" s="1"/>
      <c r="C1" s="1"/>
      <c r="D1" s="1"/>
      <c r="E1" s="54">
        <f ca="1">TODAY()-5</f>
        <v>45925</v>
      </c>
      <c r="G1" s="1"/>
      <c r="H1" s="1"/>
      <c r="I1" s="1"/>
      <c r="J1" s="1"/>
    </row>
    <row r="2" spans="1:12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2" x14ac:dyDescent="0.3">
      <c r="A3" s="15" t="s">
        <v>33</v>
      </c>
      <c r="B3" s="1" t="s">
        <v>37</v>
      </c>
      <c r="C3" s="5" t="s">
        <v>38</v>
      </c>
      <c r="E3" s="53" cm="1">
        <f t="array" aca="1" ref="E3:F6" ca="1">_xll.BDH($B$4, "PX_LAST, ",E1, "")</f>
        <v>45925</v>
      </c>
      <c r="F3" s="1">
        <f ca="1"/>
        <v>57.927999999999997</v>
      </c>
      <c r="G3" s="53" cm="1">
        <f t="array" aca="1" ref="G3:H6" ca="1">_xll.BDH($C$4, "PX_LAST, ",E1, "")</f>
        <v>45925</v>
      </c>
      <c r="H3" s="47">
        <f ca="1"/>
        <v>39.954000000000001</v>
      </c>
      <c r="J3" s="1"/>
    </row>
    <row r="4" spans="1:12" ht="32.25" customHeight="1" x14ac:dyDescent="0.3">
      <c r="A4" s="15" t="s">
        <v>34</v>
      </c>
      <c r="B4" s="42" t="s">
        <v>39</v>
      </c>
      <c r="C4" s="43" t="s">
        <v>40</v>
      </c>
      <c r="E4" s="54">
        <f ca="1"/>
        <v>45926</v>
      </c>
      <c r="F4" s="1">
        <f ca="1"/>
        <v>58.128</v>
      </c>
      <c r="G4" s="54">
        <f ca="1"/>
        <v>45926</v>
      </c>
      <c r="H4" s="1">
        <f ca="1"/>
        <v>40.033999999999999</v>
      </c>
      <c r="I4" s="1"/>
    </row>
    <row r="5" spans="1:12" x14ac:dyDescent="0.3">
      <c r="A5" s="15" t="s">
        <v>8</v>
      </c>
      <c r="B5" s="7">
        <f>20*10^6</f>
        <v>20000000</v>
      </c>
      <c r="C5" s="8">
        <f>28*10^6</f>
        <v>28000000</v>
      </c>
      <c r="E5" s="54">
        <f ca="1"/>
        <v>45929</v>
      </c>
      <c r="F5" s="1">
        <f ca="1"/>
        <v>57.143999999999998</v>
      </c>
      <c r="G5" s="54">
        <f ca="1"/>
        <v>45929</v>
      </c>
      <c r="H5" s="1">
        <f ca="1"/>
        <v>39.978000000000002</v>
      </c>
      <c r="I5" s="1"/>
      <c r="L5" s="63"/>
    </row>
    <row r="6" spans="1:12" x14ac:dyDescent="0.3">
      <c r="A6" s="15" t="s">
        <v>10</v>
      </c>
      <c r="B6" s="9">
        <v>0.01</v>
      </c>
      <c r="C6" s="44">
        <v>0.01</v>
      </c>
      <c r="E6" s="54">
        <f ca="1"/>
        <v>45930</v>
      </c>
      <c r="F6" s="1">
        <f ca="1"/>
        <v>57.51</v>
      </c>
      <c r="G6" s="54">
        <f ca="1"/>
        <v>45930</v>
      </c>
      <c r="H6" s="1">
        <f ca="1"/>
        <v>40.506999999999998</v>
      </c>
      <c r="I6" s="1"/>
    </row>
    <row r="7" spans="1:12" x14ac:dyDescent="0.3">
      <c r="A7" s="15" t="s">
        <v>12</v>
      </c>
      <c r="B7" s="9">
        <v>0</v>
      </c>
      <c r="C7" s="44">
        <v>0</v>
      </c>
      <c r="E7" s="1"/>
      <c r="F7" s="1"/>
      <c r="G7" s="1"/>
      <c r="H7" s="1"/>
      <c r="I7" s="1"/>
    </row>
    <row r="8" spans="1:12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</row>
    <row r="9" spans="1:12" x14ac:dyDescent="0.3">
      <c r="A9" s="15" t="s">
        <v>15</v>
      </c>
      <c r="B9" s="1" t="s">
        <v>24</v>
      </c>
      <c r="C9" s="5" t="s">
        <v>24</v>
      </c>
      <c r="E9" s="1"/>
      <c r="F9" s="1"/>
      <c r="G9" s="1"/>
      <c r="H9" s="1"/>
      <c r="I9" s="1"/>
    </row>
    <row r="10" spans="1:12" ht="15" thickBot="1" x14ac:dyDescent="0.35">
      <c r="A10" s="16" t="s">
        <v>29</v>
      </c>
      <c r="B10" s="21" cm="1">
        <f t="array" ref="B10">_xll.BDP(B4,"px_last")</f>
        <v>57.509779999999999</v>
      </c>
      <c r="C10" s="22" cm="1">
        <f t="array" ref="C10">_xll.BDP(C4,"px_last")</f>
        <v>40.507489999999997</v>
      </c>
      <c r="E10" s="1"/>
      <c r="F10" s="1"/>
      <c r="G10" s="1"/>
      <c r="H10" s="1"/>
      <c r="I10" s="1"/>
    </row>
    <row r="11" spans="1:12" ht="15" thickBot="1" x14ac:dyDescent="0.35">
      <c r="C11" s="1"/>
      <c r="D11" s="1"/>
      <c r="E11" s="1"/>
      <c r="F11" s="1"/>
      <c r="G11" s="1"/>
      <c r="H11" s="1"/>
      <c r="I11" s="1"/>
    </row>
    <row r="12" spans="1:12" ht="15" thickBot="1" x14ac:dyDescent="0.35">
      <c r="A12" s="40" t="s">
        <v>23</v>
      </c>
      <c r="B12" s="73" t="s">
        <v>0</v>
      </c>
      <c r="C12" s="74"/>
      <c r="D12" s="75"/>
      <c r="E12" s="76" t="s">
        <v>1</v>
      </c>
      <c r="F12" s="77"/>
      <c r="G12" s="78"/>
      <c r="H12" s="40" t="s">
        <v>16</v>
      </c>
      <c r="I12" s="1"/>
    </row>
    <row r="13" spans="1:12" ht="15" thickBot="1" x14ac:dyDescent="0.35">
      <c r="A13" s="16"/>
      <c r="B13" s="11" t="s">
        <v>25</v>
      </c>
      <c r="C13" s="21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</row>
    <row r="14" spans="1:12" x14ac:dyDescent="0.3">
      <c r="A14" s="37">
        <v>45925</v>
      </c>
      <c r="B14" s="46">
        <v>57.5</v>
      </c>
      <c r="C14" s="47"/>
      <c r="D14" s="48"/>
      <c r="E14" s="4">
        <v>40</v>
      </c>
      <c r="F14" s="1"/>
      <c r="G14" s="5"/>
      <c r="H14" s="15"/>
      <c r="I14" s="1"/>
    </row>
    <row r="15" spans="1:12" x14ac:dyDescent="0.3">
      <c r="A15" s="37">
        <v>45926</v>
      </c>
      <c r="B15" s="46">
        <v>58.128</v>
      </c>
      <c r="C15" s="31">
        <f>-1*(B15-$B$14)*10^-4*$B$8*$B$5</f>
        <v>-6229.7600000000011</v>
      </c>
      <c r="D15" s="32">
        <f>$B$6*(A15-$A$14)/360*$B$5</f>
        <v>555.55555555555554</v>
      </c>
      <c r="E15" s="4">
        <v>40.033999999999999</v>
      </c>
      <c r="F15" s="31">
        <f>-1*(E15-$E$14)*10^-4*$C$8*$C$5</f>
        <v>-478.85599999998482</v>
      </c>
      <c r="G15" s="32">
        <f>$C$6*(A15-$A$14)/360*$C$5</f>
        <v>777.77777777777783</v>
      </c>
      <c r="H15" s="39">
        <f>C15+D15-F15-G15</f>
        <v>-5973.1262222222376</v>
      </c>
      <c r="I15" s="1"/>
    </row>
    <row r="16" spans="1:12" x14ac:dyDescent="0.3">
      <c r="A16" s="37">
        <v>45929</v>
      </c>
      <c r="B16" s="46">
        <v>57.143999999999998</v>
      </c>
      <c r="C16" s="31">
        <f>-1*(B16-$B$14)*10^-4*$B$8*$B$5</f>
        <v>3531.5200000000164</v>
      </c>
      <c r="D16" s="32">
        <f>$B$6*(A16-$A$14)/360*$B$5</f>
        <v>2222.2222222222222</v>
      </c>
      <c r="E16" s="4">
        <v>39.978000000000002</v>
      </c>
      <c r="F16" s="31">
        <f>-1*(E16-$E$14)*10^-4*$C$8*$C$5</f>
        <v>309.84799999997841</v>
      </c>
      <c r="G16" s="32">
        <f>$C$6*(A16-$A$14)/360*$C$5</f>
        <v>3111.1111111111113</v>
      </c>
      <c r="H16" s="39">
        <f t="shared" ref="H16" si="0">C16+D16-F16-G16</f>
        <v>2332.7831111111491</v>
      </c>
      <c r="I16" s="1"/>
    </row>
    <row r="17" spans="1:9" x14ac:dyDescent="0.3">
      <c r="A17" s="37">
        <v>45930</v>
      </c>
      <c r="B17" s="46">
        <v>57.616999999999997</v>
      </c>
      <c r="C17" s="31">
        <f>-1*(B17-$B$14)*10^-4*$B$8*$B$5</f>
        <v>-1160.6399999999737</v>
      </c>
      <c r="D17" s="32">
        <f>$B$6*(A17-$A$14)/360*$B$5</f>
        <v>2777.7777777777778</v>
      </c>
      <c r="E17" s="4">
        <v>40.149000000000001</v>
      </c>
      <c r="F17" s="31">
        <f>-1*(E17-$E$14)*10^-4*$C$8*$C$5</f>
        <v>-2098.5160000000128</v>
      </c>
      <c r="G17" s="32">
        <f>$C$6*(A17-$A$14)/360*$C$5</f>
        <v>3888.8888888888887</v>
      </c>
      <c r="H17" s="39">
        <f t="shared" ref="H17" si="1">C17+D17-F17-G17</f>
        <v>-173.235111111072</v>
      </c>
      <c r="I17" s="1"/>
    </row>
    <row r="18" spans="1:9" x14ac:dyDescent="0.3">
      <c r="A18" s="37"/>
      <c r="B18" s="46"/>
      <c r="C18" s="31"/>
      <c r="D18" s="32"/>
      <c r="E18" s="4"/>
      <c r="F18" s="31"/>
      <c r="G18" s="32"/>
      <c r="H18" s="39"/>
      <c r="I18" s="1"/>
    </row>
    <row r="19" spans="1:9" x14ac:dyDescent="0.3">
      <c r="A19" s="37"/>
      <c r="B19" s="46"/>
      <c r="C19" s="31"/>
      <c r="D19" s="32"/>
      <c r="E19" s="4"/>
      <c r="F19" s="31"/>
      <c r="G19" s="32"/>
      <c r="H19" s="39"/>
      <c r="I19" s="1"/>
    </row>
    <row r="20" spans="1:9" x14ac:dyDescent="0.3">
      <c r="A20" s="37"/>
      <c r="B20" s="46"/>
      <c r="C20" s="31"/>
      <c r="D20" s="32"/>
      <c r="E20" s="4"/>
      <c r="F20" s="31"/>
      <c r="G20" s="32"/>
      <c r="H20" s="39"/>
      <c r="I20" s="1"/>
    </row>
    <row r="21" spans="1:9" x14ac:dyDescent="0.3">
      <c r="A21" s="37"/>
      <c r="B21" s="46"/>
      <c r="C21" s="31"/>
      <c r="D21" s="32"/>
      <c r="E21" s="4"/>
      <c r="F21" s="31"/>
      <c r="G21" s="32"/>
      <c r="H21" s="39"/>
      <c r="I21" s="1"/>
    </row>
    <row r="22" spans="1:9" x14ac:dyDescent="0.3">
      <c r="A22" s="37"/>
      <c r="B22" s="46"/>
      <c r="C22" s="31"/>
      <c r="D22" s="32"/>
      <c r="E22" s="4"/>
      <c r="F22" s="31"/>
      <c r="G22" s="32"/>
      <c r="H22" s="39"/>
      <c r="I22" s="1"/>
    </row>
    <row r="23" spans="1:9" x14ac:dyDescent="0.3">
      <c r="A23" s="37"/>
      <c r="B23" s="46"/>
      <c r="C23" s="31"/>
      <c r="D23" s="32"/>
      <c r="E23" s="4"/>
      <c r="F23" s="31"/>
      <c r="G23" s="32"/>
      <c r="H23" s="39"/>
      <c r="I23" s="1"/>
    </row>
    <row r="24" spans="1:9" x14ac:dyDescent="0.3">
      <c r="A24" s="37"/>
      <c r="B24" s="46"/>
      <c r="C24" s="31"/>
      <c r="D24" s="32"/>
      <c r="E24" s="4"/>
      <c r="F24" s="31"/>
      <c r="G24" s="32"/>
      <c r="H24" s="39"/>
      <c r="I24" s="1"/>
    </row>
    <row r="25" spans="1:9" x14ac:dyDescent="0.3">
      <c r="A25" s="37"/>
      <c r="B25" s="46"/>
      <c r="C25" s="31"/>
      <c r="D25" s="32"/>
      <c r="E25" s="4"/>
      <c r="F25" s="31"/>
      <c r="G25" s="32"/>
      <c r="H25" s="39"/>
      <c r="I25" s="1"/>
    </row>
    <row r="26" spans="1:9" x14ac:dyDescent="0.3">
      <c r="A26" s="37"/>
      <c r="B26" s="46"/>
      <c r="C26" s="31"/>
      <c r="D26" s="32"/>
      <c r="E26" s="4"/>
      <c r="F26" s="31"/>
      <c r="G26" s="32"/>
      <c r="H26" s="39"/>
      <c r="I26" s="1"/>
    </row>
    <row r="27" spans="1:9" x14ac:dyDescent="0.3">
      <c r="A27" s="38"/>
      <c r="B27" s="62"/>
      <c r="C27" s="63"/>
      <c r="D27" s="64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5"/>
      <c r="C42" s="65"/>
      <c r="D42" s="65"/>
      <c r="F42" s="63"/>
      <c r="G42" s="63"/>
      <c r="H42" s="63"/>
    </row>
    <row r="43" spans="1:9" x14ac:dyDescent="0.3">
      <c r="B43" s="65"/>
      <c r="C43" s="65"/>
      <c r="D43" s="65"/>
      <c r="F43" s="63"/>
      <c r="G43" s="63"/>
      <c r="H43" s="63"/>
    </row>
    <row r="44" spans="1:9" x14ac:dyDescent="0.3">
      <c r="B44" s="65"/>
      <c r="C44" s="65"/>
      <c r="D44" s="65"/>
      <c r="F44" s="63"/>
      <c r="G44" s="63"/>
      <c r="H44" s="63"/>
    </row>
    <row r="45" spans="1:9" x14ac:dyDescent="0.3">
      <c r="B45" s="65"/>
      <c r="C45" s="65"/>
      <c r="D45" s="65"/>
      <c r="F45" s="63"/>
      <c r="G45" s="63"/>
      <c r="H45" s="63"/>
    </row>
    <row r="46" spans="1:9" x14ac:dyDescent="0.3">
      <c r="B46" s="65"/>
      <c r="C46" s="65"/>
      <c r="D46" s="65"/>
    </row>
    <row r="47" spans="1:9" x14ac:dyDescent="0.3">
      <c r="B47" s="65"/>
      <c r="C47" s="65"/>
      <c r="D47" s="65"/>
    </row>
    <row r="48" spans="1:9" x14ac:dyDescent="0.3">
      <c r="B48" s="65"/>
      <c r="C48" s="65"/>
      <c r="D48" s="65"/>
    </row>
    <row r="49" spans="2:4" x14ac:dyDescent="0.3">
      <c r="B49" s="65"/>
      <c r="C49" s="65"/>
      <c r="D49" s="65"/>
    </row>
    <row r="50" spans="2:4" x14ac:dyDescent="0.3">
      <c r="B50" s="65"/>
      <c r="C50" s="65"/>
      <c r="D50" s="65"/>
    </row>
    <row r="51" spans="2:4" x14ac:dyDescent="0.3">
      <c r="B51" s="65"/>
      <c r="C51" s="65"/>
      <c r="D51" s="65"/>
    </row>
    <row r="52" spans="2:4" x14ac:dyDescent="0.3">
      <c r="B52" s="65"/>
      <c r="C52" s="65"/>
      <c r="D52" s="65"/>
    </row>
    <row r="53" spans="2:4" x14ac:dyDescent="0.3">
      <c r="B53" s="65"/>
      <c r="C53" s="65"/>
      <c r="D53" s="65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L53"/>
  <sheetViews>
    <sheetView tabSelected="1" zoomScale="80" zoomScaleNormal="80" workbookViewId="0"/>
  </sheetViews>
  <sheetFormatPr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8.5546875" style="3" bestFit="1" customWidth="1"/>
    <col min="7" max="7" width="10.5546875" style="3" bestFit="1" customWidth="1"/>
    <col min="8" max="8" width="9.5546875" style="3" customWidth="1"/>
    <col min="9" max="9" width="10.6640625" style="3" bestFit="1" customWidth="1"/>
    <col min="10" max="16384" width="8.88671875" style="3"/>
  </cols>
  <sheetData>
    <row r="1" spans="1:12" ht="15" thickBot="1" x14ac:dyDescent="0.35">
      <c r="A1" s="1"/>
      <c r="B1" s="1"/>
      <c r="C1" s="1"/>
      <c r="D1" s="1"/>
      <c r="E1" s="54">
        <f ca="1">TODAY()-5</f>
        <v>45925</v>
      </c>
      <c r="G1" s="1"/>
      <c r="H1" s="1"/>
      <c r="I1" s="1"/>
      <c r="J1" s="1"/>
    </row>
    <row r="2" spans="1:12" ht="15" thickBot="1" x14ac:dyDescent="0.35">
      <c r="A2" s="30"/>
      <c r="B2" s="41" t="s">
        <v>0</v>
      </c>
      <c r="C2" s="28" t="s">
        <v>1</v>
      </c>
      <c r="E2" s="27" t="s">
        <v>0</v>
      </c>
      <c r="F2" s="1"/>
      <c r="G2" s="28" t="s">
        <v>1</v>
      </c>
      <c r="H2" s="2"/>
      <c r="J2" s="1"/>
    </row>
    <row r="3" spans="1:12" x14ac:dyDescent="0.3">
      <c r="A3" s="15" t="s">
        <v>33</v>
      </c>
      <c r="B3" s="67" t="s">
        <v>41</v>
      </c>
      <c r="C3" s="68" t="s">
        <v>42</v>
      </c>
      <c r="E3" s="53" cm="1">
        <f t="array" aca="1" ref="E3:F6" ca="1">_xll.BDH($B$4, "PX_LAST, ",E1, "")</f>
        <v>45925</v>
      </c>
      <c r="F3" s="1">
        <f ca="1"/>
        <v>94.605999999999995</v>
      </c>
      <c r="G3" s="53" cm="1">
        <f t="array" aca="1" ref="G3:H6" ca="1">_xll.BDH($C$4, "PX_LAST, ",E1, "")</f>
        <v>45925</v>
      </c>
      <c r="H3" s="47">
        <f ca="1"/>
        <v>105.913</v>
      </c>
      <c r="J3" s="1"/>
    </row>
    <row r="4" spans="1:12" ht="32.25" customHeight="1" x14ac:dyDescent="0.3">
      <c r="A4" s="15" t="s">
        <v>34</v>
      </c>
      <c r="B4" s="69" t="s">
        <v>43</v>
      </c>
      <c r="C4" s="43" t="s">
        <v>44</v>
      </c>
      <c r="E4" s="54">
        <f ca="1"/>
        <v>45926</v>
      </c>
      <c r="F4" s="1">
        <f ca="1"/>
        <v>94.620999999999995</v>
      </c>
      <c r="G4" s="54">
        <f ca="1"/>
        <v>45926</v>
      </c>
      <c r="H4" s="1">
        <f ca="1"/>
        <v>105.85599999999999</v>
      </c>
      <c r="I4" s="1"/>
    </row>
    <row r="5" spans="1:12" x14ac:dyDescent="0.3">
      <c r="A5" s="15" t="s">
        <v>8</v>
      </c>
      <c r="B5" s="70">
        <f>18*10^6</f>
        <v>18000000</v>
      </c>
      <c r="C5" s="8">
        <f>10*10^6</f>
        <v>10000000</v>
      </c>
      <c r="E5" s="54">
        <f ca="1"/>
        <v>45929</v>
      </c>
      <c r="F5" s="1">
        <f ca="1"/>
        <v>94.671000000000006</v>
      </c>
      <c r="G5" s="54">
        <f ca="1"/>
        <v>45929</v>
      </c>
      <c r="H5" s="1">
        <f ca="1"/>
        <v>105.968</v>
      </c>
      <c r="I5" s="1"/>
      <c r="L5" s="63"/>
    </row>
    <row r="6" spans="1:12" x14ac:dyDescent="0.3">
      <c r="A6" s="15" t="s">
        <v>10</v>
      </c>
      <c r="B6" s="71">
        <v>4.3749999999999997E-2</v>
      </c>
      <c r="C6" s="66">
        <v>7.6249999999999998E-2</v>
      </c>
      <c r="E6" s="54">
        <f ca="1"/>
        <v>45930</v>
      </c>
      <c r="F6" s="1">
        <f ca="1"/>
        <v>94.772000000000006</v>
      </c>
      <c r="G6" s="54">
        <f ca="1"/>
        <v>45930</v>
      </c>
      <c r="H6" s="1">
        <f ca="1"/>
        <v>106.002</v>
      </c>
      <c r="I6" s="1"/>
    </row>
    <row r="7" spans="1:12" x14ac:dyDescent="0.3">
      <c r="A7" s="15" t="s">
        <v>12</v>
      </c>
      <c r="B7" s="72">
        <v>4.2299999999999997E-2</v>
      </c>
      <c r="C7" s="10">
        <v>4.2299999999999997E-2</v>
      </c>
      <c r="E7" s="1"/>
      <c r="F7" s="1"/>
      <c r="G7" s="1"/>
      <c r="H7" s="1"/>
      <c r="I7" s="1"/>
    </row>
    <row r="8" spans="1:12" x14ac:dyDescent="0.3">
      <c r="A8" s="15" t="s">
        <v>14</v>
      </c>
      <c r="B8" s="4" t="s">
        <v>24</v>
      </c>
      <c r="C8" s="5" t="s">
        <v>24</v>
      </c>
      <c r="E8" s="1"/>
      <c r="F8" s="1"/>
      <c r="G8" s="1"/>
      <c r="H8" s="1"/>
      <c r="I8" s="1"/>
    </row>
    <row r="9" spans="1:12" x14ac:dyDescent="0.3">
      <c r="A9" s="15" t="s">
        <v>15</v>
      </c>
      <c r="B9" s="4" t="s">
        <v>24</v>
      </c>
      <c r="C9" s="5" t="s">
        <v>24</v>
      </c>
      <c r="E9" s="1"/>
      <c r="F9" s="1"/>
      <c r="G9" s="1"/>
      <c r="H9" s="1"/>
      <c r="I9" s="1"/>
    </row>
    <row r="10" spans="1:12" ht="15" thickBot="1" x14ac:dyDescent="0.35">
      <c r="A10" s="16" t="s">
        <v>29</v>
      </c>
      <c r="B10" s="11" cm="1">
        <f t="array" ref="B10">_xll.BDP(B4,"px_last")</f>
        <v>94.772000000000006</v>
      </c>
      <c r="C10" s="22" cm="1">
        <f t="array" ref="C10">_xll.BDP(C4,"px_last")</f>
        <v>106.002</v>
      </c>
      <c r="E10" s="1"/>
      <c r="F10" s="1"/>
      <c r="G10" s="1"/>
      <c r="H10" s="1"/>
      <c r="I10" s="1"/>
    </row>
    <row r="11" spans="1:12" ht="15" thickBot="1" x14ac:dyDescent="0.35">
      <c r="C11" s="1"/>
      <c r="D11" s="1"/>
      <c r="E11" s="1"/>
      <c r="F11" s="1"/>
      <c r="G11" s="1"/>
      <c r="H11" s="1"/>
      <c r="I11" s="1"/>
    </row>
    <row r="12" spans="1:12" ht="15" thickBot="1" x14ac:dyDescent="0.35">
      <c r="A12" s="40" t="s">
        <v>23</v>
      </c>
      <c r="B12" s="73" t="s">
        <v>0</v>
      </c>
      <c r="C12" s="74"/>
      <c r="D12" s="75"/>
      <c r="E12" s="76" t="s">
        <v>1</v>
      </c>
      <c r="F12" s="77"/>
      <c r="G12" s="78"/>
      <c r="H12" s="40" t="s">
        <v>16</v>
      </c>
      <c r="I12" s="1"/>
    </row>
    <row r="13" spans="1:12" ht="15" thickBot="1" x14ac:dyDescent="0.35">
      <c r="A13" s="16"/>
      <c r="B13" s="11" t="s">
        <v>17</v>
      </c>
      <c r="C13" s="21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</row>
    <row r="14" spans="1:12" x14ac:dyDescent="0.3">
      <c r="A14" s="37">
        <v>45930</v>
      </c>
      <c r="B14" s="46">
        <v>94.875</v>
      </c>
      <c r="C14" s="47"/>
      <c r="D14" s="48"/>
      <c r="E14" s="4">
        <v>105.75</v>
      </c>
      <c r="F14" s="1"/>
      <c r="G14" s="5"/>
      <c r="H14" s="15"/>
      <c r="I14" s="1"/>
    </row>
    <row r="15" spans="1:12" x14ac:dyDescent="0.3">
      <c r="A15" s="37"/>
      <c r="B15" s="46"/>
      <c r="C15" s="31"/>
      <c r="D15" s="32"/>
      <c r="E15" s="4"/>
      <c r="F15" s="31"/>
      <c r="G15" s="32"/>
      <c r="H15" s="39"/>
      <c r="I15" s="1"/>
    </row>
    <row r="16" spans="1:12" x14ac:dyDescent="0.3">
      <c r="A16" s="37"/>
      <c r="B16" s="46"/>
      <c r="C16" s="31"/>
      <c r="D16" s="32"/>
      <c r="E16" s="4"/>
      <c r="F16" s="31"/>
      <c r="G16" s="32"/>
      <c r="H16" s="39"/>
      <c r="I16" s="1"/>
    </row>
    <row r="17" spans="1:9" x14ac:dyDescent="0.3">
      <c r="A17" s="37"/>
      <c r="B17" s="46"/>
      <c r="C17" s="31"/>
      <c r="D17" s="32"/>
      <c r="E17" s="4"/>
      <c r="F17" s="31"/>
      <c r="G17" s="32"/>
      <c r="H17" s="39"/>
      <c r="I17" s="1"/>
    </row>
    <row r="18" spans="1:9" x14ac:dyDescent="0.3">
      <c r="A18" s="37"/>
      <c r="B18" s="46"/>
      <c r="C18" s="31"/>
      <c r="D18" s="32"/>
      <c r="E18" s="4"/>
      <c r="F18" s="31"/>
      <c r="G18" s="32"/>
      <c r="H18" s="39"/>
      <c r="I18" s="1"/>
    </row>
    <row r="19" spans="1:9" x14ac:dyDescent="0.3">
      <c r="A19" s="37"/>
      <c r="B19" s="46"/>
      <c r="C19" s="31"/>
      <c r="D19" s="32"/>
      <c r="E19" s="4"/>
      <c r="F19" s="31"/>
      <c r="G19" s="32"/>
      <c r="H19" s="39"/>
      <c r="I19" s="1"/>
    </row>
    <row r="20" spans="1:9" x14ac:dyDescent="0.3">
      <c r="A20" s="37"/>
      <c r="B20" s="46"/>
      <c r="C20" s="31"/>
      <c r="D20" s="32"/>
      <c r="E20" s="4"/>
      <c r="F20" s="31"/>
      <c r="G20" s="32"/>
      <c r="H20" s="39"/>
      <c r="I20" s="1"/>
    </row>
    <row r="21" spans="1:9" x14ac:dyDescent="0.3">
      <c r="A21" s="37"/>
      <c r="B21" s="46"/>
      <c r="C21" s="31"/>
      <c r="D21" s="32"/>
      <c r="E21" s="4"/>
      <c r="F21" s="31"/>
      <c r="G21" s="32"/>
      <c r="H21" s="39"/>
      <c r="I21" s="1"/>
    </row>
    <row r="22" spans="1:9" x14ac:dyDescent="0.3">
      <c r="A22" s="37"/>
      <c r="B22" s="46"/>
      <c r="C22" s="31"/>
      <c r="D22" s="32"/>
      <c r="E22" s="4"/>
      <c r="F22" s="31"/>
      <c r="G22" s="32"/>
      <c r="H22" s="39"/>
      <c r="I22" s="1"/>
    </row>
    <row r="23" spans="1:9" x14ac:dyDescent="0.3">
      <c r="A23" s="37"/>
      <c r="B23" s="46"/>
      <c r="C23" s="31"/>
      <c r="D23" s="32"/>
      <c r="E23" s="4"/>
      <c r="F23" s="31"/>
      <c r="G23" s="32"/>
      <c r="H23" s="39"/>
      <c r="I23" s="1"/>
    </row>
    <row r="24" spans="1:9" x14ac:dyDescent="0.3">
      <c r="A24" s="37"/>
      <c r="B24" s="46"/>
      <c r="C24" s="31"/>
      <c r="D24" s="32"/>
      <c r="E24" s="4"/>
      <c r="F24" s="31"/>
      <c r="G24" s="32"/>
      <c r="H24" s="39"/>
      <c r="I24" s="1"/>
    </row>
    <row r="25" spans="1:9" x14ac:dyDescent="0.3">
      <c r="A25" s="37"/>
      <c r="B25" s="46"/>
      <c r="C25" s="31"/>
      <c r="D25" s="32"/>
      <c r="E25" s="4"/>
      <c r="F25" s="31"/>
      <c r="G25" s="32"/>
      <c r="H25" s="39"/>
      <c r="I25" s="1"/>
    </row>
    <row r="26" spans="1:9" x14ac:dyDescent="0.3">
      <c r="A26" s="37"/>
      <c r="B26" s="46"/>
      <c r="C26" s="31"/>
      <c r="D26" s="32"/>
      <c r="E26" s="4"/>
      <c r="F26" s="31"/>
      <c r="G26" s="32"/>
      <c r="H26" s="39"/>
      <c r="I26" s="1"/>
    </row>
    <row r="27" spans="1:9" x14ac:dyDescent="0.3">
      <c r="A27" s="38"/>
      <c r="B27" s="62"/>
      <c r="C27" s="63"/>
      <c r="D27" s="64"/>
      <c r="E27" s="4"/>
      <c r="F27" s="31"/>
      <c r="G27" s="32"/>
      <c r="H27" s="39"/>
      <c r="I27" s="1"/>
    </row>
    <row r="28" spans="1:9" x14ac:dyDescent="0.3">
      <c r="A28" s="37"/>
      <c r="B28" s="46"/>
      <c r="C28" s="31"/>
      <c r="D28" s="32"/>
      <c r="E28" s="4"/>
      <c r="F28" s="31"/>
      <c r="G28" s="32"/>
      <c r="H28" s="39"/>
      <c r="I28" s="1"/>
    </row>
    <row r="29" spans="1:9" x14ac:dyDescent="0.3">
      <c r="A29" s="37"/>
      <c r="B29" s="46"/>
      <c r="C29" s="31"/>
      <c r="D29" s="32"/>
      <c r="E29" s="4"/>
      <c r="F29" s="31"/>
      <c r="G29" s="32"/>
      <c r="H29" s="39"/>
      <c r="I29" s="1"/>
    </row>
    <row r="30" spans="1:9" x14ac:dyDescent="0.3">
      <c r="A30" s="38"/>
      <c r="B30" s="46"/>
      <c r="C30" s="31"/>
      <c r="D30" s="32"/>
      <c r="E30" s="4"/>
      <c r="F30" s="31"/>
      <c r="G30" s="32"/>
      <c r="H30" s="39"/>
      <c r="I30" s="1"/>
    </row>
    <row r="31" spans="1:9" x14ac:dyDescent="0.3">
      <c r="A31" s="38"/>
      <c r="B31" s="46"/>
      <c r="C31" s="31"/>
      <c r="D31" s="32"/>
      <c r="E31" s="4"/>
      <c r="F31" s="31"/>
      <c r="G31" s="32"/>
      <c r="H31" s="39"/>
      <c r="I31" s="1"/>
    </row>
    <row r="32" spans="1:9" x14ac:dyDescent="0.3">
      <c r="A32" s="15"/>
      <c r="B32" s="46"/>
      <c r="C32" s="31"/>
      <c r="D32" s="32"/>
      <c r="E32" s="4"/>
      <c r="F32" s="31"/>
      <c r="G32" s="32"/>
      <c r="H32" s="39"/>
      <c r="I32" s="1"/>
    </row>
    <row r="33" spans="1:9" x14ac:dyDescent="0.3">
      <c r="A33" s="15"/>
      <c r="B33" s="46"/>
      <c r="C33" s="31"/>
      <c r="D33" s="32"/>
      <c r="E33" s="4"/>
      <c r="F33" s="31"/>
      <c r="G33" s="32"/>
      <c r="H33" s="39"/>
      <c r="I33" s="1"/>
    </row>
    <row r="34" spans="1:9" x14ac:dyDescent="0.3">
      <c r="A34" s="15"/>
      <c r="B34" s="46"/>
      <c r="C34" s="31"/>
      <c r="D34" s="32"/>
      <c r="E34" s="4"/>
      <c r="F34" s="31"/>
      <c r="G34" s="32"/>
      <c r="H34" s="39"/>
      <c r="I34" s="1"/>
    </row>
    <row r="35" spans="1:9" x14ac:dyDescent="0.3">
      <c r="A35" s="15"/>
      <c r="B35" s="46"/>
      <c r="C35" s="31"/>
      <c r="D35" s="32"/>
      <c r="E35" s="4"/>
      <c r="F35" s="31"/>
      <c r="G35" s="32"/>
      <c r="H35" s="39"/>
      <c r="I35" s="1"/>
    </row>
    <row r="36" spans="1:9" x14ac:dyDescent="0.3">
      <c r="A36" s="15"/>
      <c r="B36" s="46"/>
      <c r="C36" s="31"/>
      <c r="D36" s="32"/>
      <c r="E36" s="4"/>
      <c r="F36" s="31"/>
      <c r="G36" s="32"/>
      <c r="H36" s="39"/>
      <c r="I36" s="1"/>
    </row>
    <row r="37" spans="1:9" x14ac:dyDescent="0.3">
      <c r="A37" s="15"/>
      <c r="B37" s="46"/>
      <c r="C37" s="31"/>
      <c r="D37" s="32"/>
      <c r="E37" s="4"/>
      <c r="F37" s="31"/>
      <c r="G37" s="32"/>
      <c r="H37" s="39"/>
      <c r="I37" s="1"/>
    </row>
    <row r="38" spans="1:9" x14ac:dyDescent="0.3">
      <c r="A38" s="15"/>
      <c r="B38" s="46"/>
      <c r="C38" s="31"/>
      <c r="D38" s="32"/>
      <c r="E38" s="4"/>
      <c r="F38" s="31"/>
      <c r="G38" s="32"/>
      <c r="H38" s="39"/>
      <c r="I38" s="1"/>
    </row>
    <row r="39" spans="1:9" x14ac:dyDescent="0.3">
      <c r="A39" s="15"/>
      <c r="B39" s="46"/>
      <c r="C39" s="31"/>
      <c r="D39" s="32"/>
      <c r="E39" s="4"/>
      <c r="F39" s="31"/>
      <c r="G39" s="32"/>
      <c r="H39" s="39"/>
      <c r="I39" s="1"/>
    </row>
    <row r="40" spans="1:9" x14ac:dyDescent="0.3">
      <c r="A40" s="15"/>
      <c r="B40" s="46"/>
      <c r="C40" s="31"/>
      <c r="D40" s="32"/>
      <c r="E40" s="4"/>
      <c r="F40" s="31"/>
      <c r="G40" s="32"/>
      <c r="H40" s="39"/>
      <c r="I40" s="1"/>
    </row>
    <row r="41" spans="1:9" ht="15" thickBot="1" x14ac:dyDescent="0.35">
      <c r="A41" s="16"/>
      <c r="B41" s="49"/>
      <c r="C41" s="50"/>
      <c r="D41" s="51"/>
      <c r="E41" s="11"/>
      <c r="F41" s="50"/>
      <c r="G41" s="51"/>
      <c r="H41" s="52"/>
      <c r="I41" s="1"/>
    </row>
    <row r="42" spans="1:9" x14ac:dyDescent="0.3">
      <c r="B42" s="65"/>
      <c r="C42" s="65"/>
      <c r="D42" s="65"/>
      <c r="F42" s="63"/>
      <c r="G42" s="63"/>
      <c r="H42" s="63"/>
    </row>
    <row r="43" spans="1:9" x14ac:dyDescent="0.3">
      <c r="B43" s="65"/>
      <c r="C43" s="65"/>
      <c r="D43" s="65"/>
      <c r="F43" s="63"/>
      <c r="G43" s="63"/>
      <c r="H43" s="63"/>
    </row>
    <row r="44" spans="1:9" x14ac:dyDescent="0.3">
      <c r="B44" s="65"/>
      <c r="C44" s="65"/>
      <c r="D44" s="65"/>
      <c r="F44" s="63"/>
      <c r="G44" s="63"/>
      <c r="H44" s="63"/>
    </row>
    <row r="45" spans="1:9" x14ac:dyDescent="0.3">
      <c r="B45" s="65"/>
      <c r="C45" s="65"/>
      <c r="D45" s="65"/>
      <c r="F45" s="63"/>
      <c r="G45" s="63"/>
      <c r="H45" s="63"/>
    </row>
    <row r="46" spans="1:9" x14ac:dyDescent="0.3">
      <c r="B46" s="65"/>
      <c r="C46" s="65"/>
      <c r="D46" s="65"/>
    </row>
    <row r="47" spans="1:9" x14ac:dyDescent="0.3">
      <c r="B47" s="65"/>
      <c r="C47" s="65"/>
      <c r="D47" s="65"/>
    </row>
    <row r="48" spans="1:9" x14ac:dyDescent="0.3">
      <c r="B48" s="65"/>
      <c r="C48" s="65"/>
      <c r="D48" s="65"/>
    </row>
    <row r="49" spans="2:4" x14ac:dyDescent="0.3">
      <c r="B49" s="65"/>
      <c r="C49" s="65"/>
      <c r="D49" s="65"/>
    </row>
    <row r="50" spans="2:4" x14ac:dyDescent="0.3">
      <c r="B50" s="65"/>
      <c r="C50" s="65"/>
      <c r="D50" s="65"/>
    </row>
    <row r="51" spans="2:4" x14ac:dyDescent="0.3">
      <c r="B51" s="65"/>
      <c r="C51" s="65"/>
      <c r="D51" s="65"/>
    </row>
    <row r="52" spans="2:4" x14ac:dyDescent="0.3">
      <c r="B52" s="65"/>
      <c r="C52" s="65"/>
      <c r="D52" s="65"/>
    </row>
    <row r="53" spans="2:4" x14ac:dyDescent="0.3">
      <c r="B53" s="65"/>
      <c r="C53" s="65"/>
      <c r="D53" s="65"/>
    </row>
  </sheetData>
  <mergeCells count="2">
    <mergeCell ref="B12:D12"/>
    <mergeCell ref="E12:G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ACAFP Basis</vt:lpstr>
      <vt:lpstr>EU Defence vs Oil</vt:lpstr>
      <vt:lpstr>EU Insurance CDS RV</vt:lpstr>
      <vt:lpstr>Barclays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2025-09-30T14:49:41Z</dcterms:modified>
</cp:coreProperties>
</file>