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B4A87A6-580D-4C81-B7DD-C2BFC6CDA26D}" xr6:coauthVersionLast="47" xr6:coauthVersionMax="47" xr10:uidLastSave="{00000000-0000-0000-0000-000000000000}"/>
  <bookViews>
    <workbookView xWindow="-108" yWindow="-108" windowWidth="23256" windowHeight="12456" tabRatio="851" firstSheet="7" activeTab="13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  <sheet name="Live_XCCY AT1 HSBC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6" l="1"/>
  <c r="B9" i="26" a="1"/>
  <c r="B9" i="26"/>
  <c r="R3" i="8" a="1"/>
  <c r="V3" i="12" a="1"/>
  <c r="BE3" i="24" a="1"/>
  <c r="BK3" i="24" a="1"/>
  <c r="BG3" i="24" a="1"/>
  <c r="CC2" i="24" a="1"/>
  <c r="CQ2" i="24" a="1"/>
  <c r="BO3" i="24" a="1"/>
  <c r="BM3" i="24" a="1"/>
  <c r="V3" i="8" a="1"/>
  <c r="L3" i="9" a="1"/>
  <c r="AB3" i="14" a="1"/>
  <c r="AF3" i="12" a="1"/>
  <c r="Z3" i="14" a="1"/>
  <c r="AD3" i="12" a="1"/>
  <c r="CO2" i="24" a="1"/>
  <c r="X3" i="12" a="1"/>
  <c r="AB3" i="12" a="1"/>
  <c r="M3" i="1" a="1"/>
  <c r="L3" i="26" a="1"/>
  <c r="AD3" i="14" a="1"/>
  <c r="J3" i="5" a="1"/>
  <c r="T3" i="10" a="1"/>
  <c r="Y3" i="24" a="1"/>
  <c r="O2" i="25" a="1"/>
  <c r="M2" i="25" a="1"/>
  <c r="P3" i="10" a="1"/>
  <c r="U3" i="24" a="1"/>
  <c r="R3" i="10" a="1"/>
  <c r="W3" i="24" a="1"/>
  <c r="L3" i="5" a="1"/>
  <c r="V3" i="14" a="1"/>
  <c r="Z3" i="12" a="1"/>
  <c r="BI3" i="24" a="1"/>
  <c r="P3" i="8" a="1"/>
  <c r="J3" i="3" a="1"/>
  <c r="V3" i="10" a="1"/>
  <c r="AA3" i="24" a="1"/>
  <c r="M3" i="2" a="1"/>
  <c r="T3" i="8" a="1"/>
  <c r="Q3" i="2" a="1"/>
  <c r="O3" i="2" a="1"/>
  <c r="J3" i="26" a="1"/>
  <c r="X3" i="14" a="1"/>
  <c r="Q2" i="25" a="1"/>
  <c r="CA2" i="24" a="1"/>
  <c r="K3" i="1" a="1"/>
  <c r="J3" i="9" a="1"/>
  <c r="AF3" i="14" a="1"/>
  <c r="L3" i="3" a="1"/>
  <c r="C10" i="19" a="1"/>
  <c r="R3" i="8" l="1"/>
  <c r="BE3" i="24"/>
  <c r="V3" i="12"/>
  <c r="BG3" i="24"/>
  <c r="BK3" i="24"/>
  <c r="CQ2" i="24"/>
  <c r="CC2" i="24"/>
  <c r="BO3" i="24"/>
  <c r="BM3" i="24"/>
  <c r="V3" i="8"/>
  <c r="L3" i="9"/>
  <c r="AF3" i="12"/>
  <c r="AB3" i="14"/>
  <c r="AD3" i="12"/>
  <c r="Z3" i="14"/>
  <c r="CO2" i="24"/>
  <c r="AB3" i="12"/>
  <c r="X3" i="12"/>
  <c r="AD3" i="14"/>
  <c r="L3" i="26"/>
  <c r="M3" i="1"/>
  <c r="J3" i="5"/>
  <c r="Y3" i="24"/>
  <c r="T3" i="10"/>
  <c r="BI3" i="24"/>
  <c r="Z3" i="12"/>
  <c r="V3" i="14"/>
  <c r="L3" i="5"/>
  <c r="W3" i="24"/>
  <c r="R3" i="10"/>
  <c r="U3" i="24"/>
  <c r="P3" i="10"/>
  <c r="M2" i="25"/>
  <c r="O2" i="25"/>
  <c r="J3" i="3"/>
  <c r="P3" i="8"/>
  <c r="M3" i="2"/>
  <c r="AA3" i="24"/>
  <c r="V3" i="10"/>
  <c r="T3" i="8"/>
  <c r="Q2" i="25"/>
  <c r="X3" i="14"/>
  <c r="J3" i="26"/>
  <c r="O3" i="2"/>
  <c r="Q3" i="2"/>
  <c r="CA2" i="24"/>
  <c r="K3" i="1"/>
  <c r="J3" i="9"/>
  <c r="AF3" i="14"/>
  <c r="L3" i="3"/>
  <c r="C10" i="19"/>
  <c r="E10" i="14" a="1"/>
  <c r="E10" i="14"/>
  <c r="G10" i="12" a="1"/>
  <c r="G10" i="12"/>
  <c r="B10" i="1" a="1"/>
  <c r="B10" i="1"/>
  <c r="F10" i="14" a="1"/>
  <c r="F10" i="14"/>
  <c r="B10" i="2" a="1"/>
  <c r="B10" i="2"/>
  <c r="C10" i="5" a="1"/>
  <c r="C10" i="5"/>
  <c r="B10" i="26" a="1"/>
  <c r="B10" i="26"/>
  <c r="D9" i="25" a="1"/>
  <c r="D9" i="25"/>
  <c r="D10" i="8" a="1"/>
  <c r="D10" i="8"/>
  <c r="D10" i="14" a="1"/>
  <c r="D10" i="14"/>
  <c r="F10" i="12" a="1"/>
  <c r="F10" i="12"/>
  <c r="B9" i="25" a="1"/>
  <c r="B9" i="25"/>
  <c r="C10" i="1" a="1"/>
  <c r="C10" i="1"/>
  <c r="C10" i="9" a="1"/>
  <c r="C10" i="9"/>
  <c r="E10" i="12" a="1"/>
  <c r="E10" i="12"/>
  <c r="C10" i="12" a="1"/>
  <c r="C10" i="12"/>
  <c r="B10" i="10" a="1"/>
  <c r="B10" i="10"/>
  <c r="B10" i="24" a="1"/>
  <c r="B10" i="24"/>
  <c r="B10" i="5" a="1"/>
  <c r="B10" i="5"/>
  <c r="C10" i="14" a="1"/>
  <c r="C10" i="14"/>
  <c r="B10" i="3" a="1"/>
  <c r="B10" i="3"/>
  <c r="C10" i="10" a="1"/>
  <c r="C10" i="10"/>
  <c r="C10" i="24" a="1"/>
  <c r="C10" i="24"/>
  <c r="B10" i="12" a="1"/>
  <c r="B10" i="12"/>
  <c r="AG10" i="24" a="1"/>
  <c r="AG10" i="24"/>
  <c r="C10" i="8" a="1"/>
  <c r="C10" i="8"/>
  <c r="G10" i="14" a="1"/>
  <c r="G10" i="14"/>
  <c r="D10" i="2" a="1"/>
  <c r="D10" i="2"/>
  <c r="B10" i="9" a="1"/>
  <c r="B10" i="9"/>
  <c r="B10" i="8" a="1"/>
  <c r="B10" i="8"/>
  <c r="AL10" i="24" a="1"/>
  <c r="AL10" i="24"/>
  <c r="B10" i="14" a="1"/>
  <c r="B10" i="14"/>
  <c r="D10" i="12" a="1"/>
  <c r="D10" i="12"/>
  <c r="AI10" i="24" a="1"/>
  <c r="AI10" i="24"/>
  <c r="C10" i="3" a="1"/>
  <c r="C10" i="3"/>
  <c r="C10" i="26" a="1"/>
  <c r="C10" i="26"/>
  <c r="C10" i="2" a="1"/>
  <c r="C10" i="2"/>
  <c r="AK10" i="24" a="1"/>
  <c r="AK10" i="24"/>
  <c r="D10" i="10" a="1"/>
  <c r="D10" i="10"/>
  <c r="D10" i="24" a="1"/>
  <c r="D10" i="24"/>
  <c r="C9" i="25" a="1"/>
  <c r="C9" i="25"/>
  <c r="B10" i="19" a="1"/>
  <c r="B10" i="19"/>
  <c r="E10" i="10" a="1"/>
  <c r="E10" i="10"/>
  <c r="E10" i="24" a="1"/>
  <c r="E10" i="24"/>
  <c r="E10" i="8" a="1"/>
  <c r="E10" i="8"/>
  <c r="AJ10" i="24" a="1"/>
  <c r="AJ10" i="24"/>
  <c r="AH10" i="24" a="1"/>
  <c r="AH10" i="24"/>
  <c r="G15" i="26"/>
  <c r="D15" i="26"/>
  <c r="E15" i="26" l="1"/>
  <c r="B15" i="26"/>
  <c r="C5" i="26" l="1"/>
  <c r="B5" i="26"/>
  <c r="C15" i="26" l="1"/>
  <c r="F15" i="26"/>
  <c r="J15" i="25" l="1"/>
  <c r="G15" i="25"/>
  <c r="D15" i="25"/>
  <c r="B15" i="25" l="1"/>
  <c r="C15" i="25" s="1"/>
  <c r="H15" i="25"/>
  <c r="I15" i="25" s="1"/>
  <c r="E15" i="25"/>
  <c r="F15" i="25" s="1"/>
  <c r="D5" i="25"/>
  <c r="C5" i="25"/>
  <c r="B5" i="25"/>
  <c r="K15" i="25" l="1"/>
  <c r="K115" i="25"/>
  <c r="K112" i="25"/>
  <c r="K113" i="25"/>
  <c r="K111" i="25"/>
  <c r="K114" i="25"/>
  <c r="BR72" i="24" l="1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AG73" i="24" l="1"/>
  <c r="AJ73" i="24"/>
  <c r="AP73" i="24"/>
  <c r="BV75" i="24"/>
  <c r="AV74" i="24"/>
  <c r="AP76" i="24"/>
  <c r="BS74" i="24"/>
  <c r="CJ74" i="24"/>
  <c r="CG75" i="24"/>
  <c r="AM74" i="24"/>
  <c r="AS74" i="24"/>
  <c r="AV75" i="24"/>
  <c r="CG73" i="24"/>
  <c r="CG77" i="24"/>
  <c r="DI13" i="24"/>
  <c r="BV74" i="24" l="1"/>
  <c r="BV76" i="24"/>
  <c r="BV73" i="24"/>
  <c r="AG74" i="24"/>
  <c r="AV73" i="24"/>
  <c r="AS75" i="24"/>
  <c r="AS76" i="24"/>
  <c r="CG76" i="24"/>
  <c r="CG74" i="24"/>
  <c r="AM75" i="24"/>
  <c r="AJ74" i="24"/>
  <c r="AJ76" i="24"/>
  <c r="BS73" i="24"/>
  <c r="CJ77" i="24"/>
  <c r="AM73" i="24"/>
  <c r="AM76" i="24"/>
  <c r="AJ75" i="24"/>
  <c r="AP75" i="24"/>
  <c r="AV76" i="24"/>
  <c r="AP74" i="24"/>
  <c r="CJ75" i="24"/>
  <c r="AS73" i="24"/>
  <c r="BS76" i="24"/>
  <c r="AG76" i="24"/>
  <c r="AG75" i="24"/>
  <c r="CJ73" i="24"/>
  <c r="CJ76" i="24"/>
  <c r="BS75" i="24"/>
  <c r="J7" i="24"/>
  <c r="I7" i="24"/>
  <c r="H7" i="24"/>
  <c r="G7" i="24"/>
  <c r="E5" i="24" s="1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C5" i="24"/>
  <c r="D5" i="24" l="1"/>
  <c r="AI5" i="24"/>
  <c r="B5" i="24"/>
  <c r="AG5" i="24"/>
  <c r="AH5" i="24"/>
  <c r="AJ5" i="24"/>
  <c r="AK5" i="24"/>
  <c r="AI76" i="24"/>
  <c r="AI74" i="24"/>
  <c r="AI75" i="24"/>
  <c r="AI73" i="24"/>
  <c r="BU76" i="24"/>
  <c r="BU73" i="24"/>
  <c r="BU75" i="24"/>
  <c r="BU74" i="24"/>
  <c r="CI75" i="24"/>
  <c r="CI76" i="24"/>
  <c r="CI74" i="24"/>
  <c r="CI73" i="24"/>
  <c r="CI77" i="24"/>
  <c r="BX76" i="24"/>
  <c r="BX73" i="24"/>
  <c r="BX74" i="24"/>
  <c r="BX75" i="24"/>
  <c r="AO73" i="24"/>
  <c r="AO74" i="24"/>
  <c r="AO75" i="24"/>
  <c r="AO76" i="24"/>
  <c r="CL77" i="24"/>
  <c r="CL74" i="24"/>
  <c r="CL76" i="24"/>
  <c r="CL73" i="24"/>
  <c r="CL75" i="24"/>
  <c r="AV65" i="24"/>
  <c r="AV54" i="24"/>
  <c r="AV53" i="24"/>
  <c r="AV60" i="24"/>
  <c r="AV49" i="24"/>
  <c r="AV62" i="24"/>
  <c r="AW62" i="24" s="1"/>
  <c r="AV69" i="24"/>
  <c r="AV55" i="24"/>
  <c r="AV66" i="24"/>
  <c r="AV57" i="24"/>
  <c r="AV51" i="24"/>
  <c r="AV72" i="24"/>
  <c r="AV37" i="24"/>
  <c r="AV52" i="24"/>
  <c r="AV34" i="24"/>
  <c r="AV48" i="24"/>
  <c r="AV58" i="24"/>
  <c r="AV56" i="24"/>
  <c r="AV46" i="24"/>
  <c r="AV26" i="24"/>
  <c r="AV25" i="24"/>
  <c r="AV39" i="24"/>
  <c r="AV28" i="24"/>
  <c r="AV63" i="24"/>
  <c r="AV44" i="24"/>
  <c r="AV29" i="24"/>
  <c r="AV70" i="24"/>
  <c r="AV64" i="24"/>
  <c r="AV50" i="24"/>
  <c r="AV43" i="24"/>
  <c r="AV24" i="24"/>
  <c r="AV23" i="24"/>
  <c r="AV68" i="24"/>
  <c r="AV42" i="24"/>
  <c r="AV14" i="24"/>
  <c r="AX67" i="24" s="1"/>
  <c r="AV38" i="24"/>
  <c r="AV33" i="24"/>
  <c r="AV30" i="24"/>
  <c r="AW30" i="24" s="1"/>
  <c r="AV18" i="24"/>
  <c r="AV67" i="24"/>
  <c r="AV47" i="24"/>
  <c r="AV19" i="24"/>
  <c r="AV32" i="24"/>
  <c r="AV35" i="24"/>
  <c r="AV61" i="24"/>
  <c r="AV36" i="24"/>
  <c r="AV31" i="24"/>
  <c r="AV22" i="24"/>
  <c r="AV17" i="24"/>
  <c r="AV71" i="24"/>
  <c r="AV21" i="24"/>
  <c r="AV15" i="24"/>
  <c r="AV40" i="24"/>
  <c r="AV45" i="24"/>
  <c r="AV41" i="24"/>
  <c r="AV59" i="24"/>
  <c r="AV16" i="24"/>
  <c r="AV27" i="24"/>
  <c r="AV20" i="24"/>
  <c r="AI70" i="24"/>
  <c r="AI69" i="24"/>
  <c r="AI68" i="24"/>
  <c r="AI43" i="24"/>
  <c r="AI64" i="24"/>
  <c r="AI44" i="24"/>
  <c r="AI71" i="24"/>
  <c r="AI61" i="24"/>
  <c r="AI65" i="24"/>
  <c r="AI66" i="24"/>
  <c r="AI51" i="24"/>
  <c r="AI45" i="24"/>
  <c r="AI63" i="24"/>
  <c r="AI52" i="24"/>
  <c r="AI36" i="24"/>
  <c r="AI67" i="24"/>
  <c r="AI54" i="24"/>
  <c r="AI35" i="24"/>
  <c r="AI62" i="24"/>
  <c r="AI37" i="24"/>
  <c r="AI31" i="24"/>
  <c r="AI16" i="24"/>
  <c r="AI47" i="24"/>
  <c r="AI39" i="24"/>
  <c r="AI15" i="24"/>
  <c r="AI57" i="24"/>
  <c r="AI20" i="24"/>
  <c r="AI56" i="24"/>
  <c r="AI41" i="24"/>
  <c r="AI28" i="24"/>
  <c r="AI42" i="24"/>
  <c r="AI49" i="24"/>
  <c r="AI72" i="24"/>
  <c r="AI50" i="24"/>
  <c r="AI18" i="24"/>
  <c r="AI24" i="24"/>
  <c r="AI33" i="24"/>
  <c r="AI23" i="24"/>
  <c r="AI59" i="24"/>
  <c r="AI34" i="24"/>
  <c r="AI29" i="24"/>
  <c r="AI17" i="24"/>
  <c r="AI19" i="24"/>
  <c r="AI22" i="24"/>
  <c r="AI60" i="24"/>
  <c r="AI48" i="24"/>
  <c r="AI21" i="24"/>
  <c r="AI53" i="24"/>
  <c r="AI25" i="24"/>
  <c r="AI55" i="24"/>
  <c r="AI26" i="24"/>
  <c r="AI40" i="24"/>
  <c r="AI58" i="24"/>
  <c r="AI38" i="24"/>
  <c r="AI32" i="24"/>
  <c r="AI27" i="24"/>
  <c r="AI46" i="24"/>
  <c r="AI30" i="24"/>
  <c r="D83" i="24"/>
  <c r="D85" i="24"/>
  <c r="D89" i="24"/>
  <c r="D84" i="24"/>
  <c r="D48" i="24"/>
  <c r="D69" i="24"/>
  <c r="D37" i="24"/>
  <c r="D63" i="24"/>
  <c r="D56" i="24"/>
  <c r="D87" i="24"/>
  <c r="D76" i="24"/>
  <c r="D78" i="24"/>
  <c r="D68" i="24"/>
  <c r="D35" i="24"/>
  <c r="D88" i="24"/>
  <c r="D65" i="24"/>
  <c r="D58" i="24"/>
  <c r="D38" i="24"/>
  <c r="D32" i="24"/>
  <c r="D60" i="24"/>
  <c r="D53" i="24"/>
  <c r="D39" i="24"/>
  <c r="D50" i="24"/>
  <c r="D90" i="24"/>
  <c r="D73" i="24"/>
  <c r="D72" i="24"/>
  <c r="D70" i="24"/>
  <c r="D23" i="24"/>
  <c r="D82" i="24"/>
  <c r="D40" i="24"/>
  <c r="D59" i="24"/>
  <c r="D45" i="24"/>
  <c r="D77" i="24"/>
  <c r="D67" i="24"/>
  <c r="D49" i="24"/>
  <c r="D44" i="24"/>
  <c r="D86" i="24"/>
  <c r="D75" i="24"/>
  <c r="D41" i="24"/>
  <c r="D71" i="24"/>
  <c r="D79" i="24"/>
  <c r="D46" i="24"/>
  <c r="D29" i="24"/>
  <c r="D24" i="24"/>
  <c r="D22" i="24"/>
  <c r="D47" i="24"/>
  <c r="D26" i="24"/>
  <c r="D42" i="24"/>
  <c r="D20" i="24"/>
  <c r="D31" i="24"/>
  <c r="D62" i="24"/>
  <c r="D81" i="24"/>
  <c r="D66" i="24"/>
  <c r="D21" i="24"/>
  <c r="D25" i="24"/>
  <c r="D80" i="24"/>
  <c r="D61" i="24"/>
  <c r="D57" i="24"/>
  <c r="D64" i="24"/>
  <c r="D43" i="24"/>
  <c r="D27" i="24"/>
  <c r="D30" i="24"/>
  <c r="D19" i="24"/>
  <c r="D33" i="24"/>
  <c r="D28" i="24"/>
  <c r="D15" i="24"/>
  <c r="D55" i="24"/>
  <c r="D52" i="24"/>
  <c r="D16" i="24"/>
  <c r="D36" i="24"/>
  <c r="D34" i="24"/>
  <c r="D18" i="24"/>
  <c r="D54" i="24"/>
  <c r="D74" i="24"/>
  <c r="D51" i="24"/>
  <c r="D17" i="24"/>
  <c r="AO68" i="24"/>
  <c r="AO67" i="24"/>
  <c r="AO66" i="24"/>
  <c r="AO41" i="24"/>
  <c r="AO62" i="24"/>
  <c r="AO65" i="24"/>
  <c r="AO58" i="24"/>
  <c r="AO56" i="24"/>
  <c r="AO43" i="24"/>
  <c r="AO44" i="24"/>
  <c r="AO72" i="24"/>
  <c r="AO59" i="24"/>
  <c r="AO51" i="24"/>
  <c r="AO69" i="24"/>
  <c r="AO57" i="24"/>
  <c r="AO45" i="24"/>
  <c r="AO71" i="24"/>
  <c r="AO48" i="24"/>
  <c r="AO36" i="24"/>
  <c r="AO64" i="24"/>
  <c r="AO61" i="24"/>
  <c r="AO27" i="24"/>
  <c r="AO35" i="24"/>
  <c r="AO50" i="24"/>
  <c r="AO49" i="24"/>
  <c r="AO40" i="24"/>
  <c r="AO42" i="24"/>
  <c r="AO23" i="24"/>
  <c r="AO39" i="24"/>
  <c r="AO17" i="24"/>
  <c r="AO38" i="24"/>
  <c r="AO33" i="24"/>
  <c r="AO16" i="24"/>
  <c r="AO24" i="24"/>
  <c r="AO70" i="24"/>
  <c r="AO20" i="24"/>
  <c r="AO32" i="24"/>
  <c r="AO47" i="24"/>
  <c r="AO30" i="24"/>
  <c r="AO31" i="24"/>
  <c r="AO52" i="24"/>
  <c r="AO15" i="24"/>
  <c r="AO60" i="24"/>
  <c r="AO28" i="24"/>
  <c r="AO63" i="24"/>
  <c r="AO21" i="24"/>
  <c r="AO26" i="24"/>
  <c r="AO53" i="24"/>
  <c r="AO25" i="24"/>
  <c r="AO22" i="24"/>
  <c r="AO55" i="24"/>
  <c r="AO34" i="24"/>
  <c r="AO18" i="24"/>
  <c r="AO37" i="24"/>
  <c r="AO29" i="24"/>
  <c r="AO19" i="24"/>
  <c r="AO46" i="24"/>
  <c r="AO54" i="24"/>
  <c r="BU35" i="24"/>
  <c r="BU39" i="24"/>
  <c r="BU41" i="24"/>
  <c r="BU23" i="24"/>
  <c r="BU72" i="24"/>
  <c r="BU71" i="24"/>
  <c r="BU37" i="24"/>
  <c r="BU19" i="24"/>
  <c r="BU65" i="24"/>
  <c r="BU57" i="24"/>
  <c r="BU32" i="24"/>
  <c r="BU15" i="24"/>
  <c r="BU24" i="24"/>
  <c r="BU59" i="24"/>
  <c r="BU48" i="24"/>
  <c r="BU42" i="24"/>
  <c r="BU29" i="24"/>
  <c r="BU63" i="24"/>
  <c r="BU18" i="24"/>
  <c r="BU67" i="24"/>
  <c r="BU34" i="24"/>
  <c r="BU70" i="24"/>
  <c r="BU52" i="24"/>
  <c r="BU43" i="24"/>
  <c r="BU64" i="24"/>
  <c r="BU51" i="24"/>
  <c r="BU62" i="24"/>
  <c r="BU27" i="24"/>
  <c r="BU36" i="24"/>
  <c r="BU47" i="24"/>
  <c r="BU16" i="24"/>
  <c r="BU38" i="24"/>
  <c r="BU21" i="24"/>
  <c r="BU22" i="24"/>
  <c r="BU20" i="24"/>
  <c r="BU50" i="24"/>
  <c r="BU56" i="24"/>
  <c r="BU30" i="24"/>
  <c r="BU54" i="24"/>
  <c r="BU46" i="24"/>
  <c r="BU33" i="24"/>
  <c r="BU68" i="24"/>
  <c r="BU58" i="24"/>
  <c r="BU31" i="24"/>
  <c r="BU17" i="24"/>
  <c r="BU44" i="24"/>
  <c r="BU53" i="24"/>
  <c r="BU25" i="24"/>
  <c r="BU69" i="24"/>
  <c r="BU55" i="24"/>
  <c r="BU49" i="24"/>
  <c r="BU61" i="24"/>
  <c r="BU45" i="24"/>
  <c r="BU28" i="24"/>
  <c r="BU26" i="24"/>
  <c r="BU40" i="24"/>
  <c r="BU60" i="24"/>
  <c r="BU66" i="24"/>
  <c r="CL70" i="24"/>
  <c r="CL69" i="24"/>
  <c r="CL68" i="24"/>
  <c r="CL43" i="24"/>
  <c r="CL64" i="24"/>
  <c r="CL57" i="24"/>
  <c r="CL71" i="24"/>
  <c r="CL61" i="24"/>
  <c r="CL65" i="24"/>
  <c r="CL56" i="24"/>
  <c r="CL44" i="24"/>
  <c r="CL46" i="24"/>
  <c r="CL45" i="24"/>
  <c r="CL72" i="24"/>
  <c r="CL55" i="24"/>
  <c r="CL59" i="24"/>
  <c r="CL30" i="24"/>
  <c r="CL24" i="24"/>
  <c r="CL49" i="24"/>
  <c r="CL40" i="24"/>
  <c r="CL16" i="24"/>
  <c r="CL26" i="24"/>
  <c r="CL15" i="24"/>
  <c r="CL42" i="24"/>
  <c r="CL31" i="24"/>
  <c r="CL53" i="24"/>
  <c r="CL27" i="24"/>
  <c r="CL52" i="24"/>
  <c r="CL28" i="24"/>
  <c r="CL67" i="24"/>
  <c r="CL32" i="24"/>
  <c r="CL58" i="24"/>
  <c r="CL29" i="24"/>
  <c r="CL22" i="24"/>
  <c r="CL19" i="24"/>
  <c r="CL48" i="24"/>
  <c r="CL37" i="24"/>
  <c r="CL63" i="24"/>
  <c r="CL38" i="24"/>
  <c r="CL39" i="24"/>
  <c r="CL41" i="24"/>
  <c r="CL20" i="24"/>
  <c r="CL62" i="24"/>
  <c r="CL33" i="24"/>
  <c r="CL18" i="24"/>
  <c r="CL50" i="24"/>
  <c r="CL17" i="24"/>
  <c r="CL66" i="24"/>
  <c r="CL47" i="24"/>
  <c r="CL23" i="24"/>
  <c r="CL36" i="24"/>
  <c r="CL34" i="24"/>
  <c r="CL54" i="24"/>
  <c r="CL25" i="24"/>
  <c r="CL60" i="24"/>
  <c r="CL35" i="24"/>
  <c r="CL51" i="24"/>
  <c r="CL21" i="24"/>
  <c r="J89" i="24"/>
  <c r="J76" i="24"/>
  <c r="J72" i="24"/>
  <c r="J71" i="24"/>
  <c r="J90" i="24"/>
  <c r="J46" i="24"/>
  <c r="J75" i="24"/>
  <c r="J67" i="24"/>
  <c r="J37" i="24"/>
  <c r="J84" i="24"/>
  <c r="J73" i="24"/>
  <c r="J61" i="24"/>
  <c r="J83" i="24"/>
  <c r="J65" i="24"/>
  <c r="J58" i="24"/>
  <c r="J39" i="24"/>
  <c r="J81" i="24"/>
  <c r="J40" i="24"/>
  <c r="J62" i="24"/>
  <c r="J70" i="24"/>
  <c r="J41" i="24"/>
  <c r="J64" i="24"/>
  <c r="J86" i="24"/>
  <c r="J66" i="24"/>
  <c r="J47" i="24"/>
  <c r="J49" i="24"/>
  <c r="J21" i="24"/>
  <c r="J88" i="24"/>
  <c r="J53" i="24"/>
  <c r="J20" i="24"/>
  <c r="J19" i="24"/>
  <c r="J30" i="24"/>
  <c r="J18" i="24"/>
  <c r="J63" i="24"/>
  <c r="J44" i="24"/>
  <c r="J22" i="24"/>
  <c r="J87" i="24"/>
  <c r="J31" i="24"/>
  <c r="J43" i="24"/>
  <c r="J32" i="24"/>
  <c r="J79" i="24"/>
  <c r="J35" i="24"/>
  <c r="J45" i="24"/>
  <c r="J48" i="24"/>
  <c r="J78" i="24"/>
  <c r="J77" i="24"/>
  <c r="J69" i="24"/>
  <c r="J60" i="24"/>
  <c r="J50" i="24"/>
  <c r="J34" i="24"/>
  <c r="J57" i="24"/>
  <c r="J51" i="24"/>
  <c r="J25" i="24"/>
  <c r="J80" i="24"/>
  <c r="J16" i="24"/>
  <c r="J68" i="24"/>
  <c r="J56" i="24"/>
  <c r="J24" i="24"/>
  <c r="J36" i="24"/>
  <c r="J85" i="24"/>
  <c r="J38" i="24"/>
  <c r="J28" i="24"/>
  <c r="J52" i="24"/>
  <c r="J33" i="24"/>
  <c r="J82" i="24"/>
  <c r="J59" i="24"/>
  <c r="J15" i="24"/>
  <c r="J55" i="24"/>
  <c r="J17" i="24"/>
  <c r="J42" i="24"/>
  <c r="J26" i="24"/>
  <c r="J23" i="24"/>
  <c r="J74" i="24"/>
  <c r="J54" i="24"/>
  <c r="J27" i="24"/>
  <c r="J29" i="24"/>
  <c r="CI71" i="24"/>
  <c r="CI70" i="24"/>
  <c r="CI69" i="24"/>
  <c r="CI44" i="24"/>
  <c r="CI65" i="24"/>
  <c r="CI41" i="24"/>
  <c r="CI60" i="24"/>
  <c r="CI67" i="24"/>
  <c r="CI58" i="24"/>
  <c r="CI49" i="24"/>
  <c r="CI56" i="24"/>
  <c r="CI42" i="24"/>
  <c r="CI62" i="24"/>
  <c r="CI54" i="24"/>
  <c r="CI64" i="24"/>
  <c r="CI45" i="24"/>
  <c r="CI51" i="24"/>
  <c r="CI52" i="24"/>
  <c r="CI19" i="24"/>
  <c r="CI47" i="24"/>
  <c r="CI40" i="24"/>
  <c r="CI34" i="24"/>
  <c r="CI61" i="24"/>
  <c r="CI72" i="24"/>
  <c r="CI55" i="24"/>
  <c r="CI38" i="24"/>
  <c r="CI20" i="24"/>
  <c r="CI23" i="24"/>
  <c r="CI22" i="24"/>
  <c r="CI17" i="24"/>
  <c r="CI30" i="24"/>
  <c r="CI24" i="24"/>
  <c r="CI59" i="24"/>
  <c r="CI16" i="24"/>
  <c r="CI32" i="24"/>
  <c r="CI53" i="24"/>
  <c r="CI36" i="24"/>
  <c r="CI26" i="24"/>
  <c r="CI33" i="24"/>
  <c r="CI28" i="24"/>
  <c r="CI29" i="24"/>
  <c r="CI48" i="24"/>
  <c r="CI37" i="24"/>
  <c r="CI63" i="24"/>
  <c r="CI27" i="24"/>
  <c r="CI39" i="24"/>
  <c r="CI46" i="24"/>
  <c r="CI15" i="24"/>
  <c r="CI50" i="24"/>
  <c r="CI31" i="24"/>
  <c r="CI66" i="24"/>
  <c r="CI18" i="24"/>
  <c r="CI57" i="24"/>
  <c r="CI25" i="24"/>
  <c r="CI43" i="24"/>
  <c r="CI68" i="24"/>
  <c r="CI35" i="24"/>
  <c r="CI21" i="24"/>
  <c r="BX25" i="24"/>
  <c r="BX39" i="24"/>
  <c r="BX23" i="24"/>
  <c r="BX37" i="24"/>
  <c r="BX71" i="24"/>
  <c r="BX46" i="24"/>
  <c r="BX27" i="24"/>
  <c r="BX36" i="24"/>
  <c r="BX24" i="24"/>
  <c r="BX48" i="24"/>
  <c r="BX54" i="24"/>
  <c r="BX55" i="24"/>
  <c r="BX43" i="24"/>
  <c r="BX49" i="24"/>
  <c r="BX17" i="24"/>
  <c r="BX38" i="24"/>
  <c r="BX21" i="24"/>
  <c r="BX20" i="24"/>
  <c r="BX26" i="24"/>
  <c r="BX59" i="24"/>
  <c r="BX44" i="24"/>
  <c r="BX57" i="24"/>
  <c r="BX33" i="24"/>
  <c r="BX40" i="24"/>
  <c r="BX70" i="24"/>
  <c r="BX69" i="24"/>
  <c r="BX68" i="24"/>
  <c r="BX28" i="24"/>
  <c r="BX19" i="24"/>
  <c r="BX62" i="24"/>
  <c r="BX47" i="24"/>
  <c r="BX34" i="24"/>
  <c r="BX67" i="24"/>
  <c r="BX45" i="24"/>
  <c r="BX61" i="24"/>
  <c r="BX56" i="24"/>
  <c r="BX51" i="24"/>
  <c r="BX72" i="24"/>
  <c r="BX42" i="24"/>
  <c r="BX32" i="24"/>
  <c r="BX53" i="24"/>
  <c r="BX22" i="24"/>
  <c r="BX50" i="24"/>
  <c r="BX64" i="24"/>
  <c r="BX30" i="24"/>
  <c r="BX29" i="24"/>
  <c r="BX18" i="24"/>
  <c r="BX65" i="24"/>
  <c r="BX35" i="24"/>
  <c r="BX16" i="24"/>
  <c r="BX41" i="24"/>
  <c r="BX63" i="24"/>
  <c r="BX58" i="24"/>
  <c r="BX60" i="24"/>
  <c r="BX66" i="24"/>
  <c r="BX31" i="24"/>
  <c r="BX52" i="24"/>
  <c r="BX15" i="24"/>
  <c r="AW33" i="24" l="1"/>
  <c r="AW49" i="24"/>
  <c r="AX60" i="24"/>
  <c r="AX53" i="24"/>
  <c r="AX32" i="24"/>
  <c r="AX68" i="24"/>
  <c r="AX16" i="24"/>
  <c r="AX17" i="24"/>
  <c r="AX46" i="24"/>
  <c r="AX22" i="24"/>
  <c r="AX55" i="24"/>
  <c r="AX62" i="24"/>
  <c r="AX38" i="24"/>
  <c r="AX21" i="24"/>
  <c r="AX48" i="24"/>
  <c r="AX40" i="24"/>
  <c r="AX26" i="24"/>
  <c r="AX45" i="24"/>
  <c r="AX44" i="24"/>
  <c r="AW45" i="24"/>
  <c r="AW39" i="24"/>
  <c r="AX23" i="24"/>
  <c r="AX47" i="24"/>
  <c r="AX24" i="24"/>
  <c r="AW40" i="24"/>
  <c r="AW23" i="24"/>
  <c r="AW26" i="24"/>
  <c r="AX43" i="24"/>
  <c r="AW71" i="24"/>
  <c r="AW17" i="24"/>
  <c r="AX61" i="24"/>
  <c r="AW34" i="24"/>
  <c r="AW52" i="24"/>
  <c r="AX31" i="24"/>
  <c r="AX30" i="24"/>
  <c r="AW72" i="24"/>
  <c r="AX28" i="24"/>
  <c r="AW51" i="24"/>
  <c r="AW19" i="24"/>
  <c r="AX57" i="24"/>
  <c r="AW47" i="24"/>
  <c r="AW66" i="24"/>
  <c r="AX20" i="24"/>
  <c r="AX58" i="24"/>
  <c r="AX37" i="24"/>
  <c r="AX66" i="24"/>
  <c r="AW15" i="24"/>
  <c r="AW21" i="24"/>
  <c r="AX36" i="24"/>
  <c r="AW56" i="24"/>
  <c r="AX19" i="24"/>
  <c r="AW22" i="24"/>
  <c r="AX56" i="24"/>
  <c r="AW31" i="24"/>
  <c r="AX50" i="24"/>
  <c r="AW61" i="24"/>
  <c r="AW32" i="24"/>
  <c r="AX39" i="24"/>
  <c r="AW57" i="24"/>
  <c r="AX41" i="24"/>
  <c r="AX35" i="24"/>
  <c r="AW25" i="24"/>
  <c r="AX15" i="24"/>
  <c r="AW46" i="24"/>
  <c r="AW58" i="24"/>
  <c r="AW48" i="24"/>
  <c r="AW36" i="24"/>
  <c r="AW37" i="24"/>
  <c r="AW35" i="24"/>
  <c r="AX49" i="24"/>
  <c r="AW18" i="24"/>
  <c r="AW69" i="24"/>
  <c r="AW67" i="24"/>
  <c r="AW55" i="24"/>
  <c r="AX54" i="24"/>
  <c r="AW38" i="24"/>
  <c r="AW75" i="24"/>
  <c r="AW74" i="24"/>
  <c r="AW76" i="24"/>
  <c r="AW73" i="24"/>
  <c r="AX29" i="24"/>
  <c r="AX69" i="24"/>
  <c r="AX42" i="24"/>
  <c r="AX59" i="24"/>
  <c r="AX27" i="24"/>
  <c r="AX70" i="24"/>
  <c r="AW24" i="24"/>
  <c r="AW43" i="24"/>
  <c r="AX63" i="24"/>
  <c r="AX18" i="24"/>
  <c r="AX64" i="24"/>
  <c r="AW50" i="24"/>
  <c r="AX25" i="24"/>
  <c r="AX65" i="24"/>
  <c r="AW64" i="24"/>
  <c r="AX52" i="24"/>
  <c r="AX34" i="24"/>
  <c r="AW20" i="24"/>
  <c r="AW70" i="24"/>
  <c r="AX75" i="24"/>
  <c r="AX33" i="24"/>
  <c r="AW27" i="24"/>
  <c r="AW29" i="24"/>
  <c r="AX76" i="24"/>
  <c r="AW16" i="24"/>
  <c r="AW44" i="24"/>
  <c r="AX73" i="24"/>
  <c r="AW59" i="24"/>
  <c r="AW63" i="24"/>
  <c r="AX74" i="24"/>
  <c r="AX72" i="24"/>
  <c r="AX51" i="24"/>
  <c r="AX71" i="24"/>
  <c r="AW41" i="24"/>
  <c r="AW28" i="24"/>
  <c r="AS66" i="24"/>
  <c r="AS55" i="24"/>
  <c r="AS54" i="24"/>
  <c r="AS61" i="24"/>
  <c r="AS50" i="24"/>
  <c r="AS72" i="24"/>
  <c r="AS70" i="24"/>
  <c r="AS57" i="24"/>
  <c r="AS51" i="24"/>
  <c r="AS46" i="24"/>
  <c r="AS65" i="24"/>
  <c r="AS53" i="24"/>
  <c r="AS48" i="24"/>
  <c r="AS64" i="24"/>
  <c r="AS39" i="24"/>
  <c r="AS63" i="24"/>
  <c r="AS71" i="24"/>
  <c r="AS60" i="24"/>
  <c r="AS32" i="24"/>
  <c r="AS28" i="24"/>
  <c r="AS36" i="24"/>
  <c r="AS59" i="24"/>
  <c r="AS58" i="24"/>
  <c r="AS45" i="24"/>
  <c r="AS30" i="24"/>
  <c r="AS21" i="24"/>
  <c r="AS41" i="24"/>
  <c r="AS23" i="24"/>
  <c r="AS69" i="24"/>
  <c r="AS17" i="24"/>
  <c r="AS33" i="24"/>
  <c r="AS52" i="24"/>
  <c r="AS27" i="24"/>
  <c r="AS20" i="24"/>
  <c r="AS56" i="24"/>
  <c r="AS42" i="24"/>
  <c r="AS37" i="24"/>
  <c r="AS47" i="24"/>
  <c r="AS31" i="24"/>
  <c r="AS34" i="24"/>
  <c r="AS35" i="24"/>
  <c r="AS19" i="24"/>
  <c r="AS38" i="24"/>
  <c r="AS14" i="24"/>
  <c r="AS68" i="24"/>
  <c r="AS22" i="24"/>
  <c r="AS62" i="24"/>
  <c r="AS67" i="24"/>
  <c r="AS25" i="24"/>
  <c r="AS29" i="24"/>
  <c r="AS43" i="24"/>
  <c r="AS15" i="24"/>
  <c r="AS26" i="24"/>
  <c r="AS40" i="24"/>
  <c r="AS18" i="24"/>
  <c r="AS49" i="24"/>
  <c r="AS44" i="24"/>
  <c r="AS24" i="24"/>
  <c r="AS16" i="24"/>
  <c r="AW60" i="24"/>
  <c r="AW53" i="24"/>
  <c r="AW42" i="24"/>
  <c r="AW54" i="24"/>
  <c r="AW68" i="24"/>
  <c r="AW65" i="24"/>
  <c r="AT68" i="24" l="1"/>
  <c r="AT48" i="24"/>
  <c r="AT39" i="24"/>
  <c r="AT62" i="24"/>
  <c r="AT22" i="24"/>
  <c r="AT64" i="24"/>
  <c r="AT60" i="24"/>
  <c r="AT32" i="24"/>
  <c r="AT71" i="24"/>
  <c r="AT43" i="24"/>
  <c r="AT29" i="24"/>
  <c r="AT25" i="24"/>
  <c r="AT67" i="24"/>
  <c r="AT63" i="24"/>
  <c r="AT36" i="24"/>
  <c r="AT26" i="24"/>
  <c r="AT15" i="24"/>
  <c r="AT28" i="24"/>
  <c r="AT41" i="24"/>
  <c r="AT17" i="24"/>
  <c r="AT23" i="24"/>
  <c r="AT33" i="24"/>
  <c r="AT24" i="24"/>
  <c r="AT45" i="24"/>
  <c r="AT52" i="24"/>
  <c r="AT69" i="24"/>
  <c r="AT44" i="24"/>
  <c r="AT18" i="24"/>
  <c r="AT58" i="24"/>
  <c r="AT76" i="24"/>
  <c r="AT73" i="24"/>
  <c r="AT74" i="24"/>
  <c r="AT75" i="24"/>
  <c r="AU75" i="24"/>
  <c r="AU74" i="24"/>
  <c r="AU73" i="24"/>
  <c r="AU76" i="24"/>
  <c r="AT16" i="24"/>
  <c r="AT21" i="24"/>
  <c r="AT30" i="24"/>
  <c r="AT49" i="24"/>
  <c r="AT40" i="24"/>
  <c r="AT59" i="24"/>
  <c r="AP57" i="24"/>
  <c r="AP67" i="24"/>
  <c r="AP56" i="24"/>
  <c r="AP55" i="24"/>
  <c r="AP62" i="24"/>
  <c r="AP51" i="24"/>
  <c r="AP65" i="24"/>
  <c r="AP48" i="24"/>
  <c r="AP58" i="24"/>
  <c r="AP69" i="24"/>
  <c r="AP64" i="24"/>
  <c r="AP45" i="24"/>
  <c r="AP66" i="24"/>
  <c r="AP39" i="24"/>
  <c r="AP53" i="24"/>
  <c r="AP46" i="24"/>
  <c r="AP72" i="24"/>
  <c r="AP35" i="24"/>
  <c r="AP32" i="24"/>
  <c r="AP41" i="24"/>
  <c r="AP28" i="24"/>
  <c r="AP40" i="24"/>
  <c r="AP59" i="24"/>
  <c r="AP34" i="24"/>
  <c r="AP16" i="24"/>
  <c r="AP50" i="24"/>
  <c r="AP14" i="24"/>
  <c r="AP23" i="24"/>
  <c r="AP25" i="24"/>
  <c r="AP21" i="24"/>
  <c r="AP52" i="24"/>
  <c r="AP37" i="24"/>
  <c r="AP27" i="24"/>
  <c r="AP68" i="24"/>
  <c r="AP24" i="24"/>
  <c r="AP70" i="24"/>
  <c r="AP20" i="24"/>
  <c r="AP33" i="24"/>
  <c r="AP36" i="24"/>
  <c r="AP47" i="24"/>
  <c r="AP42" i="24"/>
  <c r="AP43" i="24"/>
  <c r="AP31" i="24"/>
  <c r="AP29" i="24"/>
  <c r="AP60" i="24"/>
  <c r="AP15" i="24"/>
  <c r="AP38" i="24"/>
  <c r="AP26" i="24"/>
  <c r="AP71" i="24"/>
  <c r="AP63" i="24"/>
  <c r="AP22" i="24"/>
  <c r="AP19" i="24"/>
  <c r="AP18" i="24"/>
  <c r="AP61" i="24"/>
  <c r="AP49" i="24"/>
  <c r="AP44" i="24"/>
  <c r="AP30" i="24"/>
  <c r="AP17" i="24"/>
  <c r="AP54" i="24"/>
  <c r="AT46" i="24"/>
  <c r="AT47" i="24"/>
  <c r="AT72" i="24"/>
  <c r="AU37" i="24"/>
  <c r="AU67" i="24"/>
  <c r="AU26" i="24"/>
  <c r="AU44" i="24"/>
  <c r="AU22" i="24"/>
  <c r="AU24" i="24"/>
  <c r="AU30" i="24"/>
  <c r="AU56" i="24"/>
  <c r="AU29" i="24"/>
  <c r="AU31" i="24"/>
  <c r="AU35" i="24"/>
  <c r="AU63" i="24"/>
  <c r="AU59" i="24"/>
  <c r="AU55" i="24"/>
  <c r="AU40" i="24"/>
  <c r="AU69" i="24"/>
  <c r="AU19" i="24"/>
  <c r="AU20" i="24"/>
  <c r="AU21" i="24"/>
  <c r="AU45" i="24"/>
  <c r="AU58" i="24"/>
  <c r="AU68" i="24"/>
  <c r="AU57" i="24"/>
  <c r="AU17" i="24"/>
  <c r="AU51" i="24"/>
  <c r="AU60" i="24"/>
  <c r="AU47" i="24"/>
  <c r="AU43" i="24"/>
  <c r="AU49" i="24"/>
  <c r="AU16" i="24"/>
  <c r="AU48" i="24"/>
  <c r="AU50" i="24"/>
  <c r="AU53" i="24"/>
  <c r="AU70" i="24"/>
  <c r="AU25" i="24"/>
  <c r="AU66" i="24"/>
  <c r="AU39" i="24"/>
  <c r="AU32" i="24"/>
  <c r="AU28" i="24"/>
  <c r="AU34" i="24"/>
  <c r="AU27" i="24"/>
  <c r="AU18" i="24"/>
  <c r="AU41" i="24"/>
  <c r="AU33" i="24"/>
  <c r="AU65" i="24"/>
  <c r="AU62" i="24"/>
  <c r="AU54" i="24"/>
  <c r="AU61" i="24"/>
  <c r="AU72" i="24"/>
  <c r="AU46" i="24"/>
  <c r="AU64" i="24"/>
  <c r="AU23" i="24"/>
  <c r="AU38" i="24"/>
  <c r="AU42" i="24"/>
  <c r="AU36" i="24"/>
  <c r="AU15" i="24"/>
  <c r="AU71" i="24"/>
  <c r="AU52" i="24"/>
  <c r="AT50" i="24"/>
  <c r="AT19" i="24"/>
  <c r="AT34" i="24"/>
  <c r="AT61" i="24"/>
  <c r="AT38" i="24"/>
  <c r="AT51" i="24"/>
  <c r="AT31" i="24"/>
  <c r="AT56" i="24"/>
  <c r="AT54" i="24"/>
  <c r="AT53" i="24"/>
  <c r="AT35" i="24"/>
  <c r="AT70" i="24"/>
  <c r="AT20" i="24"/>
  <c r="AT55" i="24"/>
  <c r="AT65" i="24"/>
  <c r="AT57" i="24"/>
  <c r="AT37" i="24"/>
  <c r="AT42" i="24"/>
  <c r="AT27" i="24"/>
  <c r="AT66" i="24"/>
  <c r="AQ37" i="24" l="1"/>
  <c r="AQ52" i="24"/>
  <c r="AQ21" i="24"/>
  <c r="AQ25" i="24"/>
  <c r="AQ74" i="24"/>
  <c r="AQ75" i="24"/>
  <c r="AQ76" i="24"/>
  <c r="AQ73" i="24"/>
  <c r="AR76" i="24"/>
  <c r="AR74" i="24"/>
  <c r="AR75" i="24"/>
  <c r="AR73" i="24"/>
  <c r="AQ17" i="24"/>
  <c r="AM58" i="24"/>
  <c r="AM68" i="24"/>
  <c r="AM57" i="24"/>
  <c r="AM56" i="24"/>
  <c r="AM63" i="24"/>
  <c r="AM52" i="24"/>
  <c r="AM32" i="24"/>
  <c r="AM50" i="24"/>
  <c r="AM64" i="24"/>
  <c r="AM44" i="24"/>
  <c r="AM61" i="24"/>
  <c r="AM55" i="24"/>
  <c r="AM46" i="24"/>
  <c r="AM38" i="24"/>
  <c r="AM65" i="24"/>
  <c r="AM41" i="24"/>
  <c r="AM48" i="24"/>
  <c r="AM53" i="24"/>
  <c r="AM47" i="24"/>
  <c r="AM71" i="24"/>
  <c r="AM35" i="24"/>
  <c r="AM67" i="24"/>
  <c r="AM66" i="24"/>
  <c r="AM49" i="24"/>
  <c r="AM31" i="24"/>
  <c r="AM42" i="24"/>
  <c r="AM40" i="24"/>
  <c r="AM34" i="24"/>
  <c r="AM16" i="24"/>
  <c r="AM14" i="24"/>
  <c r="AM72" i="24"/>
  <c r="AM69" i="24"/>
  <c r="AM23" i="24"/>
  <c r="AM21" i="24"/>
  <c r="AM33" i="24"/>
  <c r="AM24" i="24"/>
  <c r="AM70" i="24"/>
  <c r="AM51" i="24"/>
  <c r="AM36" i="24"/>
  <c r="AM20" i="24"/>
  <c r="AM54" i="24"/>
  <c r="AM37" i="24"/>
  <c r="AM30" i="24"/>
  <c r="AM19" i="24"/>
  <c r="AM28" i="24"/>
  <c r="AM27" i="24"/>
  <c r="AM22" i="24"/>
  <c r="AM15" i="24"/>
  <c r="AM45" i="24"/>
  <c r="AM39" i="24"/>
  <c r="AM25" i="24"/>
  <c r="AM59" i="24"/>
  <c r="AM60" i="24"/>
  <c r="AM43" i="24"/>
  <c r="AM62" i="24"/>
  <c r="AM29" i="24"/>
  <c r="AM17" i="24"/>
  <c r="AM18" i="24"/>
  <c r="AM26" i="24"/>
  <c r="AQ30" i="24"/>
  <c r="AQ28" i="24"/>
  <c r="AQ72" i="24"/>
  <c r="AQ69" i="24"/>
  <c r="AQ40" i="24"/>
  <c r="AQ41" i="24"/>
  <c r="AQ59" i="24"/>
  <c r="AQ23" i="24"/>
  <c r="AQ34" i="24"/>
  <c r="AQ71" i="24"/>
  <c r="AQ15" i="24"/>
  <c r="AQ31" i="24"/>
  <c r="AQ33" i="24"/>
  <c r="AQ51" i="24"/>
  <c r="AQ54" i="24"/>
  <c r="AQ44" i="24"/>
  <c r="AQ19" i="24"/>
  <c r="AQ46" i="24"/>
  <c r="AQ60" i="24"/>
  <c r="AQ20" i="24"/>
  <c r="AQ62" i="24"/>
  <c r="AR55" i="24"/>
  <c r="AR64" i="24"/>
  <c r="AR59" i="24"/>
  <c r="AR58" i="24"/>
  <c r="AR32" i="24"/>
  <c r="AR51" i="24"/>
  <c r="AR60" i="24"/>
  <c r="AR30" i="24"/>
  <c r="AR65" i="24"/>
  <c r="AR57" i="24"/>
  <c r="AR45" i="24"/>
  <c r="AR49" i="24"/>
  <c r="AR48" i="24"/>
  <c r="AR43" i="24"/>
  <c r="AR71" i="24"/>
  <c r="AR41" i="24"/>
  <c r="AR19" i="24"/>
  <c r="AR20" i="24"/>
  <c r="AR50" i="24"/>
  <c r="AR54" i="24"/>
  <c r="AR47" i="24"/>
  <c r="AR28" i="24"/>
  <c r="AR16" i="24"/>
  <c r="AR29" i="24"/>
  <c r="AR25" i="24"/>
  <c r="AR44" i="24"/>
  <c r="AR18" i="24"/>
  <c r="AR24" i="24"/>
  <c r="AR17" i="24"/>
  <c r="AR62" i="24"/>
  <c r="AR67" i="24"/>
  <c r="AR39" i="24"/>
  <c r="AR66" i="24"/>
  <c r="AR21" i="24"/>
  <c r="AR63" i="24"/>
  <c r="AR31" i="24"/>
  <c r="AR35" i="24"/>
  <c r="AR15" i="24"/>
  <c r="AR72" i="24"/>
  <c r="AR38" i="24"/>
  <c r="AR40" i="24"/>
  <c r="AR37" i="24"/>
  <c r="AR34" i="24"/>
  <c r="AR61" i="24"/>
  <c r="AR56" i="24"/>
  <c r="AR70" i="24"/>
  <c r="AR42" i="24"/>
  <c r="AR52" i="24"/>
  <c r="AR69" i="24"/>
  <c r="AR23" i="24"/>
  <c r="AR46" i="24"/>
  <c r="AR36" i="24"/>
  <c r="AR27" i="24"/>
  <c r="AR33" i="24"/>
  <c r="AR68" i="24"/>
  <c r="AR26" i="24"/>
  <c r="AR53" i="24"/>
  <c r="AR22" i="24"/>
  <c r="AQ61" i="24"/>
  <c r="AQ35" i="24"/>
  <c r="AQ39" i="24"/>
  <c r="AQ64" i="24"/>
  <c r="AQ65" i="24"/>
  <c r="AQ70" i="24"/>
  <c r="AQ55" i="24"/>
  <c r="AQ50" i="24"/>
  <c r="AQ32" i="24"/>
  <c r="AQ53" i="24"/>
  <c r="AQ29" i="24"/>
  <c r="AQ58" i="24"/>
  <c r="AQ36" i="24"/>
  <c r="AQ24" i="24"/>
  <c r="AQ56" i="24"/>
  <c r="AQ16" i="24"/>
  <c r="AQ18" i="24"/>
  <c r="AQ63" i="24"/>
  <c r="AQ38" i="24"/>
  <c r="AQ45" i="24"/>
  <c r="AQ42" i="24"/>
  <c r="AQ47" i="24"/>
  <c r="AQ68" i="24"/>
  <c r="AQ67" i="24"/>
  <c r="AQ49" i="24"/>
  <c r="AQ22" i="24"/>
  <c r="AQ26" i="24"/>
  <c r="AQ66" i="24"/>
  <c r="AQ43" i="24"/>
  <c r="AQ48" i="24"/>
  <c r="AQ27" i="24"/>
  <c r="AQ57" i="24"/>
  <c r="AP4" i="24" l="1"/>
  <c r="AN76" i="24"/>
  <c r="AN74" i="24"/>
  <c r="AN73" i="24"/>
  <c r="AN75" i="24"/>
  <c r="AJ59" i="24"/>
  <c r="AJ69" i="24"/>
  <c r="AJ58" i="24"/>
  <c r="AJ57" i="24"/>
  <c r="AJ64" i="24"/>
  <c r="AJ53" i="24"/>
  <c r="AJ71" i="24"/>
  <c r="AJ45" i="24"/>
  <c r="AJ33" i="24"/>
  <c r="AJ61" i="24"/>
  <c r="AJ68" i="24"/>
  <c r="AJ70" i="24"/>
  <c r="AJ42" i="24"/>
  <c r="AJ50" i="24"/>
  <c r="AJ43" i="24"/>
  <c r="AJ37" i="24"/>
  <c r="AJ51" i="24"/>
  <c r="AJ65" i="24"/>
  <c r="AJ41" i="24"/>
  <c r="AJ63" i="24"/>
  <c r="AJ44" i="24"/>
  <c r="AJ26" i="24"/>
  <c r="AJ52" i="24"/>
  <c r="AJ47" i="24"/>
  <c r="AJ27" i="24"/>
  <c r="AJ36" i="24"/>
  <c r="AJ31" i="24"/>
  <c r="AJ49" i="24"/>
  <c r="AJ60" i="24"/>
  <c r="AJ14" i="24"/>
  <c r="AJ40" i="24"/>
  <c r="AJ34" i="24"/>
  <c r="AK34" i="24" s="1"/>
  <c r="AJ23" i="24"/>
  <c r="AJ38" i="24"/>
  <c r="AJ66" i="24"/>
  <c r="AJ16" i="24"/>
  <c r="AJ18" i="24"/>
  <c r="AJ72" i="24"/>
  <c r="AJ56" i="24"/>
  <c r="AJ24" i="24"/>
  <c r="AJ20" i="24"/>
  <c r="AJ35" i="24"/>
  <c r="AJ54" i="24"/>
  <c r="AJ17" i="24"/>
  <c r="AJ39" i="24"/>
  <c r="AJ22" i="24"/>
  <c r="AJ15" i="24"/>
  <c r="AJ28" i="24"/>
  <c r="AJ21" i="24"/>
  <c r="AJ25" i="24"/>
  <c r="AJ48" i="24"/>
  <c r="AJ67" i="24"/>
  <c r="AJ62" i="24"/>
  <c r="AJ29" i="24"/>
  <c r="AJ32" i="24"/>
  <c r="AJ19" i="24"/>
  <c r="AJ46" i="24"/>
  <c r="AJ30" i="24"/>
  <c r="AJ55" i="24"/>
  <c r="AN40" i="24"/>
  <c r="AN69" i="24"/>
  <c r="AN66" i="24"/>
  <c r="AN62" i="24"/>
  <c r="AN25" i="24"/>
  <c r="AN48" i="24"/>
  <c r="AN34" i="24"/>
  <c r="AN29" i="24"/>
  <c r="AN53" i="24"/>
  <c r="AN22" i="24"/>
  <c r="AN20" i="24"/>
  <c r="AN50" i="24"/>
  <c r="AN72" i="24"/>
  <c r="AN31" i="24"/>
  <c r="AN65" i="24"/>
  <c r="AN18" i="24"/>
  <c r="AN43" i="24"/>
  <c r="AN71" i="24"/>
  <c r="AN41" i="24"/>
  <c r="AN28" i="24"/>
  <c r="AN54" i="24"/>
  <c r="AN51" i="24"/>
  <c r="AN52" i="24"/>
  <c r="AN42" i="24"/>
  <c r="AN60" i="24"/>
  <c r="AN39" i="24"/>
  <c r="AN38" i="24"/>
  <c r="AN70" i="24"/>
  <c r="AN63" i="24"/>
  <c r="AN16" i="24"/>
  <c r="AN67" i="24"/>
  <c r="AN45" i="24"/>
  <c r="AN46" i="24"/>
  <c r="AN61" i="24"/>
  <c r="AN64" i="24"/>
  <c r="AN24" i="24"/>
  <c r="AN56" i="24"/>
  <c r="AN59" i="24"/>
  <c r="AN30" i="24"/>
  <c r="AN33" i="24"/>
  <c r="AN57" i="24"/>
  <c r="AN17" i="24"/>
  <c r="AN35" i="24"/>
  <c r="AN15" i="24"/>
  <c r="AN19" i="24"/>
  <c r="AN44" i="24"/>
  <c r="AN36" i="24"/>
  <c r="AN21" i="24"/>
  <c r="AN68" i="24"/>
  <c r="AN26" i="24"/>
  <c r="AN49" i="24"/>
  <c r="AN47" i="24"/>
  <c r="AN27" i="24"/>
  <c r="AN55" i="24"/>
  <c r="AN37" i="24"/>
  <c r="AN32" i="24"/>
  <c r="AN23" i="24"/>
  <c r="AN58" i="24"/>
  <c r="AK73" i="24" l="1"/>
  <c r="AK74" i="24"/>
  <c r="AK75" i="24"/>
  <c r="AK76" i="24"/>
  <c r="AL74" i="24"/>
  <c r="AL73" i="24"/>
  <c r="AL75" i="24"/>
  <c r="AL76" i="24"/>
  <c r="AK31" i="24"/>
  <c r="AG60" i="24"/>
  <c r="AG70" i="24"/>
  <c r="AG59" i="24"/>
  <c r="AG58" i="24"/>
  <c r="AG65" i="24"/>
  <c r="AG54" i="24"/>
  <c r="AG34" i="24"/>
  <c r="AG69" i="24"/>
  <c r="AG55" i="24"/>
  <c r="AG62" i="24"/>
  <c r="AG41" i="24"/>
  <c r="AG42" i="24"/>
  <c r="AG50" i="24"/>
  <c r="AG43" i="24"/>
  <c r="AG72" i="24"/>
  <c r="AG57" i="24"/>
  <c r="AG66" i="24"/>
  <c r="AH66" i="24" s="1"/>
  <c r="AY66" i="24" s="1"/>
  <c r="AG63" i="24"/>
  <c r="AH63" i="24" s="1"/>
  <c r="AG24" i="24"/>
  <c r="AH24" i="24" s="1"/>
  <c r="AG23" i="24"/>
  <c r="AH23" i="24" s="1"/>
  <c r="AY23" i="24" s="1"/>
  <c r="AG44" i="24"/>
  <c r="AH44" i="24" s="1"/>
  <c r="AG52" i="24"/>
  <c r="AH52" i="24" s="1"/>
  <c r="AG26" i="24"/>
  <c r="AH26" i="24" s="1"/>
  <c r="AG46" i="24"/>
  <c r="AG32" i="24"/>
  <c r="AG15" i="24"/>
  <c r="AG20" i="24"/>
  <c r="AG31" i="24"/>
  <c r="AG28" i="24"/>
  <c r="AG56" i="24"/>
  <c r="AG49" i="24"/>
  <c r="AG16" i="24"/>
  <c r="AG51" i="24"/>
  <c r="AG40" i="24"/>
  <c r="AG39" i="24"/>
  <c r="AG64" i="24"/>
  <c r="AG68" i="24"/>
  <c r="AG18" i="24"/>
  <c r="AG36" i="24"/>
  <c r="AG61" i="24"/>
  <c r="AG35" i="24"/>
  <c r="AG48" i="24"/>
  <c r="AG38" i="24"/>
  <c r="AG30" i="24"/>
  <c r="AG14" i="24"/>
  <c r="AG71" i="24"/>
  <c r="AG37" i="24"/>
  <c r="AG33" i="24"/>
  <c r="AG67" i="24"/>
  <c r="AH67" i="24" s="1"/>
  <c r="AG53" i="24"/>
  <c r="AH53" i="24" s="1"/>
  <c r="AY53" i="24" s="1"/>
  <c r="AG25" i="24"/>
  <c r="AH25" i="24" s="1"/>
  <c r="AY25" i="24" s="1"/>
  <c r="AG21" i="24"/>
  <c r="AH21" i="24" s="1"/>
  <c r="AG45" i="24"/>
  <c r="AH45" i="24" s="1"/>
  <c r="AY45" i="24" s="1"/>
  <c r="AG47" i="24"/>
  <c r="AH47" i="24" s="1"/>
  <c r="AG22" i="24"/>
  <c r="AH22" i="24" s="1"/>
  <c r="AY22" i="24" s="1"/>
  <c r="AG29" i="24"/>
  <c r="AG17" i="24"/>
  <c r="AG19" i="24"/>
  <c r="AG27" i="24"/>
  <c r="AK32" i="24"/>
  <c r="AK46" i="24"/>
  <c r="AK44" i="24"/>
  <c r="AK60" i="24"/>
  <c r="AK27" i="24"/>
  <c r="AK62" i="24"/>
  <c r="AK51" i="24"/>
  <c r="AK22" i="24"/>
  <c r="AK71" i="24"/>
  <c r="AK40" i="24"/>
  <c r="AK47" i="24"/>
  <c r="AK67" i="24"/>
  <c r="AK28" i="24"/>
  <c r="AK42" i="24"/>
  <c r="AK35" i="24"/>
  <c r="AK53" i="24"/>
  <c r="AK55" i="24"/>
  <c r="AK26" i="24"/>
  <c r="AK25" i="24"/>
  <c r="AK50" i="24"/>
  <c r="AK54" i="24"/>
  <c r="AK18" i="24"/>
  <c r="AK64" i="24"/>
  <c r="AK49" i="24"/>
  <c r="AK19" i="24"/>
  <c r="AK63" i="24"/>
  <c r="AK21" i="24"/>
  <c r="AK68" i="24"/>
  <c r="AK24" i="24"/>
  <c r="AK16" i="24"/>
  <c r="AK57" i="24"/>
  <c r="AK36" i="24"/>
  <c r="AK41" i="24"/>
  <c r="AK37" i="24"/>
  <c r="AK39" i="24"/>
  <c r="AK61" i="24"/>
  <c r="AK45" i="24"/>
  <c r="AK66" i="24"/>
  <c r="AK58" i="24"/>
  <c r="AL43" i="24"/>
  <c r="AL18" i="24"/>
  <c r="AL46" i="24"/>
  <c r="AL21" i="24"/>
  <c r="AL27" i="24"/>
  <c r="AL30" i="24"/>
  <c r="AL44" i="24"/>
  <c r="AL20" i="24"/>
  <c r="AL53" i="24"/>
  <c r="AL61" i="24"/>
  <c r="AL38" i="24"/>
  <c r="AL28" i="24"/>
  <c r="AL68" i="24"/>
  <c r="AL66" i="24"/>
  <c r="AL24" i="24"/>
  <c r="AL55" i="24"/>
  <c r="AL57" i="24"/>
  <c r="AL52" i="24"/>
  <c r="AL64" i="24"/>
  <c r="AL35" i="24"/>
  <c r="AL60" i="24"/>
  <c r="AL58" i="24"/>
  <c r="AL47" i="24"/>
  <c r="AL15" i="24"/>
  <c r="AL67" i="24"/>
  <c r="AL40" i="24"/>
  <c r="AL51" i="24"/>
  <c r="AL59" i="24"/>
  <c r="AL26" i="24"/>
  <c r="AL32" i="24"/>
  <c r="AL33" i="24"/>
  <c r="AL16" i="24"/>
  <c r="AL72" i="24"/>
  <c r="AL62" i="24"/>
  <c r="AL65" i="24"/>
  <c r="AL19" i="24"/>
  <c r="AL41" i="24"/>
  <c r="AL45" i="24"/>
  <c r="AL70" i="24"/>
  <c r="AL23" i="24"/>
  <c r="AL69" i="24"/>
  <c r="AL50" i="24"/>
  <c r="AL48" i="24"/>
  <c r="AL25" i="24"/>
  <c r="AL63" i="24"/>
  <c r="AL17" i="24"/>
  <c r="AL37" i="24"/>
  <c r="AL36" i="24"/>
  <c r="AL31" i="24"/>
  <c r="AL39" i="24"/>
  <c r="AL22" i="24"/>
  <c r="AL54" i="24"/>
  <c r="AL71" i="24"/>
  <c r="AL49" i="24"/>
  <c r="AL56" i="24"/>
  <c r="AL42" i="24"/>
  <c r="AL34" i="24"/>
  <c r="AL29" i="24"/>
  <c r="AK52" i="24"/>
  <c r="AK48" i="24"/>
  <c r="AK15" i="24"/>
  <c r="AK17" i="24"/>
  <c r="AK20" i="24"/>
  <c r="AK72" i="24"/>
  <c r="AK38" i="24"/>
  <c r="AK69" i="24"/>
  <c r="AK30" i="24"/>
  <c r="AK29" i="24"/>
  <c r="AK65" i="24"/>
  <c r="AK43" i="24"/>
  <c r="AK70" i="24"/>
  <c r="AK33" i="24"/>
  <c r="AK56" i="24"/>
  <c r="AK23" i="24"/>
  <c r="AK59" i="24"/>
  <c r="AH71" i="24" l="1"/>
  <c r="AH43" i="24"/>
  <c r="AY43" i="24" s="1"/>
  <c r="AH37" i="24"/>
  <c r="AH72" i="24"/>
  <c r="AY72" i="24" s="1"/>
  <c r="AH57" i="24"/>
  <c r="AH33" i="24"/>
  <c r="AY33" i="24" s="1"/>
  <c r="AH16" i="24"/>
  <c r="AY16" i="24" s="1"/>
  <c r="AO4" i="24"/>
  <c r="BB51" i="24" s="1"/>
  <c r="AH74" i="24"/>
  <c r="AY74" i="24" s="1"/>
  <c r="AH75" i="24"/>
  <c r="AY75" i="24" s="1"/>
  <c r="AH73" i="24"/>
  <c r="AY73" i="24" s="1"/>
  <c r="AH76" i="24"/>
  <c r="AY76" i="24" s="1"/>
  <c r="AH49" i="24"/>
  <c r="AY49" i="24" s="1"/>
  <c r="AH27" i="24"/>
  <c r="AY27" i="24" s="1"/>
  <c r="AH20" i="24"/>
  <c r="AY20" i="24" s="1"/>
  <c r="AH28" i="24"/>
  <c r="AY28" i="24" s="1"/>
  <c r="AH19" i="24"/>
  <c r="AY19" i="24" s="1"/>
  <c r="AH15" i="24"/>
  <c r="AY15" i="24" s="1"/>
  <c r="AH56" i="24"/>
  <c r="AY56" i="24" s="1"/>
  <c r="AH17" i="24"/>
  <c r="AY17" i="24" s="1"/>
  <c r="AH32" i="24"/>
  <c r="AY32" i="24" s="1"/>
  <c r="AH31" i="24"/>
  <c r="AY31" i="24" s="1"/>
  <c r="AH29" i="24"/>
  <c r="AY29" i="24" s="1"/>
  <c r="AH46" i="24"/>
  <c r="AY46" i="24" s="1"/>
  <c r="AY21" i="24"/>
  <c r="K74" i="24"/>
  <c r="K62" i="24"/>
  <c r="K76" i="24"/>
  <c r="K72" i="24"/>
  <c r="K61" i="24"/>
  <c r="K80" i="24"/>
  <c r="K60" i="24"/>
  <c r="K75" i="24"/>
  <c r="K67" i="24"/>
  <c r="K56" i="24"/>
  <c r="K84" i="24"/>
  <c r="K38" i="24"/>
  <c r="K36" i="24"/>
  <c r="K73" i="24"/>
  <c r="K86" i="24"/>
  <c r="K49" i="24"/>
  <c r="K70" i="24"/>
  <c r="K41" i="24"/>
  <c r="K87" i="24"/>
  <c r="K50" i="24"/>
  <c r="K66" i="24"/>
  <c r="K45" i="24"/>
  <c r="K77" i="24"/>
  <c r="K68" i="24"/>
  <c r="K59" i="24"/>
  <c r="K33" i="24"/>
  <c r="K54" i="24"/>
  <c r="K43" i="24"/>
  <c r="K81" i="24"/>
  <c r="K83" i="24"/>
  <c r="K69" i="24"/>
  <c r="K48" i="24"/>
  <c r="K42" i="24"/>
  <c r="K30" i="24"/>
  <c r="K88" i="24"/>
  <c r="K34" i="24"/>
  <c r="K21" i="24"/>
  <c r="K63" i="24"/>
  <c r="K44" i="24"/>
  <c r="K22" i="24"/>
  <c r="K64" i="24"/>
  <c r="K24" i="24"/>
  <c r="K23" i="24"/>
  <c r="K71" i="24"/>
  <c r="K51" i="24"/>
  <c r="K32" i="24"/>
  <c r="K55" i="24"/>
  <c r="K46" i="24"/>
  <c r="K26" i="24"/>
  <c r="K47" i="24"/>
  <c r="K85" i="24"/>
  <c r="K78" i="24"/>
  <c r="K28" i="24"/>
  <c r="K15" i="24"/>
  <c r="K89" i="24"/>
  <c r="K58" i="24"/>
  <c r="K53" i="24"/>
  <c r="K25" i="24"/>
  <c r="K90" i="24"/>
  <c r="K18" i="24"/>
  <c r="K16" i="24"/>
  <c r="K37" i="24"/>
  <c r="K52" i="24"/>
  <c r="K20" i="24"/>
  <c r="K19" i="24"/>
  <c r="K39" i="24"/>
  <c r="K31" i="24"/>
  <c r="K35" i="24"/>
  <c r="K82" i="24"/>
  <c r="K79" i="24"/>
  <c r="K29" i="24"/>
  <c r="K17" i="24"/>
  <c r="K40" i="24"/>
  <c r="K27" i="24"/>
  <c r="K65" i="24"/>
  <c r="K57" i="24"/>
  <c r="K14" i="24"/>
  <c r="AY24" i="24"/>
  <c r="AY52" i="24"/>
  <c r="AY57" i="24"/>
  <c r="AH34" i="24"/>
  <c r="AY34" i="24" s="1"/>
  <c r="AH62" i="24"/>
  <c r="AY62" i="24" s="1"/>
  <c r="AH18" i="24"/>
  <c r="AY18" i="24" s="1"/>
  <c r="AH54" i="24"/>
  <c r="AY54" i="24" s="1"/>
  <c r="AY67" i="24"/>
  <c r="AY37" i="24"/>
  <c r="BB48" i="24"/>
  <c r="BB69" i="24"/>
  <c r="BB37" i="24"/>
  <c r="BB59" i="24"/>
  <c r="BB57" i="24"/>
  <c r="BB61" i="24"/>
  <c r="BB36" i="24"/>
  <c r="BB55" i="24"/>
  <c r="BB52" i="24"/>
  <c r="BB47" i="24"/>
  <c r="BB33" i="24"/>
  <c r="BC33" i="24" s="1"/>
  <c r="DH32" i="24" s="1"/>
  <c r="BB63" i="24"/>
  <c r="BB38" i="24"/>
  <c r="BB30" i="24"/>
  <c r="BB23" i="24"/>
  <c r="BC23" i="24" s="1"/>
  <c r="DH22" i="24" s="1"/>
  <c r="BB50" i="24"/>
  <c r="BB62" i="24"/>
  <c r="AH69" i="24"/>
  <c r="AY69" i="24" s="1"/>
  <c r="AH68" i="24"/>
  <c r="AY68" i="24" s="1"/>
  <c r="AH65" i="24"/>
  <c r="AY65" i="24" s="1"/>
  <c r="AH42" i="24"/>
  <c r="AY42" i="24" s="1"/>
  <c r="AH48" i="24"/>
  <c r="AY48" i="24" s="1"/>
  <c r="AH61" i="24"/>
  <c r="AY61" i="24" s="1"/>
  <c r="AH64" i="24"/>
  <c r="AY64" i="24" s="1"/>
  <c r="AH58" i="24"/>
  <c r="AY58" i="24" s="1"/>
  <c r="AY47" i="24"/>
  <c r="AH30" i="24"/>
  <c r="AY30" i="24" s="1"/>
  <c r="AH55" i="24"/>
  <c r="AY55" i="24" s="1"/>
  <c r="AH39" i="24"/>
  <c r="AY39" i="24" s="1"/>
  <c r="AH59" i="24"/>
  <c r="AY59" i="24" s="1"/>
  <c r="AY44" i="24"/>
  <c r="AY63" i="24"/>
  <c r="AH50" i="24"/>
  <c r="AY50" i="24" s="1"/>
  <c r="AH41" i="24"/>
  <c r="AY41" i="24" s="1"/>
  <c r="AH35" i="24"/>
  <c r="AY35" i="24" s="1"/>
  <c r="AH36" i="24"/>
  <c r="AY36" i="24" s="1"/>
  <c r="AH40" i="24"/>
  <c r="AY40" i="24" s="1"/>
  <c r="AH70" i="24"/>
  <c r="AY70" i="24" s="1"/>
  <c r="AY26" i="24"/>
  <c r="AY71" i="24"/>
  <c r="AH38" i="24"/>
  <c r="AY38" i="24" s="1"/>
  <c r="AH51" i="24"/>
  <c r="AY51" i="24" s="1"/>
  <c r="AH60" i="24"/>
  <c r="AY60" i="24" s="1"/>
  <c r="BB60" i="24" l="1"/>
  <c r="BB20" i="24"/>
  <c r="BB14" i="24"/>
  <c r="BC14" i="24" s="1"/>
  <c r="DH13" i="24" s="1"/>
  <c r="BB66" i="24"/>
  <c r="BC66" i="24" s="1"/>
  <c r="DH65" i="24" s="1"/>
  <c r="BB28" i="24"/>
  <c r="BB26" i="24"/>
  <c r="BB25" i="24"/>
  <c r="BC25" i="24" s="1"/>
  <c r="DH24" i="24" s="1"/>
  <c r="BB16" i="24"/>
  <c r="BB53" i="24"/>
  <c r="BC53" i="24" s="1"/>
  <c r="DH52" i="24" s="1"/>
  <c r="BB40" i="24"/>
  <c r="BB39" i="24"/>
  <c r="BC39" i="24" s="1"/>
  <c r="DH38" i="24" s="1"/>
  <c r="BB21" i="24"/>
  <c r="BC21" i="24" s="1"/>
  <c r="DH20" i="24" s="1"/>
  <c r="BB44" i="24"/>
  <c r="BB34" i="24"/>
  <c r="BC34" i="24" s="1"/>
  <c r="DH33" i="24" s="1"/>
  <c r="DL33" i="24" s="1"/>
  <c r="DP33" i="24" s="1"/>
  <c r="BB17" i="24"/>
  <c r="BB71" i="24"/>
  <c r="BC71" i="24" s="1"/>
  <c r="DH70" i="24" s="1"/>
  <c r="BB22" i="24"/>
  <c r="BC22" i="24" s="1"/>
  <c r="DH21" i="24" s="1"/>
  <c r="BB31" i="24"/>
  <c r="BC31" i="24" s="1"/>
  <c r="DH30" i="24" s="1"/>
  <c r="BB35" i="24"/>
  <c r="BC35" i="24" s="1"/>
  <c r="DH34" i="24" s="1"/>
  <c r="BB64" i="24"/>
  <c r="BB19" i="24"/>
  <c r="BC19" i="24" s="1"/>
  <c r="DH18" i="24" s="1"/>
  <c r="BB67" i="24"/>
  <c r="BC17" i="24"/>
  <c r="DH16" i="24" s="1"/>
  <c r="BC44" i="24"/>
  <c r="DH43" i="24" s="1"/>
  <c r="BB15" i="24"/>
  <c r="BC15" i="24" s="1"/>
  <c r="DH14" i="24" s="1"/>
  <c r="DL14" i="24" s="1"/>
  <c r="DP14" i="24" s="1"/>
  <c r="BB32" i="24"/>
  <c r="BC32" i="24" s="1"/>
  <c r="DH31" i="24" s="1"/>
  <c r="BB27" i="24"/>
  <c r="BC27" i="24" s="1"/>
  <c r="DH26" i="24" s="1"/>
  <c r="BC67" i="24"/>
  <c r="DH66" i="24" s="1"/>
  <c r="DL66" i="24" s="1"/>
  <c r="DP66" i="24" s="1"/>
  <c r="BC59" i="24"/>
  <c r="DH58" i="24" s="1"/>
  <c r="BC64" i="24"/>
  <c r="DH63" i="24" s="1"/>
  <c r="BB18" i="24"/>
  <c r="BC18" i="24" s="1"/>
  <c r="DH17" i="24" s="1"/>
  <c r="DL17" i="24" s="1"/>
  <c r="DP17" i="24" s="1"/>
  <c r="BB54" i="24"/>
  <c r="BC54" i="24" s="1"/>
  <c r="DH53" i="24" s="1"/>
  <c r="DL53" i="24" s="1"/>
  <c r="DP53" i="24" s="1"/>
  <c r="BB49" i="24"/>
  <c r="BC49" i="24" s="1"/>
  <c r="DH48" i="24" s="1"/>
  <c r="BB58" i="24"/>
  <c r="BC58" i="24" s="1"/>
  <c r="DH57" i="24" s="1"/>
  <c r="BB46" i="24"/>
  <c r="BC46" i="24" s="1"/>
  <c r="DH45" i="24" s="1"/>
  <c r="BB24" i="24"/>
  <c r="BC24" i="24" s="1"/>
  <c r="DH23" i="24" s="1"/>
  <c r="BB42" i="24"/>
  <c r="BC42" i="24" s="1"/>
  <c r="DH41" i="24" s="1"/>
  <c r="BB65" i="24"/>
  <c r="BC65" i="24" s="1"/>
  <c r="DH64" i="24" s="1"/>
  <c r="BB72" i="24"/>
  <c r="BC72" i="24" s="1"/>
  <c r="DH71" i="24" s="1"/>
  <c r="BB43" i="24"/>
  <c r="BC43" i="24" s="1"/>
  <c r="DH42" i="24" s="1"/>
  <c r="BB45" i="24"/>
  <c r="BC45" i="24" s="1"/>
  <c r="DH44" i="24" s="1"/>
  <c r="BB68" i="24"/>
  <c r="BC68" i="24" s="1"/>
  <c r="DH67" i="24" s="1"/>
  <c r="BB29" i="24"/>
  <c r="BC29" i="24" s="1"/>
  <c r="DH28" i="24" s="1"/>
  <c r="BB56" i="24"/>
  <c r="BC56" i="24" s="1"/>
  <c r="DH55" i="24" s="1"/>
  <c r="BB70" i="24"/>
  <c r="BC70" i="24" s="1"/>
  <c r="DH69" i="24" s="1"/>
  <c r="BB41" i="24"/>
  <c r="BC41" i="24" s="1"/>
  <c r="DH40" i="24" s="1"/>
  <c r="BC48" i="24"/>
  <c r="DH47" i="24" s="1"/>
  <c r="BC28" i="24"/>
  <c r="DH27" i="24" s="1"/>
  <c r="BC20" i="24"/>
  <c r="DH19" i="24" s="1"/>
  <c r="BC55" i="24"/>
  <c r="DH54" i="24" s="1"/>
  <c r="BC63" i="24"/>
  <c r="DH62" i="24" s="1"/>
  <c r="BC57" i="24"/>
  <c r="DH56" i="24" s="1"/>
  <c r="BC52" i="24"/>
  <c r="DH51" i="24" s="1"/>
  <c r="DL52" i="24" s="1"/>
  <c r="DP52" i="24" s="1"/>
  <c r="BC40" i="24"/>
  <c r="DH39" i="24" s="1"/>
  <c r="BB74" i="24"/>
  <c r="BC74" i="24" s="1"/>
  <c r="DH73" i="24" s="1"/>
  <c r="BB75" i="24"/>
  <c r="BC75" i="24" s="1"/>
  <c r="DH74" i="24" s="1"/>
  <c r="BB73" i="24"/>
  <c r="BC73" i="24" s="1"/>
  <c r="DH72" i="24" s="1"/>
  <c r="BB76" i="24"/>
  <c r="BC76" i="24" s="1"/>
  <c r="DH75" i="24" s="1"/>
  <c r="BC36" i="24"/>
  <c r="DH35" i="24" s="1"/>
  <c r="BC16" i="24"/>
  <c r="DH15" i="24" s="1"/>
  <c r="DL16" i="24" s="1"/>
  <c r="DP16" i="24" s="1"/>
  <c r="DL22" i="24"/>
  <c r="DP22" i="24" s="1"/>
  <c r="BC60" i="24"/>
  <c r="DH59" i="24" s="1"/>
  <c r="BC30" i="24"/>
  <c r="DH29" i="24" s="1"/>
  <c r="BC47" i="24"/>
  <c r="DH46" i="24" s="1"/>
  <c r="BC50" i="24"/>
  <c r="DH49" i="24" s="1"/>
  <c r="H87" i="24"/>
  <c r="H63" i="24"/>
  <c r="H89" i="24"/>
  <c r="H74" i="24"/>
  <c r="H62" i="24"/>
  <c r="H61" i="24"/>
  <c r="H88" i="24"/>
  <c r="H68" i="24"/>
  <c r="H73" i="24"/>
  <c r="H57" i="24"/>
  <c r="H79" i="24"/>
  <c r="H60" i="24"/>
  <c r="H67" i="24"/>
  <c r="H64" i="24"/>
  <c r="H81" i="24"/>
  <c r="H71" i="24"/>
  <c r="H54" i="24"/>
  <c r="H40" i="24"/>
  <c r="H49" i="24"/>
  <c r="H69" i="24"/>
  <c r="H59" i="24"/>
  <c r="H44" i="24"/>
  <c r="H90" i="24"/>
  <c r="H47" i="24"/>
  <c r="H77" i="24"/>
  <c r="H33" i="24"/>
  <c r="H80" i="24"/>
  <c r="H75" i="24"/>
  <c r="H78" i="24"/>
  <c r="H48" i="24"/>
  <c r="H53" i="24"/>
  <c r="H42" i="24"/>
  <c r="H21" i="24"/>
  <c r="H34" i="24"/>
  <c r="H52" i="24"/>
  <c r="H86" i="24"/>
  <c r="H66" i="24"/>
  <c r="H46" i="24"/>
  <c r="H27" i="24"/>
  <c r="H29" i="24"/>
  <c r="H24" i="24"/>
  <c r="I24" i="24" s="1"/>
  <c r="H22" i="24"/>
  <c r="I22" i="24" s="1"/>
  <c r="H43" i="24"/>
  <c r="H35" i="24"/>
  <c r="H26" i="24"/>
  <c r="H55" i="24"/>
  <c r="H45" i="24"/>
  <c r="H20" i="24"/>
  <c r="H85" i="24"/>
  <c r="H56" i="24"/>
  <c r="H28" i="24"/>
  <c r="H76" i="24"/>
  <c r="H82" i="24"/>
  <c r="H58" i="24"/>
  <c r="H41" i="24"/>
  <c r="H50" i="24"/>
  <c r="H70" i="24"/>
  <c r="H25" i="24"/>
  <c r="H72" i="24"/>
  <c r="H16" i="24"/>
  <c r="H51" i="24"/>
  <c r="H65" i="24"/>
  <c r="H31" i="24"/>
  <c r="H23" i="24"/>
  <c r="H32" i="24"/>
  <c r="H30" i="24"/>
  <c r="H19" i="24"/>
  <c r="H14" i="24"/>
  <c r="H5" i="24" s="1"/>
  <c r="H37" i="24"/>
  <c r="H39" i="24"/>
  <c r="I39" i="24" s="1"/>
  <c r="H84" i="24"/>
  <c r="I84" i="24" s="1"/>
  <c r="H83" i="24"/>
  <c r="I83" i="24" s="1"/>
  <c r="H38" i="24"/>
  <c r="I38" i="24" s="1"/>
  <c r="H15" i="24"/>
  <c r="I15" i="24" s="1"/>
  <c r="H36" i="24"/>
  <c r="H18" i="24"/>
  <c r="H17" i="24"/>
  <c r="M54" i="24"/>
  <c r="M50" i="24"/>
  <c r="M26" i="24"/>
  <c r="M15" i="24"/>
  <c r="M62" i="24"/>
  <c r="M84" i="24"/>
  <c r="M42" i="24"/>
  <c r="M87" i="24"/>
  <c r="M30" i="24"/>
  <c r="M33" i="24"/>
  <c r="M44" i="24"/>
  <c r="M39" i="24"/>
  <c r="M35" i="24"/>
  <c r="M28" i="24"/>
  <c r="M57" i="24"/>
  <c r="M90" i="24"/>
  <c r="M75" i="24"/>
  <c r="M34" i="24"/>
  <c r="M82" i="24"/>
  <c r="M88" i="24"/>
  <c r="M63" i="24"/>
  <c r="M53" i="24"/>
  <c r="M89" i="24"/>
  <c r="M51" i="24"/>
  <c r="M78" i="24"/>
  <c r="M59" i="24"/>
  <c r="M17" i="24"/>
  <c r="M24" i="24"/>
  <c r="M46" i="24"/>
  <c r="M86" i="24"/>
  <c r="M19" i="24"/>
  <c r="M55" i="24"/>
  <c r="M52" i="24"/>
  <c r="M65" i="24"/>
  <c r="M49" i="24"/>
  <c r="M81" i="24"/>
  <c r="M56" i="24"/>
  <c r="M61" i="24"/>
  <c r="M37" i="24"/>
  <c r="M76" i="24"/>
  <c r="M77" i="24"/>
  <c r="M40" i="24"/>
  <c r="M80" i="24"/>
  <c r="M41" i="24"/>
  <c r="M74" i="24"/>
  <c r="M79" i="24"/>
  <c r="M45" i="24"/>
  <c r="M22" i="24"/>
  <c r="M72" i="24"/>
  <c r="M20" i="24"/>
  <c r="M83" i="24"/>
  <c r="M31" i="24"/>
  <c r="M85" i="24"/>
  <c r="M18" i="24"/>
  <c r="M29" i="24"/>
  <c r="M67" i="24"/>
  <c r="M36" i="24"/>
  <c r="M64" i="24"/>
  <c r="M73" i="24"/>
  <c r="M71" i="24"/>
  <c r="M58" i="24"/>
  <c r="M38" i="24"/>
  <c r="M60" i="24"/>
  <c r="M16" i="24"/>
  <c r="M70" i="24"/>
  <c r="M21" i="24"/>
  <c r="M47" i="24"/>
  <c r="M66" i="24"/>
  <c r="M25" i="24"/>
  <c r="M23" i="24"/>
  <c r="M32" i="24"/>
  <c r="M48" i="24"/>
  <c r="M69" i="24"/>
  <c r="M68" i="24"/>
  <c r="M43" i="24"/>
  <c r="M27" i="24"/>
  <c r="L53" i="24"/>
  <c r="L57" i="24"/>
  <c r="L68" i="24"/>
  <c r="L84" i="24"/>
  <c r="L43" i="24"/>
  <c r="L85" i="24"/>
  <c r="L56" i="24"/>
  <c r="L90" i="24"/>
  <c r="L15" i="24"/>
  <c r="L87" i="24"/>
  <c r="L67" i="24"/>
  <c r="L89" i="24"/>
  <c r="L55" i="24"/>
  <c r="L73" i="24"/>
  <c r="BC61" i="24"/>
  <c r="DH60" i="24" s="1"/>
  <c r="L79" i="24"/>
  <c r="BC37" i="24"/>
  <c r="DH36" i="24" s="1"/>
  <c r="L31" i="24"/>
  <c r="L63" i="24"/>
  <c r="L75" i="24"/>
  <c r="L60" i="24"/>
  <c r="L45" i="24"/>
  <c r="L80" i="24"/>
  <c r="L25" i="24"/>
  <c r="L58" i="24"/>
  <c r="L77" i="24"/>
  <c r="L66" i="24"/>
  <c r="L49" i="24"/>
  <c r="L17" i="24"/>
  <c r="L64" i="24"/>
  <c r="L19" i="24"/>
  <c r="L88" i="24"/>
  <c r="L61" i="24"/>
  <c r="L47" i="24"/>
  <c r="L70" i="24"/>
  <c r="L65" i="24"/>
  <c r="L40" i="24"/>
  <c r="L82" i="24"/>
  <c r="BC51" i="24"/>
  <c r="DH50" i="24" s="1"/>
  <c r="L20" i="24"/>
  <c r="L30" i="24"/>
  <c r="L81" i="24"/>
  <c r="L54" i="24"/>
  <c r="L59" i="24"/>
  <c r="L28" i="24"/>
  <c r="L41" i="24"/>
  <c r="L32" i="24"/>
  <c r="L36" i="24"/>
  <c r="L24" i="24"/>
  <c r="L22" i="24"/>
  <c r="L21" i="24"/>
  <c r="L52" i="24"/>
  <c r="L42" i="24"/>
  <c r="L72" i="24"/>
  <c r="L51" i="24"/>
  <c r="L23" i="24"/>
  <c r="L35" i="24"/>
  <c r="L39" i="24"/>
  <c r="BC62" i="24"/>
  <c r="DH61" i="24" s="1"/>
  <c r="L37" i="24"/>
  <c r="L48" i="24"/>
  <c r="L76" i="24"/>
  <c r="L33" i="24"/>
  <c r="L50" i="24"/>
  <c r="L46" i="24"/>
  <c r="L86" i="24"/>
  <c r="L71" i="24"/>
  <c r="L29" i="24"/>
  <c r="L34" i="24"/>
  <c r="BC69" i="24"/>
  <c r="DH68" i="24" s="1"/>
  <c r="L16" i="24"/>
  <c r="L69" i="24"/>
  <c r="L62" i="24"/>
  <c r="L78" i="24"/>
  <c r="L26" i="24"/>
  <c r="L27" i="24"/>
  <c r="L38" i="24"/>
  <c r="L44" i="24"/>
  <c r="BC38" i="24"/>
  <c r="DH37" i="24" s="1"/>
  <c r="BC26" i="24"/>
  <c r="DH25" i="24" s="1"/>
  <c r="DL25" i="24" s="1"/>
  <c r="DP25" i="24" s="1"/>
  <c r="L18" i="24"/>
  <c r="L83" i="24"/>
  <c r="L74" i="24"/>
  <c r="I27" i="24" l="1"/>
  <c r="DL43" i="24"/>
  <c r="DP43" i="24" s="1"/>
  <c r="DL64" i="24"/>
  <c r="DP64" i="24" s="1"/>
  <c r="DL24" i="24"/>
  <c r="DP24" i="24" s="1"/>
  <c r="I29" i="24"/>
  <c r="I46" i="24"/>
  <c r="DL40" i="24"/>
  <c r="DP40" i="24" s="1"/>
  <c r="DL44" i="24"/>
  <c r="DP44" i="24" s="1"/>
  <c r="DL67" i="24"/>
  <c r="DP67" i="24" s="1"/>
  <c r="DL20" i="24"/>
  <c r="DP20" i="24" s="1"/>
  <c r="DL59" i="24"/>
  <c r="DP59" i="24" s="1"/>
  <c r="I17" i="24"/>
  <c r="I26" i="24"/>
  <c r="I67" i="24"/>
  <c r="I18" i="24"/>
  <c r="I35" i="24"/>
  <c r="I60" i="24"/>
  <c r="I36" i="24"/>
  <c r="I43" i="24"/>
  <c r="I79" i="24"/>
  <c r="DL48" i="24"/>
  <c r="DP48" i="24" s="1"/>
  <c r="DL31" i="24"/>
  <c r="DP31" i="24" s="1"/>
  <c r="DL32" i="24"/>
  <c r="DP32" i="24" s="1"/>
  <c r="DL35" i="24"/>
  <c r="DP35" i="24" s="1"/>
  <c r="DL19" i="24"/>
  <c r="DP19" i="24" s="1"/>
  <c r="DL55" i="24"/>
  <c r="DP55" i="24" s="1"/>
  <c r="DL56" i="24"/>
  <c r="DP56" i="24" s="1"/>
  <c r="DL28" i="24"/>
  <c r="DP28" i="24" s="1"/>
  <c r="DL27" i="24"/>
  <c r="DP27" i="24" s="1"/>
  <c r="DL71" i="24"/>
  <c r="DP71" i="24" s="1"/>
  <c r="DL39" i="24"/>
  <c r="DP39" i="24" s="1"/>
  <c r="I56" i="24"/>
  <c r="I85" i="24"/>
  <c r="I54" i="24"/>
  <c r="DL54" i="24"/>
  <c r="DP54" i="24" s="1"/>
  <c r="DL72" i="24"/>
  <c r="DP72" i="24" s="1"/>
  <c r="I20" i="24"/>
  <c r="I71" i="24"/>
  <c r="I45" i="24"/>
  <c r="I81" i="24"/>
  <c r="I40" i="24"/>
  <c r="I55" i="24"/>
  <c r="I64" i="24"/>
  <c r="DL63" i="24"/>
  <c r="DP63" i="24" s="1"/>
  <c r="I70" i="24"/>
  <c r="I77" i="24"/>
  <c r="I75" i="24"/>
  <c r="I47" i="24"/>
  <c r="I72" i="24"/>
  <c r="DL21" i="24"/>
  <c r="DP21" i="24" s="1"/>
  <c r="I41" i="24"/>
  <c r="I90" i="24"/>
  <c r="DL34" i="24"/>
  <c r="DP34" i="24" s="1"/>
  <c r="DL45" i="24"/>
  <c r="DP45" i="24" s="1"/>
  <c r="DL57" i="24"/>
  <c r="DP57" i="24" s="1"/>
  <c r="I33" i="24"/>
  <c r="I50" i="24"/>
  <c r="I58" i="24"/>
  <c r="I44" i="24"/>
  <c r="I25" i="24"/>
  <c r="I82" i="24"/>
  <c r="I59" i="24"/>
  <c r="DL47" i="24"/>
  <c r="DP47" i="24" s="1"/>
  <c r="I80" i="24"/>
  <c r="I76" i="24"/>
  <c r="I69" i="24"/>
  <c r="DL30" i="24"/>
  <c r="DP30" i="24" s="1"/>
  <c r="I28" i="24"/>
  <c r="I49" i="24"/>
  <c r="DL15" i="24"/>
  <c r="DP15" i="24" s="1"/>
  <c r="DT15" i="24" s="1"/>
  <c r="EB15" i="24" s="1"/>
  <c r="I37" i="24"/>
  <c r="DL75" i="24"/>
  <c r="DP75" i="24" s="1"/>
  <c r="DL36" i="24"/>
  <c r="DP36" i="24" s="1"/>
  <c r="DL49" i="24"/>
  <c r="DP49" i="24" s="1"/>
  <c r="DL74" i="24"/>
  <c r="DP74" i="24" s="1"/>
  <c r="DL73" i="24"/>
  <c r="DP73" i="24" s="1"/>
  <c r="DL23" i="24"/>
  <c r="DP23" i="24" s="1"/>
  <c r="DL41" i="24"/>
  <c r="DP41" i="24" s="1"/>
  <c r="DL18" i="24"/>
  <c r="DP18" i="24" s="1"/>
  <c r="DL10" i="24"/>
  <c r="DL61" i="24"/>
  <c r="DP61" i="24" s="1"/>
  <c r="DL62" i="24"/>
  <c r="DP62" i="24" s="1"/>
  <c r="DL42" i="24"/>
  <c r="DP42" i="24" s="1"/>
  <c r="DL58" i="24"/>
  <c r="DP58" i="24" s="1"/>
  <c r="DL60" i="24"/>
  <c r="DP60" i="24" s="1"/>
  <c r="DL65" i="24"/>
  <c r="DP65" i="24" s="1"/>
  <c r="DL29" i="24"/>
  <c r="DP29" i="24" s="1"/>
  <c r="DL50" i="24"/>
  <c r="DP50" i="24" s="1"/>
  <c r="DL69" i="24"/>
  <c r="DP69" i="24" s="1"/>
  <c r="E64" i="24"/>
  <c r="E87" i="24"/>
  <c r="E63" i="24"/>
  <c r="E74" i="24"/>
  <c r="E62" i="24"/>
  <c r="E69" i="24"/>
  <c r="E37" i="24"/>
  <c r="E86" i="24"/>
  <c r="E58" i="24"/>
  <c r="E70" i="24"/>
  <c r="E89" i="24"/>
  <c r="E78" i="24"/>
  <c r="E68" i="24"/>
  <c r="E34" i="24"/>
  <c r="E39" i="24"/>
  <c r="E81" i="24"/>
  <c r="E90" i="24"/>
  <c r="E73" i="24"/>
  <c r="E72" i="24"/>
  <c r="E43" i="24"/>
  <c r="E60" i="24"/>
  <c r="E55" i="24"/>
  <c r="E52" i="24"/>
  <c r="E32" i="24"/>
  <c r="E82" i="24"/>
  <c r="E40" i="24"/>
  <c r="E47" i="24"/>
  <c r="E77" i="24"/>
  <c r="E67" i="24"/>
  <c r="E49" i="24"/>
  <c r="E85" i="24"/>
  <c r="E76" i="24"/>
  <c r="E66" i="24"/>
  <c r="E84" i="24"/>
  <c r="E61" i="24"/>
  <c r="E29" i="24"/>
  <c r="E83" i="24"/>
  <c r="E88" i="24"/>
  <c r="E53" i="24"/>
  <c r="E42" i="24"/>
  <c r="E75" i="24"/>
  <c r="E41" i="24"/>
  <c r="E19" i="24"/>
  <c r="E79" i="24"/>
  <c r="E46" i="24"/>
  <c r="E24" i="24"/>
  <c r="E22" i="24"/>
  <c r="E44" i="24"/>
  <c r="E35" i="24"/>
  <c r="E45" i="24"/>
  <c r="E26" i="24"/>
  <c r="E25" i="24"/>
  <c r="E21" i="24"/>
  <c r="E56" i="24"/>
  <c r="E50" i="24"/>
  <c r="E80" i="24"/>
  <c r="E16" i="24"/>
  <c r="E51" i="24"/>
  <c r="E59" i="24"/>
  <c r="E57" i="24"/>
  <c r="E33" i="24"/>
  <c r="E31" i="24"/>
  <c r="E65" i="24"/>
  <c r="E14" i="24"/>
  <c r="E36" i="24"/>
  <c r="E20" i="24"/>
  <c r="E27" i="24"/>
  <c r="E30" i="24"/>
  <c r="E48" i="24"/>
  <c r="E71" i="24"/>
  <c r="E28" i="24"/>
  <c r="E38" i="24"/>
  <c r="E15" i="24"/>
  <c r="E23" i="24"/>
  <c r="E17" i="24"/>
  <c r="E54" i="24"/>
  <c r="E18" i="24"/>
  <c r="I57" i="24"/>
  <c r="I73" i="24"/>
  <c r="I66" i="24"/>
  <c r="I68" i="24"/>
  <c r="I86" i="24"/>
  <c r="I88" i="24"/>
  <c r="I30" i="24"/>
  <c r="I52" i="24"/>
  <c r="I61" i="24"/>
  <c r="I32" i="24"/>
  <c r="I34" i="24"/>
  <c r="DL70" i="24"/>
  <c r="DP70" i="24" s="1"/>
  <c r="DL37" i="24"/>
  <c r="DP37" i="24" s="1"/>
  <c r="DL38" i="24"/>
  <c r="DP38" i="24" s="1"/>
  <c r="I23" i="24"/>
  <c r="I21" i="24"/>
  <c r="I62" i="24"/>
  <c r="DL46" i="24"/>
  <c r="DP46" i="24" s="1"/>
  <c r="DL68" i="24"/>
  <c r="DP68" i="24" s="1"/>
  <c r="I31" i="24"/>
  <c r="I42" i="24"/>
  <c r="I74" i="24"/>
  <c r="DL51" i="24"/>
  <c r="DP51" i="24" s="1"/>
  <c r="I65" i="24"/>
  <c r="I53" i="24"/>
  <c r="I89" i="24"/>
  <c r="I51" i="24"/>
  <c r="I48" i="24"/>
  <c r="I63" i="24"/>
  <c r="I19" i="24"/>
  <c r="DL26" i="24"/>
  <c r="DP26" i="24" s="1"/>
  <c r="I16" i="24"/>
  <c r="I78" i="24"/>
  <c r="I87" i="24"/>
  <c r="F36" i="24" l="1"/>
  <c r="DT23" i="24"/>
  <c r="EB23" i="24" s="1"/>
  <c r="DT20" i="24"/>
  <c r="EB20" i="24" s="1"/>
  <c r="DT21" i="24"/>
  <c r="EB21" i="24" s="1"/>
  <c r="DT16" i="24"/>
  <c r="EB16" i="24" s="1"/>
  <c r="DT19" i="24"/>
  <c r="EB19" i="24" s="1"/>
  <c r="DT17" i="24"/>
  <c r="EB17" i="24" s="1"/>
  <c r="DT25" i="24"/>
  <c r="EB25" i="24" s="1"/>
  <c r="DT18" i="24"/>
  <c r="EB18" i="24" s="1"/>
  <c r="DT28" i="24"/>
  <c r="EB28" i="24" s="1"/>
  <c r="DT22" i="24"/>
  <c r="EB22" i="24" s="1"/>
  <c r="F30" i="24"/>
  <c r="F83" i="24"/>
  <c r="F61" i="24"/>
  <c r="F48" i="24"/>
  <c r="F29" i="24"/>
  <c r="F20" i="24"/>
  <c r="F27" i="24"/>
  <c r="F72" i="24"/>
  <c r="F73" i="24"/>
  <c r="F22" i="24"/>
  <c r="F89" i="24"/>
  <c r="F25" i="24"/>
  <c r="F70" i="24"/>
  <c r="DT75" i="24"/>
  <c r="EB75" i="24" s="1"/>
  <c r="F26" i="24"/>
  <c r="F15" i="24"/>
  <c r="F58" i="24"/>
  <c r="DT73" i="24"/>
  <c r="EB73" i="24" s="1"/>
  <c r="F55" i="24"/>
  <c r="F43" i="24"/>
  <c r="F45" i="24"/>
  <c r="F35" i="24"/>
  <c r="F44" i="24"/>
  <c r="F39" i="24"/>
  <c r="F18" i="24"/>
  <c r="F54" i="24"/>
  <c r="F23" i="24"/>
  <c r="F42" i="24"/>
  <c r="F86" i="24"/>
  <c r="DT72" i="24"/>
  <c r="EB72" i="24" s="1"/>
  <c r="F34" i="24"/>
  <c r="F46" i="24"/>
  <c r="F78" i="24"/>
  <c r="F19" i="24"/>
  <c r="F75" i="24"/>
  <c r="F28" i="24"/>
  <c r="F53" i="24"/>
  <c r="F37" i="24"/>
  <c r="DT74" i="24"/>
  <c r="EB74" i="24" s="1"/>
  <c r="F60" i="24"/>
  <c r="F90" i="24"/>
  <c r="F81" i="24"/>
  <c r="F24" i="24"/>
  <c r="F68" i="24"/>
  <c r="F79" i="24"/>
  <c r="F17" i="24"/>
  <c r="F41" i="24"/>
  <c r="F38" i="24"/>
  <c r="F71" i="24"/>
  <c r="F88" i="24"/>
  <c r="F69" i="24"/>
  <c r="DT50" i="24"/>
  <c r="EB50" i="24" s="1"/>
  <c r="DT44" i="24"/>
  <c r="EB44" i="24" s="1"/>
  <c r="DT37" i="24"/>
  <c r="EB37" i="24" s="1"/>
  <c r="DT27" i="24"/>
  <c r="EB27" i="24" s="1"/>
  <c r="DT24" i="24"/>
  <c r="EB24" i="24" s="1"/>
  <c r="DT51" i="24"/>
  <c r="EB51" i="24" s="1"/>
  <c r="DT46" i="24"/>
  <c r="EB46" i="24" s="1"/>
  <c r="DT53" i="24"/>
  <c r="EB53" i="24" s="1"/>
  <c r="DT40" i="24"/>
  <c r="EB40" i="24" s="1"/>
  <c r="DT48" i="24"/>
  <c r="EB48" i="24" s="1"/>
  <c r="DT59" i="24"/>
  <c r="EB59" i="24" s="1"/>
  <c r="DT55" i="24"/>
  <c r="EB55" i="24" s="1"/>
  <c r="DT69" i="24"/>
  <c r="EB69" i="24" s="1"/>
  <c r="DT29" i="24"/>
  <c r="EB29" i="24" s="1"/>
  <c r="DT38" i="24"/>
  <c r="EB38" i="24" s="1"/>
  <c r="DT61" i="24"/>
  <c r="EB61" i="24" s="1"/>
  <c r="DT35" i="24"/>
  <c r="EB35" i="24" s="1"/>
  <c r="DT60" i="24"/>
  <c r="EB60" i="24" s="1"/>
  <c r="DT56" i="24"/>
  <c r="EB56" i="24" s="1"/>
  <c r="DT64" i="24"/>
  <c r="EB64" i="24" s="1"/>
  <c r="DT52" i="24"/>
  <c r="EB52" i="24" s="1"/>
  <c r="DT42" i="24"/>
  <c r="EB42" i="24" s="1"/>
  <c r="DT34" i="24"/>
  <c r="EB34" i="24" s="1"/>
  <c r="DT63" i="24"/>
  <c r="EB63" i="24" s="1"/>
  <c r="DT62" i="24"/>
  <c r="EB62" i="24" s="1"/>
  <c r="DT70" i="24"/>
  <c r="EB70" i="24" s="1"/>
  <c r="DT66" i="24"/>
  <c r="EB66" i="24" s="1"/>
  <c r="DT58" i="24"/>
  <c r="EB58" i="24" s="1"/>
  <c r="DT31" i="24"/>
  <c r="EB31" i="24" s="1"/>
  <c r="DT47" i="24"/>
  <c r="EB47" i="24" s="1"/>
  <c r="DT43" i="24"/>
  <c r="EB43" i="24" s="1"/>
  <c r="DT54" i="24"/>
  <c r="EB54" i="24" s="1"/>
  <c r="DT26" i="24"/>
  <c r="EB26" i="24" s="1"/>
  <c r="DT68" i="24"/>
  <c r="EB68" i="24" s="1"/>
  <c r="DT57" i="24"/>
  <c r="EB57" i="24" s="1"/>
  <c r="DT71" i="24"/>
  <c r="EB71" i="24" s="1"/>
  <c r="DT45" i="24"/>
  <c r="EB45" i="24" s="1"/>
  <c r="DT33" i="24"/>
  <c r="EB33" i="24" s="1"/>
  <c r="DT67" i="24"/>
  <c r="EB67" i="24" s="1"/>
  <c r="DT39" i="24"/>
  <c r="EB39" i="24" s="1"/>
  <c r="DT41" i="24"/>
  <c r="EB41" i="24" s="1"/>
  <c r="DT36" i="24"/>
  <c r="EB36" i="24" s="1"/>
  <c r="DT32" i="24"/>
  <c r="EB32" i="24" s="1"/>
  <c r="DT30" i="24"/>
  <c r="EB30" i="24" s="1"/>
  <c r="DT49" i="24"/>
  <c r="EB49" i="24" s="1"/>
  <c r="DT65" i="24"/>
  <c r="EB65" i="24" s="1"/>
  <c r="F51" i="24"/>
  <c r="F84" i="24"/>
  <c r="F59" i="24"/>
  <c r="F77" i="24"/>
  <c r="F82" i="24"/>
  <c r="F47" i="24"/>
  <c r="F80" i="24"/>
  <c r="F32" i="24"/>
  <c r="F67" i="24"/>
  <c r="F16" i="24"/>
  <c r="F40" i="24"/>
  <c r="F50" i="24"/>
  <c r="F56" i="24"/>
  <c r="F21" i="24"/>
  <c r="F52" i="24"/>
  <c r="B81" i="24"/>
  <c r="B65" i="24"/>
  <c r="B83" i="24"/>
  <c r="B64" i="24"/>
  <c r="B87" i="24"/>
  <c r="B63" i="24"/>
  <c r="B82" i="24"/>
  <c r="B70" i="24"/>
  <c r="B38" i="24"/>
  <c r="B59" i="24"/>
  <c r="B74" i="24"/>
  <c r="B56" i="24"/>
  <c r="B84" i="24"/>
  <c r="B67" i="24"/>
  <c r="B73" i="24"/>
  <c r="B71" i="24"/>
  <c r="B86" i="24"/>
  <c r="B37" i="24"/>
  <c r="B78" i="24"/>
  <c r="B34" i="24"/>
  <c r="B88" i="24"/>
  <c r="B58" i="24"/>
  <c r="B48" i="24"/>
  <c r="B53" i="24"/>
  <c r="B42" i="24"/>
  <c r="B80" i="24"/>
  <c r="B30" i="24"/>
  <c r="B52" i="24"/>
  <c r="B32" i="24"/>
  <c r="B69" i="24"/>
  <c r="B55" i="24"/>
  <c r="B68" i="24"/>
  <c r="B47" i="24"/>
  <c r="B90" i="24"/>
  <c r="B45" i="24"/>
  <c r="B36" i="24"/>
  <c r="B61" i="24"/>
  <c r="C61" i="24" s="1"/>
  <c r="N61" i="24" s="1"/>
  <c r="B29" i="24"/>
  <c r="B62" i="24"/>
  <c r="B51" i="24"/>
  <c r="B39" i="24"/>
  <c r="B72" i="24"/>
  <c r="B26" i="24"/>
  <c r="B19" i="24"/>
  <c r="B24" i="24"/>
  <c r="B66" i="24"/>
  <c r="B49" i="24"/>
  <c r="B41" i="24"/>
  <c r="B60" i="24"/>
  <c r="B27" i="24"/>
  <c r="B40" i="24"/>
  <c r="B21" i="24"/>
  <c r="B46" i="24"/>
  <c r="B50" i="24"/>
  <c r="B89" i="24"/>
  <c r="B79" i="24"/>
  <c r="B54" i="24"/>
  <c r="B35" i="24"/>
  <c r="B23" i="24"/>
  <c r="B85" i="24"/>
  <c r="B75" i="24"/>
  <c r="B44" i="24"/>
  <c r="B28" i="24"/>
  <c r="B20" i="24"/>
  <c r="B14" i="24"/>
  <c r="G5" i="24" s="1"/>
  <c r="B43" i="24"/>
  <c r="C43" i="24" s="1"/>
  <c r="B31" i="24"/>
  <c r="C31" i="24" s="1"/>
  <c r="B25" i="24"/>
  <c r="B33" i="24"/>
  <c r="C33" i="24" s="1"/>
  <c r="B77" i="24"/>
  <c r="B76" i="24"/>
  <c r="B22" i="24"/>
  <c r="B16" i="24"/>
  <c r="B15" i="24"/>
  <c r="B18" i="24"/>
  <c r="B57" i="24"/>
  <c r="B17" i="24"/>
  <c r="F62" i="24"/>
  <c r="F66" i="24"/>
  <c r="F74" i="24"/>
  <c r="F31" i="24"/>
  <c r="F76" i="24"/>
  <c r="F63" i="24"/>
  <c r="F33" i="24"/>
  <c r="F85" i="24"/>
  <c r="F87" i="24"/>
  <c r="G79" i="24"/>
  <c r="G19" i="24"/>
  <c r="G36" i="24"/>
  <c r="G69" i="24"/>
  <c r="G59" i="24"/>
  <c r="G71" i="24"/>
  <c r="G28" i="24"/>
  <c r="G37" i="24"/>
  <c r="G63" i="24"/>
  <c r="G81" i="24"/>
  <c r="G60" i="24"/>
  <c r="G21" i="24"/>
  <c r="G34" i="24"/>
  <c r="G43" i="24"/>
  <c r="G40" i="24"/>
  <c r="G77" i="24"/>
  <c r="G76" i="24"/>
  <c r="G45" i="24"/>
  <c r="G22" i="24"/>
  <c r="G48" i="24"/>
  <c r="G64" i="24"/>
  <c r="G25" i="24"/>
  <c r="G42" i="24"/>
  <c r="G16" i="24"/>
  <c r="G80" i="24"/>
  <c r="G74" i="24"/>
  <c r="G84" i="24"/>
  <c r="G50" i="24"/>
  <c r="G54" i="24"/>
  <c r="G24" i="24"/>
  <c r="G35" i="24"/>
  <c r="G17" i="24"/>
  <c r="G47" i="24"/>
  <c r="G68" i="24"/>
  <c r="G85" i="24"/>
  <c r="G66" i="24"/>
  <c r="G61" i="24"/>
  <c r="G58" i="24"/>
  <c r="G18" i="24"/>
  <c r="G73" i="24"/>
  <c r="G72" i="24"/>
  <c r="G52" i="24"/>
  <c r="G78" i="24"/>
  <c r="G46" i="24"/>
  <c r="G29" i="24"/>
  <c r="G65" i="24"/>
  <c r="G27" i="24"/>
  <c r="G88" i="24"/>
  <c r="G38" i="24"/>
  <c r="G32" i="24"/>
  <c r="G49" i="24"/>
  <c r="G87" i="24"/>
  <c r="G75" i="24"/>
  <c r="G39" i="24"/>
  <c r="G26" i="24"/>
  <c r="G20" i="24"/>
  <c r="G56" i="24"/>
  <c r="G55" i="24"/>
  <c r="G67" i="24"/>
  <c r="G90" i="24"/>
  <c r="G62" i="24"/>
  <c r="G31" i="24"/>
  <c r="G83" i="24"/>
  <c r="G53" i="24"/>
  <c r="G57" i="24"/>
  <c r="G41" i="24"/>
  <c r="G33" i="24"/>
  <c r="G86" i="24"/>
  <c r="G23" i="24"/>
  <c r="G89" i="24"/>
  <c r="G82" i="24"/>
  <c r="G44" i="24"/>
  <c r="G51" i="24"/>
  <c r="G70" i="24"/>
  <c r="G30" i="24"/>
  <c r="G15" i="24"/>
  <c r="F65" i="24"/>
  <c r="F57" i="24"/>
  <c r="F49" i="24"/>
  <c r="F64" i="24"/>
  <c r="C77" i="24" l="1"/>
  <c r="C29" i="24"/>
  <c r="C49" i="24"/>
  <c r="C84" i="24"/>
  <c r="C41" i="24"/>
  <c r="C26" i="24"/>
  <c r="C74" i="24"/>
  <c r="C71" i="24"/>
  <c r="N71" i="24" s="1"/>
  <c r="C73" i="24"/>
  <c r="N73" i="24" s="1"/>
  <c r="C66" i="24"/>
  <c r="C17" i="24"/>
  <c r="C72" i="24"/>
  <c r="N72" i="24" s="1"/>
  <c r="C59" i="24"/>
  <c r="N59" i="24" s="1"/>
  <c r="C19" i="24"/>
  <c r="N19" i="24" s="1"/>
  <c r="C38" i="24"/>
  <c r="C56" i="24"/>
  <c r="C16" i="24"/>
  <c r="N16" i="24" s="1"/>
  <c r="C22" i="24"/>
  <c r="N22" i="24" s="1"/>
  <c r="C51" i="24"/>
  <c r="N51" i="24" s="1"/>
  <c r="C70" i="24"/>
  <c r="C67" i="24"/>
  <c r="N67" i="24" s="1"/>
  <c r="C24" i="24"/>
  <c r="N24" i="24" s="1"/>
  <c r="C57" i="24"/>
  <c r="N57" i="24" s="1"/>
  <c r="C18" i="24"/>
  <c r="N18" i="24" s="1"/>
  <c r="C15" i="24"/>
  <c r="N15" i="24" s="1"/>
  <c r="C39" i="24"/>
  <c r="N39" i="24" s="1"/>
  <c r="C76" i="24"/>
  <c r="N76" i="24" s="1"/>
  <c r="C62" i="24"/>
  <c r="N62" i="24" s="1"/>
  <c r="C82" i="24"/>
  <c r="N82" i="24" s="1"/>
  <c r="C60" i="24"/>
  <c r="N60" i="24" s="1"/>
  <c r="C86" i="24"/>
  <c r="N86" i="24" s="1"/>
  <c r="C27" i="24"/>
  <c r="N27" i="24" s="1"/>
  <c r="C37" i="24"/>
  <c r="N37" i="24" s="1"/>
  <c r="C25" i="24"/>
  <c r="N25" i="24" s="1"/>
  <c r="C36" i="24"/>
  <c r="C58" i="24"/>
  <c r="N58" i="24" s="1"/>
  <c r="C48" i="24"/>
  <c r="N48" i="24" s="1"/>
  <c r="C46" i="24"/>
  <c r="N46" i="24" s="1"/>
  <c r="C88" i="24"/>
  <c r="N88" i="24" s="1"/>
  <c r="C50" i="24"/>
  <c r="N50" i="24" s="1"/>
  <c r="C21" i="24"/>
  <c r="N21" i="24" s="1"/>
  <c r="C34" i="24"/>
  <c r="N34" i="24" s="1"/>
  <c r="C89" i="24"/>
  <c r="N89" i="24" s="1"/>
  <c r="C40" i="24"/>
  <c r="N40" i="24" s="1"/>
  <c r="C78" i="24"/>
  <c r="N78" i="24" s="1"/>
  <c r="C32" i="24"/>
  <c r="C52" i="24"/>
  <c r="N52" i="24" s="1"/>
  <c r="C69" i="24"/>
  <c r="N69" i="24" s="1"/>
  <c r="C30" i="24"/>
  <c r="N30" i="24" s="1"/>
  <c r="C35" i="24"/>
  <c r="N35" i="24" s="1"/>
  <c r="C80" i="24"/>
  <c r="N80" i="24" s="1"/>
  <c r="C54" i="24"/>
  <c r="N54" i="24" s="1"/>
  <c r="C42" i="24"/>
  <c r="N42" i="24" s="1"/>
  <c r="C23" i="24"/>
  <c r="N23" i="24" s="1"/>
  <c r="C79" i="24"/>
  <c r="N79" i="24" s="1"/>
  <c r="C53" i="24"/>
  <c r="N53" i="24" s="1"/>
  <c r="N32" i="24"/>
  <c r="N41" i="24"/>
  <c r="N49" i="24"/>
  <c r="CJ60" i="24"/>
  <c r="CJ70" i="24"/>
  <c r="CJ59" i="24"/>
  <c r="CJ58" i="24"/>
  <c r="CJ65" i="24"/>
  <c r="CJ54" i="24"/>
  <c r="CJ42" i="24"/>
  <c r="CJ34" i="24"/>
  <c r="CJ67" i="24"/>
  <c r="CJ68" i="24"/>
  <c r="CJ40" i="24"/>
  <c r="CJ41" i="24"/>
  <c r="CJ56" i="24"/>
  <c r="CJ50" i="24"/>
  <c r="CJ51" i="24"/>
  <c r="CJ57" i="24"/>
  <c r="CJ47" i="24"/>
  <c r="CJ72" i="24"/>
  <c r="CJ55" i="24"/>
  <c r="CJ43" i="24"/>
  <c r="CJ66" i="24"/>
  <c r="CJ21" i="24"/>
  <c r="CJ45" i="24"/>
  <c r="CJ30" i="24"/>
  <c r="CJ24" i="24"/>
  <c r="CJ49" i="24"/>
  <c r="CJ25" i="24"/>
  <c r="CJ14" i="24"/>
  <c r="CJ48" i="24"/>
  <c r="CJ32" i="24"/>
  <c r="CJ62" i="24"/>
  <c r="CJ52" i="24"/>
  <c r="CJ39" i="24"/>
  <c r="CJ37" i="24"/>
  <c r="CJ64" i="24"/>
  <c r="CJ61" i="24"/>
  <c r="CJ53" i="24"/>
  <c r="CJ36" i="24"/>
  <c r="CJ15" i="24"/>
  <c r="CJ29" i="24"/>
  <c r="CJ35" i="24"/>
  <c r="CJ28" i="24"/>
  <c r="CJ19" i="24"/>
  <c r="CJ22" i="24"/>
  <c r="CJ44" i="24"/>
  <c r="CJ27" i="24"/>
  <c r="CJ63" i="24"/>
  <c r="CJ26" i="24"/>
  <c r="CJ69" i="24"/>
  <c r="CJ71" i="24"/>
  <c r="CJ46" i="24"/>
  <c r="CJ16" i="24"/>
  <c r="CJ38" i="24"/>
  <c r="CJ31" i="24"/>
  <c r="CJ17" i="24"/>
  <c r="CJ33" i="24"/>
  <c r="CJ18" i="24"/>
  <c r="CJ23" i="24"/>
  <c r="CJ20" i="24"/>
  <c r="N17" i="24"/>
  <c r="N70" i="24"/>
  <c r="N56" i="24"/>
  <c r="N33" i="24"/>
  <c r="Q78" i="24"/>
  <c r="Q80" i="24"/>
  <c r="Q60" i="24"/>
  <c r="Q49" i="24"/>
  <c r="Q84" i="24"/>
  <c r="Q48" i="24"/>
  <c r="Q79" i="24"/>
  <c r="Q55" i="24"/>
  <c r="Q44" i="24"/>
  <c r="Q76" i="24"/>
  <c r="Q64" i="24"/>
  <c r="Q42" i="24"/>
  <c r="Q89" i="24"/>
  <c r="Q81" i="24"/>
  <c r="Q72" i="24"/>
  <c r="Q69" i="24"/>
  <c r="Q29" i="24"/>
  <c r="Q74" i="24"/>
  <c r="Q67" i="24"/>
  <c r="Q28" i="24"/>
  <c r="Q77" i="24"/>
  <c r="Q83" i="24"/>
  <c r="Q73" i="24"/>
  <c r="R73" i="24" s="1"/>
  <c r="DG58" i="24" s="1"/>
  <c r="Q59" i="24"/>
  <c r="Q20" i="24"/>
  <c r="Q85" i="24"/>
  <c r="Q38" i="24"/>
  <c r="Q66" i="24"/>
  <c r="Q65" i="24"/>
  <c r="Q51" i="24"/>
  <c r="Q62" i="24"/>
  <c r="Q21" i="24"/>
  <c r="Q18" i="24"/>
  <c r="Q63" i="24"/>
  <c r="Q24" i="24"/>
  <c r="Q23" i="24"/>
  <c r="Q25" i="24"/>
  <c r="Q17" i="24"/>
  <c r="Q70" i="24"/>
  <c r="Q52" i="24"/>
  <c r="Q26" i="24"/>
  <c r="Q47" i="24"/>
  <c r="Q37" i="24"/>
  <c r="Q31" i="24"/>
  <c r="Q41" i="24"/>
  <c r="Q50" i="24"/>
  <c r="Q86" i="24"/>
  <c r="Q45" i="24"/>
  <c r="Q15" i="24"/>
  <c r="Q56" i="24"/>
  <c r="Q40" i="24"/>
  <c r="Q39" i="24"/>
  <c r="Q16" i="24"/>
  <c r="Q68" i="24"/>
  <c r="Q90" i="24"/>
  <c r="Q33" i="24"/>
  <c r="Q75" i="24"/>
  <c r="Q14" i="24"/>
  <c r="R14" i="24" s="1"/>
  <c r="Q46" i="24"/>
  <c r="Q30" i="24"/>
  <c r="Q71" i="24"/>
  <c r="R71" i="24" s="1"/>
  <c r="DG56" i="24" s="1"/>
  <c r="Q53" i="24"/>
  <c r="Q88" i="24"/>
  <c r="Q43" i="24"/>
  <c r="Q87" i="24"/>
  <c r="Q35" i="24"/>
  <c r="Q82" i="24"/>
  <c r="Q36" i="24"/>
  <c r="Q22" i="24"/>
  <c r="Q58" i="24"/>
  <c r="Q34" i="24"/>
  <c r="Q32" i="24"/>
  <c r="Q61" i="24"/>
  <c r="R61" i="24" s="1"/>
  <c r="DG46" i="24" s="1"/>
  <c r="Q27" i="24"/>
  <c r="Q19" i="24"/>
  <c r="Q57" i="24"/>
  <c r="Q54" i="24"/>
  <c r="C45" i="24"/>
  <c r="N45" i="24" s="1"/>
  <c r="C63" i="24"/>
  <c r="N63" i="24" s="1"/>
  <c r="N26" i="24"/>
  <c r="N31" i="24"/>
  <c r="C20" i="24"/>
  <c r="N20" i="24" s="1"/>
  <c r="C87" i="24"/>
  <c r="N87" i="24" s="1"/>
  <c r="N66" i="24"/>
  <c r="N77" i="24"/>
  <c r="C28" i="24"/>
  <c r="N28" i="24" s="1"/>
  <c r="C90" i="24"/>
  <c r="N90" i="24" s="1"/>
  <c r="C64" i="24"/>
  <c r="N64" i="24" s="1"/>
  <c r="N38" i="24"/>
  <c r="N36" i="24"/>
  <c r="C44" i="24"/>
  <c r="N44" i="24" s="1"/>
  <c r="C47" i="24"/>
  <c r="N47" i="24" s="1"/>
  <c r="C83" i="24"/>
  <c r="N83" i="24" s="1"/>
  <c r="N84" i="24"/>
  <c r="N74" i="24"/>
  <c r="N29" i="24"/>
  <c r="N43" i="24"/>
  <c r="C75" i="24"/>
  <c r="N75" i="24" s="1"/>
  <c r="C68" i="24"/>
  <c r="N68" i="24" s="1"/>
  <c r="C65" i="24"/>
  <c r="N65" i="24" s="1"/>
  <c r="C85" i="24"/>
  <c r="N85" i="24" s="1"/>
  <c r="C55" i="24"/>
  <c r="N55" i="24" s="1"/>
  <c r="C81" i="24"/>
  <c r="N81" i="24" s="1"/>
  <c r="R72" i="24" l="1"/>
  <c r="DG57" i="24" s="1"/>
  <c r="DK57" i="24" s="1"/>
  <c r="R15" i="24"/>
  <c r="R18" i="24"/>
  <c r="R86" i="24"/>
  <c r="DG71" i="24" s="1"/>
  <c r="R57" i="24"/>
  <c r="DG42" i="24" s="1"/>
  <c r="CK32" i="24"/>
  <c r="R54" i="24"/>
  <c r="DG39" i="24" s="1"/>
  <c r="R27" i="24"/>
  <c r="R21" i="24"/>
  <c r="CK48" i="24"/>
  <c r="R77" i="24"/>
  <c r="DG62" i="24" s="1"/>
  <c r="R50" i="24"/>
  <c r="DG35" i="24" s="1"/>
  <c r="R42" i="24"/>
  <c r="DG27" i="24" s="1"/>
  <c r="R40" i="24"/>
  <c r="DG25" i="24" s="1"/>
  <c r="R37" i="24"/>
  <c r="DG22" i="24" s="1"/>
  <c r="R46" i="24"/>
  <c r="DG31" i="24" s="1"/>
  <c r="R59" i="24"/>
  <c r="DG44" i="24" s="1"/>
  <c r="R51" i="24"/>
  <c r="DG36" i="24" s="1"/>
  <c r="R89" i="24"/>
  <c r="DG74" i="24" s="1"/>
  <c r="R66" i="24"/>
  <c r="DG51" i="24" s="1"/>
  <c r="R20" i="24"/>
  <c r="R39" i="24"/>
  <c r="DG24" i="24" s="1"/>
  <c r="R85" i="24"/>
  <c r="DG70" i="24" s="1"/>
  <c r="DK71" i="24" s="1"/>
  <c r="R74" i="24"/>
  <c r="DG59" i="24" s="1"/>
  <c r="R32" i="24"/>
  <c r="DG17" i="24" s="1"/>
  <c r="R79" i="24"/>
  <c r="DG64" i="24" s="1"/>
  <c r="R78" i="24"/>
  <c r="DG63" i="24" s="1"/>
  <c r="CK76" i="24"/>
  <c r="CK75" i="24"/>
  <c r="CK77" i="24"/>
  <c r="CK73" i="24"/>
  <c r="CK74" i="24"/>
  <c r="R45" i="24"/>
  <c r="DG30" i="24" s="1"/>
  <c r="R48" i="24"/>
  <c r="DG33" i="24" s="1"/>
  <c r="R33" i="24"/>
  <c r="DG18" i="24" s="1"/>
  <c r="R23" i="24"/>
  <c r="R90" i="24"/>
  <c r="DG75" i="24" s="1"/>
  <c r="R29" i="24"/>
  <c r="DG14" i="24" s="1"/>
  <c r="R80" i="24"/>
  <c r="DG65" i="24" s="1"/>
  <c r="R60" i="24"/>
  <c r="DG45" i="24" s="1"/>
  <c r="DK46" i="24" s="1"/>
  <c r="R88" i="24"/>
  <c r="DG73" i="24" s="1"/>
  <c r="CK52" i="24"/>
  <c r="R49" i="24"/>
  <c r="DG34" i="24" s="1"/>
  <c r="R35" i="24"/>
  <c r="DG20" i="24" s="1"/>
  <c r="R30" i="24"/>
  <c r="DG15" i="24" s="1"/>
  <c r="CK62" i="24"/>
  <c r="R58" i="24"/>
  <c r="DG43" i="24" s="1"/>
  <c r="DK43" i="24" s="1"/>
  <c r="R41" i="24"/>
  <c r="DG26" i="24" s="1"/>
  <c r="R34" i="24"/>
  <c r="DG19" i="24" s="1"/>
  <c r="R52" i="24"/>
  <c r="DG37" i="24" s="1"/>
  <c r="R64" i="24"/>
  <c r="DG49" i="24" s="1"/>
  <c r="R55" i="24"/>
  <c r="DG40" i="24" s="1"/>
  <c r="DK40" i="24" s="1"/>
  <c r="R81" i="24"/>
  <c r="DG66" i="24" s="1"/>
  <c r="R56" i="24"/>
  <c r="DG41" i="24" s="1"/>
  <c r="DK41" i="24" s="1"/>
  <c r="R47" i="24"/>
  <c r="DG32" i="24" s="1"/>
  <c r="R28" i="24"/>
  <c r="DG13" i="24" s="1"/>
  <c r="R82" i="24"/>
  <c r="DG67" i="24" s="1"/>
  <c r="R25" i="24"/>
  <c r="R19" i="24"/>
  <c r="R67" i="24"/>
  <c r="DG52" i="24" s="1"/>
  <c r="DK52" i="24" s="1"/>
  <c r="R31" i="24"/>
  <c r="DG16" i="24" s="1"/>
  <c r="R65" i="24"/>
  <c r="DG50" i="24" s="1"/>
  <c r="DK50" i="24" s="1"/>
  <c r="R68" i="24"/>
  <c r="DG53" i="24" s="1"/>
  <c r="R75" i="24"/>
  <c r="DG60" i="24" s="1"/>
  <c r="CG61" i="24"/>
  <c r="CG71" i="24"/>
  <c r="CG60" i="24"/>
  <c r="CG59" i="24"/>
  <c r="CG66" i="24"/>
  <c r="CG55" i="24"/>
  <c r="CG70" i="24"/>
  <c r="CG39" i="24"/>
  <c r="CG35" i="24"/>
  <c r="CG64" i="24"/>
  <c r="CG58" i="24"/>
  <c r="CG53" i="24"/>
  <c r="CG68" i="24"/>
  <c r="CG65" i="24"/>
  <c r="CG41" i="24"/>
  <c r="CG49" i="24"/>
  <c r="CG52" i="24"/>
  <c r="CG47" i="24"/>
  <c r="CG72" i="24"/>
  <c r="CG38" i="24"/>
  <c r="CG45" i="24"/>
  <c r="CG40" i="24"/>
  <c r="CG21" i="24"/>
  <c r="CG30" i="24"/>
  <c r="CG24" i="24"/>
  <c r="CG67" i="24"/>
  <c r="CG57" i="24"/>
  <c r="CG34" i="24"/>
  <c r="CG25" i="24"/>
  <c r="CG31" i="24"/>
  <c r="CH31" i="24" s="1"/>
  <c r="CG37" i="24"/>
  <c r="CH37" i="24" s="1"/>
  <c r="CG19" i="24"/>
  <c r="CG36" i="24"/>
  <c r="CG22" i="24"/>
  <c r="CG33" i="24"/>
  <c r="CG51" i="24"/>
  <c r="CG28" i="24"/>
  <c r="CG44" i="24"/>
  <c r="CG29" i="24"/>
  <c r="CG48" i="24"/>
  <c r="CG27" i="24"/>
  <c r="CG69" i="24"/>
  <c r="CG18" i="24"/>
  <c r="CG43" i="24"/>
  <c r="CG16" i="24"/>
  <c r="CG15" i="24"/>
  <c r="CG23" i="24"/>
  <c r="CG63" i="24"/>
  <c r="CG56" i="24"/>
  <c r="CG17" i="24"/>
  <c r="CG62" i="24"/>
  <c r="CG26" i="24"/>
  <c r="CG50" i="24"/>
  <c r="CG42" i="24"/>
  <c r="CG32" i="24"/>
  <c r="CG20" i="24"/>
  <c r="CG54" i="24"/>
  <c r="CG14" i="24"/>
  <c r="CG46" i="24"/>
  <c r="CK43" i="24"/>
  <c r="R22" i="24"/>
  <c r="CK31" i="24"/>
  <c r="CK66" i="24"/>
  <c r="CK40" i="24"/>
  <c r="R87" i="24"/>
  <c r="DG72" i="24" s="1"/>
  <c r="CK68" i="24"/>
  <c r="CK25" i="24"/>
  <c r="CK21" i="24"/>
  <c r="CK67" i="24"/>
  <c r="CK18" i="24"/>
  <c r="CK71" i="24"/>
  <c r="R84" i="24"/>
  <c r="DG69" i="24" s="1"/>
  <c r="CK34" i="24"/>
  <c r="CK45" i="24"/>
  <c r="CK72" i="24"/>
  <c r="CK51" i="24"/>
  <c r="CK22" i="24"/>
  <c r="R76" i="24"/>
  <c r="DG61" i="24" s="1"/>
  <c r="R17" i="24"/>
  <c r="CK15" i="24"/>
  <c r="CK42" i="24"/>
  <c r="CK23" i="24"/>
  <c r="CK30" i="24"/>
  <c r="CK38" i="24"/>
  <c r="CK47" i="24"/>
  <c r="R26" i="24"/>
  <c r="CK56" i="24"/>
  <c r="R70" i="24"/>
  <c r="DG55" i="24" s="1"/>
  <c r="R36" i="24"/>
  <c r="DG21" i="24" s="1"/>
  <c r="R38" i="24"/>
  <c r="DG23" i="24" s="1"/>
  <c r="DK23" i="24" s="1"/>
  <c r="CK36" i="24"/>
  <c r="CK54" i="24"/>
  <c r="CK24" i="24"/>
  <c r="CK17" i="24"/>
  <c r="CK69" i="24"/>
  <c r="CK44" i="24"/>
  <c r="CK19" i="24"/>
  <c r="CK35" i="24"/>
  <c r="CK53" i="24"/>
  <c r="CK65" i="24"/>
  <c r="R43" i="24"/>
  <c r="DG28" i="24" s="1"/>
  <c r="CK57" i="24"/>
  <c r="R53" i="24"/>
  <c r="DG38" i="24" s="1"/>
  <c r="R16" i="24"/>
  <c r="R69" i="24"/>
  <c r="DG54" i="24" s="1"/>
  <c r="CK61" i="24"/>
  <c r="CK58" i="24"/>
  <c r="CK20" i="24"/>
  <c r="CK33" i="24"/>
  <c r="CK55" i="24"/>
  <c r="CK27" i="24"/>
  <c r="CK41" i="24"/>
  <c r="CK28" i="24"/>
  <c r="R44" i="24"/>
  <c r="DG29" i="24" s="1"/>
  <c r="CK64" i="24"/>
  <c r="CK59" i="24"/>
  <c r="CK49" i="24"/>
  <c r="CK16" i="24"/>
  <c r="CK63" i="24"/>
  <c r="CK29" i="24"/>
  <c r="R62" i="24"/>
  <c r="DG47" i="24" s="1"/>
  <c r="DK47" i="24" s="1"/>
  <c r="R24" i="24"/>
  <c r="CK37" i="24"/>
  <c r="CK70" i="24"/>
  <c r="CK46" i="24"/>
  <c r="DK59" i="24"/>
  <c r="CK26" i="24"/>
  <c r="CK50" i="24"/>
  <c r="R83" i="24"/>
  <c r="DG68" i="24" s="1"/>
  <c r="R63" i="24"/>
  <c r="DG48" i="24" s="1"/>
  <c r="CK39" i="24"/>
  <c r="CK60" i="24"/>
  <c r="DK58" i="24" l="1"/>
  <c r="DK25" i="24"/>
  <c r="DK26" i="24"/>
  <c r="CH19" i="24"/>
  <c r="DK60" i="24"/>
  <c r="DK31" i="24"/>
  <c r="DK72" i="24"/>
  <c r="DK18" i="24"/>
  <c r="DK75" i="24"/>
  <c r="DK28" i="24"/>
  <c r="DK36" i="24"/>
  <c r="DK34" i="24"/>
  <c r="DK38" i="24"/>
  <c r="DK63" i="24"/>
  <c r="DK65" i="24"/>
  <c r="DK67" i="24"/>
  <c r="DK37" i="24"/>
  <c r="DK15" i="24"/>
  <c r="DK20" i="24"/>
  <c r="CH57" i="24"/>
  <c r="CH34" i="24"/>
  <c r="CH46" i="24"/>
  <c r="CM46" i="24" s="1"/>
  <c r="DJ45" i="24" s="1"/>
  <c r="CH25" i="24"/>
  <c r="DK45" i="24"/>
  <c r="DK35" i="24"/>
  <c r="DK55" i="24"/>
  <c r="CM34" i="24"/>
  <c r="DJ33" i="24" s="1"/>
  <c r="DK29" i="24"/>
  <c r="CM57" i="24"/>
  <c r="DJ56" i="24" s="1"/>
  <c r="CM25" i="24"/>
  <c r="DJ24" i="24" s="1"/>
  <c r="CM37" i="24"/>
  <c r="DJ36" i="24" s="1"/>
  <c r="CH76" i="24"/>
  <c r="CM76" i="24" s="1"/>
  <c r="DJ75" i="24" s="1"/>
  <c r="CH73" i="24"/>
  <c r="CM73" i="24" s="1"/>
  <c r="DJ72" i="24" s="1"/>
  <c r="CH74" i="24"/>
  <c r="CM74" i="24" s="1"/>
  <c r="DJ73" i="24" s="1"/>
  <c r="CH77" i="24"/>
  <c r="CM77" i="24" s="1"/>
  <c r="CH75" i="24"/>
  <c r="CM75" i="24" s="1"/>
  <c r="DJ74" i="24" s="1"/>
  <c r="DK64" i="24"/>
  <c r="CM19" i="24"/>
  <c r="DJ18" i="24" s="1"/>
  <c r="DK44" i="24"/>
  <c r="DK73" i="24"/>
  <c r="DK16" i="24"/>
  <c r="DK74" i="24"/>
  <c r="DK66" i="24"/>
  <c r="DK27" i="24"/>
  <c r="DK21" i="24"/>
  <c r="DK33" i="24"/>
  <c r="DK19" i="24"/>
  <c r="DK48" i="24"/>
  <c r="DK42" i="24"/>
  <c r="DK53" i="24"/>
  <c r="CH30" i="24"/>
  <c r="CM30" i="24" s="1"/>
  <c r="DJ29" i="24" s="1"/>
  <c r="CH24" i="24"/>
  <c r="CM24" i="24" s="1"/>
  <c r="DJ23" i="24" s="1"/>
  <c r="CH54" i="24"/>
  <c r="CM54" i="24" s="1"/>
  <c r="DJ53" i="24" s="1"/>
  <c r="DK68" i="24"/>
  <c r="CM31" i="24"/>
  <c r="DJ30" i="24" s="1"/>
  <c r="DK54" i="24"/>
  <c r="DK17" i="24"/>
  <c r="DK10" i="24"/>
  <c r="DK11" i="24" s="1"/>
  <c r="DO72" i="24" s="1"/>
  <c r="DK61" i="24"/>
  <c r="DK32" i="24"/>
  <c r="DK51" i="24"/>
  <c r="DK14" i="24"/>
  <c r="BV63" i="24"/>
  <c r="BV66" i="24"/>
  <c r="BV60" i="24"/>
  <c r="BV53" i="24"/>
  <c r="BV51" i="24"/>
  <c r="BV58" i="24"/>
  <c r="BV70" i="24"/>
  <c r="BV26" i="24"/>
  <c r="BV31" i="24"/>
  <c r="BV43" i="24"/>
  <c r="BV17" i="24"/>
  <c r="BV30" i="24"/>
  <c r="BV28" i="24"/>
  <c r="BV57" i="24"/>
  <c r="BV52" i="24"/>
  <c r="BV25" i="24"/>
  <c r="BV62" i="24"/>
  <c r="BV56" i="24"/>
  <c r="BV47" i="24"/>
  <c r="BV23" i="24"/>
  <c r="BV34" i="24"/>
  <c r="BV42" i="24"/>
  <c r="BV69" i="24"/>
  <c r="BV27" i="24"/>
  <c r="BV24" i="24"/>
  <c r="BV35" i="24"/>
  <c r="BV41" i="24"/>
  <c r="BV19" i="24"/>
  <c r="BV21" i="24"/>
  <c r="BV67" i="24"/>
  <c r="BV14" i="24"/>
  <c r="BV54" i="24"/>
  <c r="BV64" i="24"/>
  <c r="BV59" i="24"/>
  <c r="BV33" i="24"/>
  <c r="BV38" i="24"/>
  <c r="BV68" i="24"/>
  <c r="BV61" i="24"/>
  <c r="BV50" i="24"/>
  <c r="BV39" i="24"/>
  <c r="BV71" i="24"/>
  <c r="BV46" i="24"/>
  <c r="BV55" i="24"/>
  <c r="BV65" i="24"/>
  <c r="BV16" i="24"/>
  <c r="BV18" i="24"/>
  <c r="BV40" i="24"/>
  <c r="BV37" i="24"/>
  <c r="BV20" i="24"/>
  <c r="BV15" i="24"/>
  <c r="BV22" i="24"/>
  <c r="BV29" i="24"/>
  <c r="BV44" i="24"/>
  <c r="BV72" i="24"/>
  <c r="BV49" i="24"/>
  <c r="BV45" i="24"/>
  <c r="BV48" i="24"/>
  <c r="BV32" i="24"/>
  <c r="BV36" i="24"/>
  <c r="CH42" i="24"/>
  <c r="CM42" i="24" s="1"/>
  <c r="DJ41" i="24" s="1"/>
  <c r="CH38" i="24"/>
  <c r="CM38" i="24" s="1"/>
  <c r="DJ37" i="24" s="1"/>
  <c r="CH26" i="24"/>
  <c r="CM26" i="24" s="1"/>
  <c r="DJ25" i="24" s="1"/>
  <c r="CH67" i="24"/>
  <c r="CM67" i="24" s="1"/>
  <c r="DJ66" i="24" s="1"/>
  <c r="CH21" i="24"/>
  <c r="CM21" i="24" s="1"/>
  <c r="DJ20" i="24" s="1"/>
  <c r="DK49" i="24"/>
  <c r="CH15" i="24"/>
  <c r="CM15" i="24" s="1"/>
  <c r="DJ14" i="24" s="1"/>
  <c r="DK69" i="24"/>
  <c r="CH48" i="24"/>
  <c r="CM48" i="24" s="1"/>
  <c r="DJ47" i="24" s="1"/>
  <c r="CH39" i="24"/>
  <c r="CM39" i="24" s="1"/>
  <c r="DJ38" i="24" s="1"/>
  <c r="CH40" i="24"/>
  <c r="CM40" i="24" s="1"/>
  <c r="DJ39" i="24" s="1"/>
  <c r="CH56" i="24"/>
  <c r="CM56" i="24" s="1"/>
  <c r="DJ55" i="24" s="1"/>
  <c r="CH70" i="24"/>
  <c r="CM70" i="24" s="1"/>
  <c r="DJ69" i="24" s="1"/>
  <c r="CH62" i="24"/>
  <c r="CM62" i="24" s="1"/>
  <c r="DJ61" i="24" s="1"/>
  <c r="CH52" i="24"/>
  <c r="CM52" i="24" s="1"/>
  <c r="DJ51" i="24" s="1"/>
  <c r="CH41" i="24"/>
  <c r="CM41" i="24" s="1"/>
  <c r="DJ40" i="24" s="1"/>
  <c r="CH16" i="24"/>
  <c r="CM16" i="24" s="1"/>
  <c r="DJ15" i="24" s="1"/>
  <c r="CH64" i="24"/>
  <c r="CM64" i="24" s="1"/>
  <c r="DJ63" i="24" s="1"/>
  <c r="CH44" i="24"/>
  <c r="CM44" i="24" s="1"/>
  <c r="DJ43" i="24" s="1"/>
  <c r="CH55" i="24"/>
  <c r="CM55" i="24" s="1"/>
  <c r="DJ54" i="24" s="1"/>
  <c r="DK56" i="24"/>
  <c r="CH32" i="24"/>
  <c r="CM32" i="24" s="1"/>
  <c r="DJ31" i="24" s="1"/>
  <c r="CH49" i="24"/>
  <c r="CM49" i="24" s="1"/>
  <c r="DJ48" i="24" s="1"/>
  <c r="DK62" i="24"/>
  <c r="CH28" i="24"/>
  <c r="CM28" i="24" s="1"/>
  <c r="DJ27" i="24" s="1"/>
  <c r="CH66" i="24"/>
  <c r="CM66" i="24" s="1"/>
  <c r="DJ65" i="24" s="1"/>
  <c r="CH72" i="24"/>
  <c r="CM72" i="24" s="1"/>
  <c r="DJ71" i="24" s="1"/>
  <c r="CH18" i="24"/>
  <c r="CM18" i="24" s="1"/>
  <c r="DJ17" i="24" s="1"/>
  <c r="DK24" i="24"/>
  <c r="DK70" i="24"/>
  <c r="DK39" i="24"/>
  <c r="CH51" i="24"/>
  <c r="CM51" i="24" s="1"/>
  <c r="DJ50" i="24" s="1"/>
  <c r="CH59" i="24"/>
  <c r="CM59" i="24" s="1"/>
  <c r="DJ58" i="24" s="1"/>
  <c r="CH45" i="24"/>
  <c r="CM45" i="24" s="1"/>
  <c r="DJ44" i="24" s="1"/>
  <c r="CH17" i="24"/>
  <c r="CM17" i="24" s="1"/>
  <c r="DJ16" i="24" s="1"/>
  <c r="CH23" i="24"/>
  <c r="CM23" i="24" s="1"/>
  <c r="DJ22" i="24" s="1"/>
  <c r="CH68" i="24"/>
  <c r="CM68" i="24" s="1"/>
  <c r="DJ67" i="24" s="1"/>
  <c r="CH58" i="24"/>
  <c r="CM58" i="24" s="1"/>
  <c r="DJ57" i="24" s="1"/>
  <c r="DN57" i="24" s="1"/>
  <c r="DR57" i="24" s="1"/>
  <c r="CH35" i="24"/>
  <c r="CM35" i="24" s="1"/>
  <c r="DJ34" i="24" s="1"/>
  <c r="DK22" i="24"/>
  <c r="CH33" i="24"/>
  <c r="CM33" i="24" s="1"/>
  <c r="DJ32" i="24" s="1"/>
  <c r="CH60" i="24"/>
  <c r="CM60" i="24" s="1"/>
  <c r="DJ59" i="24" s="1"/>
  <c r="CH20" i="24"/>
  <c r="CM20" i="24" s="1"/>
  <c r="DJ19" i="24" s="1"/>
  <c r="CH50" i="24"/>
  <c r="CM50" i="24" s="1"/>
  <c r="DJ49" i="24" s="1"/>
  <c r="CH63" i="24"/>
  <c r="CM63" i="24" s="1"/>
  <c r="DJ62" i="24" s="1"/>
  <c r="CH43" i="24"/>
  <c r="CM43" i="24" s="1"/>
  <c r="DJ42" i="24" s="1"/>
  <c r="CH69" i="24"/>
  <c r="CM69" i="24" s="1"/>
  <c r="DJ68" i="24" s="1"/>
  <c r="CH29" i="24"/>
  <c r="CM29" i="24" s="1"/>
  <c r="DJ28" i="24" s="1"/>
  <c r="CH22" i="24"/>
  <c r="CM22" i="24" s="1"/>
  <c r="DJ21" i="24" s="1"/>
  <c r="CH71" i="24"/>
  <c r="CM71" i="24" s="1"/>
  <c r="DJ70" i="24" s="1"/>
  <c r="DK30" i="24"/>
  <c r="CH47" i="24"/>
  <c r="CM47" i="24" s="1"/>
  <c r="DJ46" i="24" s="1"/>
  <c r="CH65" i="24"/>
  <c r="CM65" i="24" s="1"/>
  <c r="DJ64" i="24" s="1"/>
  <c r="CH53" i="24"/>
  <c r="CM53" i="24" s="1"/>
  <c r="DJ52" i="24" s="1"/>
  <c r="CH27" i="24"/>
  <c r="CM27" i="24" s="1"/>
  <c r="DJ26" i="24" s="1"/>
  <c r="CH36" i="24"/>
  <c r="CM36" i="24" s="1"/>
  <c r="DJ35" i="24" s="1"/>
  <c r="CH61" i="24"/>
  <c r="CM61" i="24" s="1"/>
  <c r="DJ60" i="24" s="1"/>
  <c r="DN34" i="24" l="1"/>
  <c r="DR34" i="24" s="1"/>
  <c r="DN56" i="24"/>
  <c r="DR56" i="24" s="1"/>
  <c r="DN59" i="24"/>
  <c r="DR59" i="24" s="1"/>
  <c r="DN33" i="24"/>
  <c r="DR33" i="24" s="1"/>
  <c r="DN67" i="24"/>
  <c r="DR67" i="24" s="1"/>
  <c r="DN19" i="24"/>
  <c r="DR19" i="24" s="1"/>
  <c r="DN25" i="24"/>
  <c r="DR25" i="24" s="1"/>
  <c r="DO74" i="24"/>
  <c r="DN64" i="24"/>
  <c r="DR64" i="24" s="1"/>
  <c r="DN46" i="24"/>
  <c r="DR46" i="24" s="1"/>
  <c r="DN37" i="24"/>
  <c r="DR37" i="24" s="1"/>
  <c r="DN36" i="24"/>
  <c r="DR36" i="24" s="1"/>
  <c r="DN24" i="24"/>
  <c r="DR24" i="24" s="1"/>
  <c r="DN71" i="24"/>
  <c r="DR71" i="24" s="1"/>
  <c r="DN65" i="24"/>
  <c r="DR65" i="24" s="1"/>
  <c r="BW73" i="24"/>
  <c r="BW75" i="24"/>
  <c r="BW74" i="24"/>
  <c r="BW76" i="24"/>
  <c r="DN31" i="24"/>
  <c r="DR31" i="24" s="1"/>
  <c r="DN23" i="24"/>
  <c r="DR23" i="24" s="1"/>
  <c r="DN74" i="24"/>
  <c r="DR74" i="24" s="1"/>
  <c r="DN73" i="24"/>
  <c r="DR73" i="24" s="1"/>
  <c r="DN45" i="24"/>
  <c r="DR45" i="24" s="1"/>
  <c r="DN72" i="24"/>
  <c r="DR72" i="24" s="1"/>
  <c r="DN75" i="24"/>
  <c r="DR75" i="24" s="1"/>
  <c r="DO23" i="24"/>
  <c r="DO75" i="24"/>
  <c r="DO73" i="24"/>
  <c r="DN41" i="24"/>
  <c r="DR41" i="24" s="1"/>
  <c r="DN52" i="24"/>
  <c r="DR52" i="24" s="1"/>
  <c r="DN43" i="24"/>
  <c r="DR43" i="24" s="1"/>
  <c r="DN54" i="24"/>
  <c r="DR54" i="24" s="1"/>
  <c r="DN63" i="24"/>
  <c r="DR63" i="24" s="1"/>
  <c r="DO69" i="24"/>
  <c r="DO22" i="24"/>
  <c r="DO49" i="24"/>
  <c r="DO68" i="24"/>
  <c r="DO28" i="24"/>
  <c r="DO47" i="24"/>
  <c r="DO48" i="24"/>
  <c r="DO38" i="24"/>
  <c r="DO39" i="24"/>
  <c r="DO24" i="24"/>
  <c r="DO71" i="24"/>
  <c r="DO70" i="24"/>
  <c r="DO61" i="24"/>
  <c r="DO21" i="24"/>
  <c r="DO62" i="24"/>
  <c r="DO65" i="24"/>
  <c r="DN60" i="24"/>
  <c r="DR60" i="24" s="1"/>
  <c r="DN21" i="24"/>
  <c r="DR21" i="24" s="1"/>
  <c r="DN17" i="24"/>
  <c r="DR17" i="24" s="1"/>
  <c r="DN70" i="24"/>
  <c r="DR70" i="24" s="1"/>
  <c r="DN35" i="24"/>
  <c r="DR35" i="24" s="1"/>
  <c r="DN48" i="24"/>
  <c r="DR48" i="24" s="1"/>
  <c r="DN68" i="24"/>
  <c r="DR68" i="24" s="1"/>
  <c r="DN51" i="24"/>
  <c r="DR51" i="24" s="1"/>
  <c r="DN26" i="24"/>
  <c r="DR26" i="24" s="1"/>
  <c r="DN15" i="24"/>
  <c r="DR15" i="24" s="1"/>
  <c r="DN40" i="24"/>
  <c r="DR40" i="24" s="1"/>
  <c r="DN30" i="24"/>
  <c r="DR30" i="24" s="1"/>
  <c r="DO56" i="24"/>
  <c r="DO20" i="24"/>
  <c r="DO30" i="24"/>
  <c r="DO29" i="24"/>
  <c r="DO55" i="24"/>
  <c r="DO34" i="24"/>
  <c r="DO17" i="24"/>
  <c r="DO66" i="24"/>
  <c r="DO41" i="24"/>
  <c r="DO15" i="24"/>
  <c r="DO45" i="24"/>
  <c r="DO42" i="24"/>
  <c r="DO32" i="24"/>
  <c r="DO52" i="24"/>
  <c r="DO14" i="24"/>
  <c r="DO40" i="24"/>
  <c r="DO50" i="24"/>
  <c r="DO43" i="24"/>
  <c r="DO60" i="24"/>
  <c r="DO59" i="24"/>
  <c r="DO57" i="24"/>
  <c r="DO27" i="24"/>
  <c r="DO64" i="24"/>
  <c r="DO26" i="24"/>
  <c r="DO18" i="24"/>
  <c r="DO53" i="24"/>
  <c r="DO19" i="24"/>
  <c r="DO13" i="24"/>
  <c r="DO58" i="24"/>
  <c r="DO37" i="24"/>
  <c r="DO51" i="24"/>
  <c r="DO35" i="24"/>
  <c r="DO16" i="24"/>
  <c r="DO67" i="24"/>
  <c r="DO36" i="24"/>
  <c r="DO25" i="24"/>
  <c r="DO44" i="24"/>
  <c r="DO33" i="24"/>
  <c r="DO31" i="24"/>
  <c r="DO63" i="24"/>
  <c r="DO46" i="24"/>
  <c r="DO54" i="24"/>
  <c r="BS52" i="24"/>
  <c r="BS58" i="24"/>
  <c r="BS70" i="24"/>
  <c r="BS50" i="24"/>
  <c r="BS23" i="24"/>
  <c r="BS31" i="24"/>
  <c r="BS26" i="24"/>
  <c r="BS53" i="24"/>
  <c r="BS51" i="24"/>
  <c r="BS54" i="24"/>
  <c r="BS35" i="24"/>
  <c r="BS34" i="24"/>
  <c r="BS43" i="24"/>
  <c r="BS15" i="24"/>
  <c r="BS30" i="24"/>
  <c r="BS27" i="24"/>
  <c r="BS60" i="24"/>
  <c r="BS41" i="24"/>
  <c r="BS28" i="24"/>
  <c r="BS63" i="24"/>
  <c r="BS45" i="24"/>
  <c r="BS49" i="24"/>
  <c r="BS69" i="24"/>
  <c r="BS25" i="24"/>
  <c r="BS55" i="24"/>
  <c r="BS66" i="24"/>
  <c r="BS14" i="24"/>
  <c r="BS57" i="24"/>
  <c r="BS24" i="24"/>
  <c r="BS59" i="24"/>
  <c r="BS22" i="24"/>
  <c r="BS61" i="24"/>
  <c r="BS47" i="24"/>
  <c r="BS37" i="24"/>
  <c r="BS16" i="24"/>
  <c r="BS32" i="24"/>
  <c r="BS42" i="24"/>
  <c r="BS48" i="24"/>
  <c r="BS56" i="24"/>
  <c r="BS21" i="24"/>
  <c r="BS29" i="24"/>
  <c r="BS18" i="24"/>
  <c r="BS62" i="24"/>
  <c r="BS67" i="24"/>
  <c r="BS39" i="24"/>
  <c r="BS40" i="24"/>
  <c r="BS68" i="24"/>
  <c r="BS19" i="24"/>
  <c r="BS38" i="24"/>
  <c r="BS64" i="24"/>
  <c r="BS44" i="24"/>
  <c r="BS71" i="24"/>
  <c r="BS46" i="24"/>
  <c r="BS33" i="24"/>
  <c r="BS17" i="24"/>
  <c r="BS36" i="24"/>
  <c r="BS20" i="24"/>
  <c r="BS72" i="24"/>
  <c r="BS65" i="24"/>
  <c r="BW32" i="24"/>
  <c r="BW47" i="24"/>
  <c r="BW22" i="24"/>
  <c r="BW34" i="24"/>
  <c r="DN38" i="24"/>
  <c r="DR38" i="24" s="1"/>
  <c r="BW27" i="24"/>
  <c r="BW21" i="24"/>
  <c r="BW67" i="24"/>
  <c r="DN27" i="24"/>
  <c r="DR27" i="24" s="1"/>
  <c r="BW48" i="24"/>
  <c r="BW20" i="24"/>
  <c r="BW52" i="24"/>
  <c r="DN39" i="24"/>
  <c r="DR39" i="24" s="1"/>
  <c r="BW55" i="24"/>
  <c r="DN14" i="24"/>
  <c r="DR14" i="24" s="1"/>
  <c r="DN10" i="24"/>
  <c r="BW39" i="24"/>
  <c r="BW26" i="24"/>
  <c r="BW69" i="24"/>
  <c r="BW25" i="24"/>
  <c r="BW72" i="24"/>
  <c r="BW23" i="24"/>
  <c r="DN49" i="24"/>
  <c r="DR49" i="24" s="1"/>
  <c r="BW30" i="24"/>
  <c r="DN47" i="24"/>
  <c r="DR47" i="24" s="1"/>
  <c r="DN20" i="24"/>
  <c r="DR20" i="24" s="1"/>
  <c r="BW61" i="24"/>
  <c r="BW58" i="24"/>
  <c r="BW54" i="24"/>
  <c r="BW35" i="24"/>
  <c r="BW49" i="24"/>
  <c r="DN28" i="24"/>
  <c r="DR28" i="24" s="1"/>
  <c r="DN42" i="24"/>
  <c r="DR42" i="24" s="1"/>
  <c r="DN69" i="24"/>
  <c r="DR69" i="24" s="1"/>
  <c r="BW16" i="24"/>
  <c r="BW17" i="24"/>
  <c r="BW31" i="24"/>
  <c r="DN66" i="24"/>
  <c r="DR66" i="24" s="1"/>
  <c r="BW68" i="24"/>
  <c r="BW51" i="24"/>
  <c r="BW41" i="24"/>
  <c r="DN61" i="24"/>
  <c r="DR61" i="24" s="1"/>
  <c r="DN55" i="24"/>
  <c r="DR55" i="24" s="1"/>
  <c r="BW46" i="24"/>
  <c r="DN44" i="24"/>
  <c r="DR44" i="24" s="1"/>
  <c r="DN18" i="24"/>
  <c r="DR18" i="24" s="1"/>
  <c r="BW38" i="24"/>
  <c r="BW53" i="24"/>
  <c r="BW29" i="24"/>
  <c r="BW62" i="24"/>
  <c r="BW40" i="24"/>
  <c r="BW28" i="24"/>
  <c r="DN32" i="24"/>
  <c r="DR32" i="24" s="1"/>
  <c r="BW71" i="24"/>
  <c r="DN22" i="24"/>
  <c r="DR22" i="24" s="1"/>
  <c r="DN58" i="24"/>
  <c r="DR58" i="24" s="1"/>
  <c r="DN53" i="24"/>
  <c r="DR53" i="24" s="1"/>
  <c r="BW33" i="24"/>
  <c r="BW60" i="24"/>
  <c r="BW19" i="24"/>
  <c r="BW24" i="24"/>
  <c r="BW42" i="24"/>
  <c r="BW15" i="24"/>
  <c r="BW37" i="24"/>
  <c r="BW18" i="24"/>
  <c r="BW65" i="24"/>
  <c r="BW43" i="24"/>
  <c r="BW70" i="24"/>
  <c r="DN50" i="24"/>
  <c r="DR50" i="24" s="1"/>
  <c r="DN29" i="24"/>
  <c r="DR29" i="24" s="1"/>
  <c r="BW59" i="24"/>
  <c r="BW66" i="24"/>
  <c r="BW36" i="24"/>
  <c r="BW45" i="24"/>
  <c r="BW44" i="24"/>
  <c r="BW56" i="24"/>
  <c r="DN62" i="24"/>
  <c r="DR62" i="24" s="1"/>
  <c r="BW57" i="24"/>
  <c r="BW50" i="24"/>
  <c r="DN16" i="24"/>
  <c r="DR16" i="24" s="1"/>
  <c r="BW64" i="24"/>
  <c r="BW63" i="24"/>
  <c r="BT24" i="24" l="1"/>
  <c r="BT22" i="24"/>
  <c r="BY22" i="24" s="1"/>
  <c r="DI21" i="24" s="1"/>
  <c r="BT59" i="24"/>
  <c r="BT57" i="24"/>
  <c r="BY57" i="24" s="1"/>
  <c r="DI56" i="24" s="1"/>
  <c r="BT61" i="24"/>
  <c r="BY61" i="24" s="1"/>
  <c r="DI60" i="24" s="1"/>
  <c r="DV20" i="24"/>
  <c r="EC20" i="24" s="1"/>
  <c r="DV16" i="24"/>
  <c r="EC16" i="24" s="1"/>
  <c r="DV23" i="24"/>
  <c r="EC23" i="24" s="1"/>
  <c r="DV19" i="24"/>
  <c r="EC19" i="24" s="1"/>
  <c r="DV17" i="24"/>
  <c r="EC17" i="24" s="1"/>
  <c r="DS74" i="24"/>
  <c r="EA74" i="24" s="1"/>
  <c r="DS73" i="24"/>
  <c r="EA73" i="24" s="1"/>
  <c r="DS75" i="24"/>
  <c r="EA75" i="24" s="1"/>
  <c r="DS72" i="24"/>
  <c r="EA72" i="24" s="1"/>
  <c r="BT74" i="24"/>
  <c r="BY74" i="24" s="1"/>
  <c r="DI73" i="24" s="1"/>
  <c r="BT75" i="24"/>
  <c r="BY75" i="24" s="1"/>
  <c r="DI74" i="24" s="1"/>
  <c r="BT76" i="24"/>
  <c r="BY76" i="24" s="1"/>
  <c r="DI75" i="24" s="1"/>
  <c r="BT73" i="24"/>
  <c r="BY73" i="24" s="1"/>
  <c r="DI72" i="24" s="1"/>
  <c r="DV72" i="24"/>
  <c r="EC72" i="24" s="1"/>
  <c r="DV73" i="24"/>
  <c r="EC73" i="24" s="1"/>
  <c r="DV74" i="24"/>
  <c r="EC74" i="24" s="1"/>
  <c r="DV75" i="24"/>
  <c r="EC75" i="24" s="1"/>
  <c r="BY59" i="24"/>
  <c r="DI58" i="24" s="1"/>
  <c r="DV52" i="24"/>
  <c r="EC52" i="24" s="1"/>
  <c r="DV22" i="24"/>
  <c r="EC22" i="24" s="1"/>
  <c r="DV60" i="24"/>
  <c r="EC60" i="24" s="1"/>
  <c r="BY24" i="24"/>
  <c r="DI23" i="24" s="1"/>
  <c r="DV15" i="24"/>
  <c r="EC15" i="24" s="1"/>
  <c r="DV44" i="24"/>
  <c r="EC44" i="24" s="1"/>
  <c r="DV33" i="24"/>
  <c r="EC33" i="24" s="1"/>
  <c r="BT66" i="24"/>
  <c r="BY66" i="24" s="1"/>
  <c r="DI65" i="24" s="1"/>
  <c r="DV61" i="24"/>
  <c r="EC61" i="24" s="1"/>
  <c r="DS24" i="24"/>
  <c r="EA24" i="24" s="1"/>
  <c r="DS55" i="24"/>
  <c r="EA55" i="24" s="1"/>
  <c r="DS47" i="24"/>
  <c r="EA47" i="24" s="1"/>
  <c r="DS37" i="24"/>
  <c r="EA37" i="24" s="1"/>
  <c r="DS66" i="24"/>
  <c r="EA66" i="24" s="1"/>
  <c r="DS58" i="24"/>
  <c r="EA58" i="24" s="1"/>
  <c r="DS65" i="24"/>
  <c r="EA65" i="24" s="1"/>
  <c r="DS46" i="24"/>
  <c r="EA46" i="24" s="1"/>
  <c r="DS64" i="24"/>
  <c r="EA64" i="24" s="1"/>
  <c r="DS63" i="24"/>
  <c r="EA63" i="24" s="1"/>
  <c r="DS68" i="24"/>
  <c r="EA68" i="24" s="1"/>
  <c r="DS28" i="24"/>
  <c r="EA28" i="24" s="1"/>
  <c r="DS32" i="24"/>
  <c r="EA32" i="24" s="1"/>
  <c r="DS35" i="24"/>
  <c r="EA35" i="24" s="1"/>
  <c r="DS44" i="24"/>
  <c r="EA44" i="24" s="1"/>
  <c r="DS39" i="24"/>
  <c r="EA39" i="24" s="1"/>
  <c r="DS29" i="24"/>
  <c r="EA29" i="24" s="1"/>
  <c r="DS22" i="24"/>
  <c r="EA22" i="24" s="1"/>
  <c r="DS67" i="24"/>
  <c r="EA67" i="24" s="1"/>
  <c r="DS48" i="24"/>
  <c r="EA48" i="24" s="1"/>
  <c r="DS40" i="24"/>
  <c r="EA40" i="24" s="1"/>
  <c r="DS45" i="24"/>
  <c r="EA45" i="24" s="1"/>
  <c r="DS50" i="24"/>
  <c r="EA50" i="24" s="1"/>
  <c r="DS25" i="24"/>
  <c r="EA25" i="24" s="1"/>
  <c r="DS15" i="24"/>
  <c r="EA15" i="24" s="1"/>
  <c r="DS27" i="24"/>
  <c r="EA27" i="24" s="1"/>
  <c r="DS17" i="24"/>
  <c r="EA17" i="24" s="1"/>
  <c r="DS52" i="24"/>
  <c r="EA52" i="24" s="1"/>
  <c r="DS20" i="24"/>
  <c r="EA20" i="24" s="1"/>
  <c r="DS62" i="24"/>
  <c r="EA62" i="24" s="1"/>
  <c r="DS43" i="24"/>
  <c r="EA43" i="24" s="1"/>
  <c r="DS23" i="24"/>
  <c r="EA23" i="24" s="1"/>
  <c r="DS30" i="24"/>
  <c r="EA30" i="24" s="1"/>
  <c r="DS38" i="24"/>
  <c r="EA38" i="24" s="1"/>
  <c r="DS16" i="24"/>
  <c r="EA16" i="24" s="1"/>
  <c r="DS60" i="24"/>
  <c r="EA60" i="24" s="1"/>
  <c r="DS54" i="24"/>
  <c r="EA54" i="24" s="1"/>
  <c r="DS70" i="24"/>
  <c r="EA70" i="24" s="1"/>
  <c r="DS21" i="24"/>
  <c r="EA21" i="24" s="1"/>
  <c r="DS42" i="24"/>
  <c r="EA42" i="24" s="1"/>
  <c r="DS56" i="24"/>
  <c r="EA56" i="24" s="1"/>
  <c r="DS51" i="24"/>
  <c r="EA51" i="24" s="1"/>
  <c r="DS34" i="24"/>
  <c r="EA34" i="24" s="1"/>
  <c r="DS53" i="24"/>
  <c r="EA53" i="24" s="1"/>
  <c r="DS49" i="24"/>
  <c r="EA49" i="24" s="1"/>
  <c r="DS69" i="24"/>
  <c r="EA69" i="24" s="1"/>
  <c r="DS59" i="24"/>
  <c r="EA59" i="24" s="1"/>
  <c r="DS18" i="24"/>
  <c r="EA18" i="24" s="1"/>
  <c r="DS26" i="24"/>
  <c r="EA26" i="24" s="1"/>
  <c r="DS57" i="24"/>
  <c r="EA57" i="24" s="1"/>
  <c r="DS71" i="24"/>
  <c r="EA71" i="24" s="1"/>
  <c r="DS19" i="24"/>
  <c r="EA19" i="24" s="1"/>
  <c r="DS31" i="24"/>
  <c r="EA31" i="24" s="1"/>
  <c r="DS61" i="24"/>
  <c r="EA61" i="24" s="1"/>
  <c r="DS33" i="24"/>
  <c r="EA33" i="24" s="1"/>
  <c r="DS36" i="24"/>
  <c r="EA36" i="24" s="1"/>
  <c r="DS41" i="24"/>
  <c r="EA41" i="24" s="1"/>
  <c r="DV31" i="24"/>
  <c r="EC31" i="24" s="1"/>
  <c r="BT46" i="24"/>
  <c r="BY46" i="24" s="1"/>
  <c r="DI45" i="24" s="1"/>
  <c r="DV46" i="24"/>
  <c r="EC46" i="24" s="1"/>
  <c r="DV66" i="24"/>
  <c r="EC66" i="24" s="1"/>
  <c r="BT33" i="24"/>
  <c r="BY33" i="24" s="1"/>
  <c r="DI32" i="24" s="1"/>
  <c r="BT35" i="24"/>
  <c r="BY35" i="24" s="1"/>
  <c r="DI34" i="24" s="1"/>
  <c r="BT55" i="24"/>
  <c r="BY55" i="24" s="1"/>
  <c r="DI54" i="24" s="1"/>
  <c r="DV56" i="24"/>
  <c r="EC56" i="24" s="1"/>
  <c r="BT54" i="24"/>
  <c r="BY54" i="24" s="1"/>
  <c r="DI53" i="24" s="1"/>
  <c r="DV67" i="24"/>
  <c r="EC67" i="24" s="1"/>
  <c r="DV28" i="24"/>
  <c r="EC28" i="24" s="1"/>
  <c r="BT51" i="24"/>
  <c r="BY51" i="24" s="1"/>
  <c r="DI50" i="24" s="1"/>
  <c r="BT41" i="24"/>
  <c r="BY41" i="24" s="1"/>
  <c r="DI40" i="24" s="1"/>
  <c r="BT53" i="24"/>
  <c r="BY53" i="24" s="1"/>
  <c r="DI52" i="24" s="1"/>
  <c r="BT45" i="24"/>
  <c r="BY45" i="24" s="1"/>
  <c r="DI44" i="24" s="1"/>
  <c r="BT44" i="24"/>
  <c r="BY44" i="24" s="1"/>
  <c r="DI43" i="24" s="1"/>
  <c r="BT38" i="24"/>
  <c r="BY38" i="24" s="1"/>
  <c r="DI37" i="24" s="1"/>
  <c r="BT68" i="24"/>
  <c r="BY68" i="24" s="1"/>
  <c r="DI67" i="24" s="1"/>
  <c r="BT67" i="24"/>
  <c r="BY67" i="24" s="1"/>
  <c r="DI66" i="24" s="1"/>
  <c r="DV45" i="24"/>
  <c r="EC45" i="24" s="1"/>
  <c r="DV37" i="24"/>
  <c r="EC37" i="24" s="1"/>
  <c r="BT56" i="24"/>
  <c r="BY56" i="24" s="1"/>
  <c r="DI55" i="24" s="1"/>
  <c r="BT26" i="24"/>
  <c r="BY26" i="24" s="1"/>
  <c r="DI25" i="24" s="1"/>
  <c r="DV32" i="24"/>
  <c r="EC32" i="24" s="1"/>
  <c r="DV58" i="24"/>
  <c r="EC58" i="24" s="1"/>
  <c r="DV63" i="24"/>
  <c r="EC63" i="24" s="1"/>
  <c r="DV27" i="24"/>
  <c r="EC27" i="24" s="1"/>
  <c r="BT71" i="24"/>
  <c r="BY71" i="24" s="1"/>
  <c r="DI70" i="24" s="1"/>
  <c r="DV40" i="24"/>
  <c r="EC40" i="24" s="1"/>
  <c r="DV57" i="24"/>
  <c r="EC57" i="24" s="1"/>
  <c r="DV64" i="24"/>
  <c r="EC64" i="24" s="1"/>
  <c r="BT34" i="24"/>
  <c r="BY34" i="24" s="1"/>
  <c r="DI33" i="24" s="1"/>
  <c r="BT29" i="24"/>
  <c r="BY29" i="24" s="1"/>
  <c r="DI28" i="24" s="1"/>
  <c r="DV18" i="24"/>
  <c r="EC18" i="24" s="1"/>
  <c r="DV69" i="24"/>
  <c r="EC69" i="24" s="1"/>
  <c r="BT48" i="24"/>
  <c r="BY48" i="24" s="1"/>
  <c r="DI47" i="24" s="1"/>
  <c r="BT31" i="24"/>
  <c r="BY31" i="24" s="1"/>
  <c r="DI30" i="24" s="1"/>
  <c r="BT20" i="24"/>
  <c r="BY20" i="24" s="1"/>
  <c r="DI19" i="24" s="1"/>
  <c r="BT49" i="24"/>
  <c r="BY49" i="24" s="1"/>
  <c r="DI48" i="24" s="1"/>
  <c r="BT64" i="24"/>
  <c r="BY64" i="24" s="1"/>
  <c r="DI63" i="24" s="1"/>
  <c r="DV47" i="24"/>
  <c r="EC47" i="24" s="1"/>
  <c r="BT15" i="24"/>
  <c r="BY15" i="24" s="1"/>
  <c r="DI14" i="24" s="1"/>
  <c r="BT62" i="24"/>
  <c r="BY62" i="24" s="1"/>
  <c r="DI61" i="24" s="1"/>
  <c r="DV49" i="24"/>
  <c r="EC49" i="24" s="1"/>
  <c r="DV35" i="24"/>
  <c r="EC35" i="24" s="1"/>
  <c r="DV48" i="24"/>
  <c r="EC48" i="24" s="1"/>
  <c r="BT42" i="24"/>
  <c r="BY42" i="24" s="1"/>
  <c r="DI41" i="24" s="1"/>
  <c r="BT23" i="24"/>
  <c r="BY23" i="24" s="1"/>
  <c r="DI22" i="24" s="1"/>
  <c r="DM22" i="24" s="1"/>
  <c r="DQ22" i="24" s="1"/>
  <c r="BT72" i="24"/>
  <c r="BY72" i="24" s="1"/>
  <c r="DI71" i="24" s="1"/>
  <c r="BT17" i="24"/>
  <c r="BY17" i="24" s="1"/>
  <c r="DI16" i="24" s="1"/>
  <c r="DV30" i="24"/>
  <c r="EC30" i="24" s="1"/>
  <c r="DV59" i="24"/>
  <c r="EC59" i="24" s="1"/>
  <c r="DV36" i="24"/>
  <c r="EC36" i="24" s="1"/>
  <c r="BT27" i="24"/>
  <c r="BY27" i="24" s="1"/>
  <c r="DI26" i="24" s="1"/>
  <c r="BT40" i="24"/>
  <c r="BY40" i="24" s="1"/>
  <c r="DI39" i="24" s="1"/>
  <c r="DM39" i="24" s="1"/>
  <c r="DQ39" i="24" s="1"/>
  <c r="DV34" i="24"/>
  <c r="EC34" i="24" s="1"/>
  <c r="BT18" i="24"/>
  <c r="BY18" i="24" s="1"/>
  <c r="DI17" i="24" s="1"/>
  <c r="BT21" i="24"/>
  <c r="BY21" i="24" s="1"/>
  <c r="DI20" i="24" s="1"/>
  <c r="DV38" i="24"/>
  <c r="EC38" i="24" s="1"/>
  <c r="DV53" i="24"/>
  <c r="EC53" i="24" s="1"/>
  <c r="BT32" i="24"/>
  <c r="BY32" i="24" s="1"/>
  <c r="DI31" i="24" s="1"/>
  <c r="BT50" i="24"/>
  <c r="BY50" i="24" s="1"/>
  <c r="DI49" i="24" s="1"/>
  <c r="DV68" i="24"/>
  <c r="EC68" i="24" s="1"/>
  <c r="BT65" i="24"/>
  <c r="BY65" i="24" s="1"/>
  <c r="DI64" i="24" s="1"/>
  <c r="BT36" i="24"/>
  <c r="BY36" i="24" s="1"/>
  <c r="DI35" i="24" s="1"/>
  <c r="BT63" i="24"/>
  <c r="BY63" i="24" s="1"/>
  <c r="DI62" i="24" s="1"/>
  <c r="BT19" i="24"/>
  <c r="BY19" i="24" s="1"/>
  <c r="DI18" i="24" s="1"/>
  <c r="DV55" i="24"/>
  <c r="EC55" i="24" s="1"/>
  <c r="DV25" i="24"/>
  <c r="EC25" i="24" s="1"/>
  <c r="DV26" i="24"/>
  <c r="EC26" i="24" s="1"/>
  <c r="DV51" i="24"/>
  <c r="EC51" i="24" s="1"/>
  <c r="DV41" i="24"/>
  <c r="EC41" i="24" s="1"/>
  <c r="DV62" i="24"/>
  <c r="EC62" i="24" s="1"/>
  <c r="DV65" i="24"/>
  <c r="EC65" i="24" s="1"/>
  <c r="DV50" i="24"/>
  <c r="EC50" i="24" s="1"/>
  <c r="BT16" i="24"/>
  <c r="BY16" i="24" s="1"/>
  <c r="DI15" i="24" s="1"/>
  <c r="BT70" i="24"/>
  <c r="BY70" i="24" s="1"/>
  <c r="DI69" i="24" s="1"/>
  <c r="DV54" i="24"/>
  <c r="EC54" i="24" s="1"/>
  <c r="BT25" i="24"/>
  <c r="BY25" i="24" s="1"/>
  <c r="DI24" i="24" s="1"/>
  <c r="BT28" i="24"/>
  <c r="BY28" i="24" s="1"/>
  <c r="DI27" i="24" s="1"/>
  <c r="BT60" i="24"/>
  <c r="BY60" i="24" s="1"/>
  <c r="DI59" i="24" s="1"/>
  <c r="BT30" i="24"/>
  <c r="BY30" i="24" s="1"/>
  <c r="DI29" i="24" s="1"/>
  <c r="BT39" i="24"/>
  <c r="BY39" i="24" s="1"/>
  <c r="DI38" i="24" s="1"/>
  <c r="DV70" i="24"/>
  <c r="EC70" i="24" s="1"/>
  <c r="DV43" i="24"/>
  <c r="EC43" i="24" s="1"/>
  <c r="DV24" i="24"/>
  <c r="EC24" i="24" s="1"/>
  <c r="BT37" i="24"/>
  <c r="BY37" i="24" s="1"/>
  <c r="DI36" i="24" s="1"/>
  <c r="BT58" i="24"/>
  <c r="BY58" i="24" s="1"/>
  <c r="DI57" i="24" s="1"/>
  <c r="DM57" i="24" s="1"/>
  <c r="DQ57" i="24" s="1"/>
  <c r="DV39" i="24"/>
  <c r="EC39" i="24" s="1"/>
  <c r="DV29" i="24"/>
  <c r="EC29" i="24" s="1"/>
  <c r="BT69" i="24"/>
  <c r="BY69" i="24" s="1"/>
  <c r="DI68" i="24" s="1"/>
  <c r="DV42" i="24"/>
  <c r="EC42" i="24" s="1"/>
  <c r="DV71" i="24"/>
  <c r="EC71" i="24" s="1"/>
  <c r="BT43" i="24"/>
  <c r="BY43" i="24" s="1"/>
  <c r="DI42" i="24" s="1"/>
  <c r="DV21" i="24"/>
  <c r="EC21" i="24" s="1"/>
  <c r="BT47" i="24"/>
  <c r="BY47" i="24" s="1"/>
  <c r="DI46" i="24" s="1"/>
  <c r="BT52" i="24"/>
  <c r="BY52" i="24" s="1"/>
  <c r="DI51" i="24" s="1"/>
  <c r="DM61" i="24" l="1"/>
  <c r="DQ61" i="24" s="1"/>
  <c r="DM74" i="24"/>
  <c r="DQ74" i="24" s="1"/>
  <c r="DM15" i="24"/>
  <c r="DQ15" i="24" s="1"/>
  <c r="DM17" i="24"/>
  <c r="DQ17" i="24" s="1"/>
  <c r="DM75" i="24"/>
  <c r="DQ75" i="24" s="1"/>
  <c r="DM41" i="24"/>
  <c r="DQ41" i="24" s="1"/>
  <c r="DM24" i="24"/>
  <c r="DQ24" i="24" s="1"/>
  <c r="DM59" i="24"/>
  <c r="DQ59" i="24" s="1"/>
  <c r="DM70" i="24"/>
  <c r="DQ70" i="24" s="1"/>
  <c r="DM25" i="24"/>
  <c r="DQ25" i="24" s="1"/>
  <c r="DM73" i="24"/>
  <c r="DQ73" i="24" s="1"/>
  <c r="DM20" i="24"/>
  <c r="DQ20" i="24" s="1"/>
  <c r="DM72" i="24"/>
  <c r="DQ72" i="24" s="1"/>
  <c r="DM55" i="24"/>
  <c r="DQ55" i="24" s="1"/>
  <c r="DM66" i="24"/>
  <c r="DQ66" i="24" s="1"/>
  <c r="DM38" i="24"/>
  <c r="DQ38" i="24" s="1"/>
  <c r="DM16" i="24"/>
  <c r="DQ16" i="24" s="1"/>
  <c r="DM48" i="24"/>
  <c r="DQ48" i="24" s="1"/>
  <c r="DM46" i="24"/>
  <c r="DQ46" i="24" s="1"/>
  <c r="DM29" i="24"/>
  <c r="DQ29" i="24" s="1"/>
  <c r="DM43" i="24"/>
  <c r="DQ43" i="24" s="1"/>
  <c r="DM36" i="24"/>
  <c r="DQ36" i="24" s="1"/>
  <c r="DM50" i="24"/>
  <c r="DQ50" i="24" s="1"/>
  <c r="DM19" i="24"/>
  <c r="DQ19" i="24" s="1"/>
  <c r="DM26" i="24"/>
  <c r="DQ26" i="24" s="1"/>
  <c r="DM69" i="24"/>
  <c r="DQ69" i="24" s="1"/>
  <c r="DM32" i="24"/>
  <c r="DQ32" i="24" s="1"/>
  <c r="DM52" i="24"/>
  <c r="DQ52" i="24" s="1"/>
  <c r="DM63" i="24"/>
  <c r="DQ63" i="24" s="1"/>
  <c r="DM34" i="24"/>
  <c r="DQ34" i="24" s="1"/>
  <c r="DM47" i="24"/>
  <c r="DQ47" i="24" s="1"/>
  <c r="DM37" i="24"/>
  <c r="DQ37" i="24" s="1"/>
  <c r="DM58" i="24"/>
  <c r="DQ58" i="24" s="1"/>
  <c r="DM53" i="24"/>
  <c r="DQ53" i="24" s="1"/>
  <c r="DM27" i="24"/>
  <c r="DQ27" i="24" s="1"/>
  <c r="DM21" i="24"/>
  <c r="DQ21" i="24" s="1"/>
  <c r="DM64" i="24"/>
  <c r="DQ64" i="24" s="1"/>
  <c r="DM40" i="24"/>
  <c r="DQ40" i="24" s="1"/>
  <c r="DM56" i="24"/>
  <c r="DQ56" i="24" s="1"/>
  <c r="DM18" i="24"/>
  <c r="DQ18" i="24" s="1"/>
  <c r="DM28" i="24"/>
  <c r="DQ28" i="24" s="1"/>
  <c r="DM67" i="24"/>
  <c r="DQ67" i="24" s="1"/>
  <c r="DM44" i="24"/>
  <c r="DQ44" i="24" s="1"/>
  <c r="DM23" i="24"/>
  <c r="DQ23" i="24" s="1"/>
  <c r="DM62" i="24"/>
  <c r="DQ62" i="24" s="1"/>
  <c r="DM33" i="24"/>
  <c r="DQ33" i="24" s="1"/>
  <c r="DM65" i="24"/>
  <c r="DQ65" i="24" s="1"/>
  <c r="DM14" i="24"/>
  <c r="DQ14" i="24" s="1"/>
  <c r="DM10" i="24"/>
  <c r="DM30" i="24"/>
  <c r="DQ30" i="24" s="1"/>
  <c r="DM51" i="24"/>
  <c r="DQ51" i="24" s="1"/>
  <c r="DM35" i="24"/>
  <c r="DQ35" i="24" s="1"/>
  <c r="DM42" i="24"/>
  <c r="DQ42" i="24" s="1"/>
  <c r="DM45" i="24"/>
  <c r="DQ45" i="24" s="1"/>
  <c r="DM71" i="24"/>
  <c r="DQ71" i="24" s="1"/>
  <c r="DM60" i="24"/>
  <c r="DQ60" i="24" s="1"/>
  <c r="DU17" i="24"/>
  <c r="ED17" i="24" s="1"/>
  <c r="DU16" i="24"/>
  <c r="ED16" i="24" s="1"/>
  <c r="DU15" i="24"/>
  <c r="ED15" i="24" s="1"/>
  <c r="DM54" i="24"/>
  <c r="DQ54" i="24" s="1"/>
  <c r="DM49" i="24"/>
  <c r="DQ49" i="24" s="1"/>
  <c r="DM31" i="24"/>
  <c r="DQ31" i="24" s="1"/>
  <c r="DM68" i="24"/>
  <c r="DQ68" i="24" s="1"/>
  <c r="DU74" i="24" l="1"/>
  <c r="ED74" i="24" s="1"/>
  <c r="DU72" i="24"/>
  <c r="ED72" i="24" s="1"/>
  <c r="DU73" i="24"/>
  <c r="ED73" i="24" s="1"/>
  <c r="DU75" i="24"/>
  <c r="ED75" i="24" s="1"/>
  <c r="DU29" i="24"/>
  <c r="ED29" i="24" s="1"/>
  <c r="DU18" i="24"/>
  <c r="ED18" i="24" s="1"/>
  <c r="DU55" i="24"/>
  <c r="ED55" i="24" s="1"/>
  <c r="DU22" i="24"/>
  <c r="ED22" i="24" s="1"/>
  <c r="DU21" i="24"/>
  <c r="ED21" i="24" s="1"/>
  <c r="DU19" i="24"/>
  <c r="ED19" i="24" s="1"/>
  <c r="DU31" i="24"/>
  <c r="ED31" i="24" s="1"/>
  <c r="DU46" i="24"/>
  <c r="ED46" i="24" s="1"/>
  <c r="DU26" i="24"/>
  <c r="ED26" i="24" s="1"/>
  <c r="DU28" i="24"/>
  <c r="ED28" i="24" s="1"/>
  <c r="DU42" i="24"/>
  <c r="ED42" i="24" s="1"/>
  <c r="DU67" i="24"/>
  <c r="ED67" i="24" s="1"/>
  <c r="DU48" i="24"/>
  <c r="ED48" i="24" s="1"/>
  <c r="DU53" i="24"/>
  <c r="ED53" i="24" s="1"/>
  <c r="DU57" i="24"/>
  <c r="ED57" i="24" s="1"/>
  <c r="DU20" i="24"/>
  <c r="ED20" i="24" s="1"/>
  <c r="DU64" i="24"/>
  <c r="ED64" i="24" s="1"/>
  <c r="DU25" i="24"/>
  <c r="ED25" i="24" s="1"/>
  <c r="DU61" i="24"/>
  <c r="ED61" i="24" s="1"/>
  <c r="DU34" i="24"/>
  <c r="ED34" i="24" s="1"/>
  <c r="DU65" i="24"/>
  <c r="ED65" i="24" s="1"/>
  <c r="DU59" i="24"/>
  <c r="ED59" i="24" s="1"/>
  <c r="DU52" i="24"/>
  <c r="ED52" i="24" s="1"/>
  <c r="DU62" i="24"/>
  <c r="ED62" i="24" s="1"/>
  <c r="DU70" i="24"/>
  <c r="ED70" i="24" s="1"/>
  <c r="DU54" i="24"/>
  <c r="ED54" i="24" s="1"/>
  <c r="DU43" i="24"/>
  <c r="ED43" i="24" s="1"/>
  <c r="DU40" i="24"/>
  <c r="ED40" i="24" s="1"/>
  <c r="DU39" i="24"/>
  <c r="ED39" i="24" s="1"/>
  <c r="DU38" i="24"/>
  <c r="ED38" i="24" s="1"/>
  <c r="DU45" i="24"/>
  <c r="ED45" i="24" s="1"/>
  <c r="DU37" i="24"/>
  <c r="ED37" i="24" s="1"/>
  <c r="DU63" i="24"/>
  <c r="ED63" i="24" s="1"/>
  <c r="DU68" i="24"/>
  <c r="ED68" i="24" s="1"/>
  <c r="DU36" i="24"/>
  <c r="ED36" i="24" s="1"/>
  <c r="DU51" i="24"/>
  <c r="ED51" i="24" s="1"/>
  <c r="DU23" i="24"/>
  <c r="ED23" i="24" s="1"/>
  <c r="DU24" i="24"/>
  <c r="ED24" i="24" s="1"/>
  <c r="DU27" i="24"/>
  <c r="ED27" i="24" s="1"/>
  <c r="DU41" i="24"/>
  <c r="ED41" i="24" s="1"/>
  <c r="DU60" i="24"/>
  <c r="ED60" i="24" s="1"/>
  <c r="DU49" i="24"/>
  <c r="ED49" i="24" s="1"/>
  <c r="DU35" i="24"/>
  <c r="ED35" i="24" s="1"/>
  <c r="DU47" i="24"/>
  <c r="ED47" i="24" s="1"/>
  <c r="DU44" i="24"/>
  <c r="ED44" i="24" s="1"/>
  <c r="DU30" i="24"/>
  <c r="ED30" i="24" s="1"/>
  <c r="DU50" i="24"/>
  <c r="ED50" i="24" s="1"/>
  <c r="DU56" i="24"/>
  <c r="ED56" i="24" s="1"/>
  <c r="DU58" i="24"/>
  <c r="ED58" i="24" s="1"/>
  <c r="DU66" i="24"/>
  <c r="ED66" i="24" s="1"/>
  <c r="DU33" i="24"/>
  <c r="ED33" i="24" s="1"/>
  <c r="DU69" i="24"/>
  <c r="ED69" i="24" s="1"/>
  <c r="DU32" i="24"/>
  <c r="ED32" i="24" s="1"/>
  <c r="DU71" i="24"/>
  <c r="ED71" i="24" s="1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22" i="19" l="1"/>
  <c r="B22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J3" i="19" a="1"/>
  <c r="L3" i="19" a="1"/>
  <c r="L3" i="19" l="1"/>
  <c r="J3" i="19"/>
  <c r="B28" i="19"/>
  <c r="C28" i="19" s="1"/>
  <c r="D17" i="19"/>
  <c r="D23" i="19"/>
  <c r="D31" i="19"/>
  <c r="D33" i="19"/>
  <c r="D35" i="19"/>
  <c r="D36" i="19"/>
  <c r="D22" i="19"/>
  <c r="D24" i="19"/>
  <c r="D25" i="19"/>
  <c r="D27" i="19"/>
  <c r="D28" i="19"/>
  <c r="D29" i="19"/>
  <c r="D30" i="19"/>
  <c r="D32" i="19"/>
  <c r="D34" i="19"/>
  <c r="D26" i="19"/>
  <c r="C22" i="19"/>
  <c r="E27" i="19"/>
  <c r="F27" i="19" s="1"/>
  <c r="F22" i="19"/>
  <c r="D16" i="19"/>
  <c r="D19" i="19"/>
  <c r="D21" i="19"/>
  <c r="D20" i="19"/>
  <c r="D15" i="19"/>
  <c r="D18" i="19"/>
  <c r="E33" i="19"/>
  <c r="F33" i="19" s="1"/>
  <c r="B36" i="19" l="1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22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5" i="19" l="1"/>
  <c r="G24" i="19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2" i="14"/>
  <c r="G32" i="14"/>
  <c r="J32" i="14"/>
  <c r="M32" i="14"/>
  <c r="P32" i="14"/>
  <c r="S32" i="14"/>
  <c r="D37" i="12"/>
  <c r="G37" i="12"/>
  <c r="J37" i="12"/>
  <c r="M37" i="12"/>
  <c r="P37" i="12"/>
  <c r="S37" i="12"/>
  <c r="D40" i="12"/>
  <c r="G40" i="12"/>
  <c r="J40" i="12"/>
  <c r="M40" i="12"/>
  <c r="P40" i="12"/>
  <c r="S40" i="12"/>
  <c r="D21" i="10"/>
  <c r="G21" i="10"/>
  <c r="J21" i="10"/>
  <c r="M21" i="10"/>
  <c r="D24" i="10"/>
  <c r="G24" i="10"/>
  <c r="J24" i="10"/>
  <c r="M24" i="10"/>
  <c r="D23" i="9"/>
  <c r="G23" i="9"/>
  <c r="D26" i="9"/>
  <c r="G26" i="9"/>
  <c r="D25" i="8"/>
  <c r="G25" i="8"/>
  <c r="J25" i="8"/>
  <c r="M25" i="8"/>
  <c r="D28" i="8"/>
  <c r="G28" i="8"/>
  <c r="J28" i="8"/>
  <c r="M28" i="8"/>
  <c r="D26" i="5"/>
  <c r="G26" i="5"/>
  <c r="D29" i="5"/>
  <c r="G29" i="5"/>
  <c r="J33" i="2"/>
  <c r="D29" i="3"/>
  <c r="G29" i="3"/>
  <c r="D32" i="3"/>
  <c r="G32" i="3"/>
  <c r="D30" i="2"/>
  <c r="G30" i="2"/>
  <c r="J30" i="2"/>
  <c r="G33" i="2"/>
  <c r="D33" i="2"/>
  <c r="E46" i="1"/>
  <c r="H46" i="1"/>
  <c r="E49" i="1"/>
  <c r="H49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9" i="1"/>
  <c r="G49" i="1" s="1"/>
  <c r="H29" i="3" l="1"/>
  <c r="T37" i="12"/>
  <c r="H26" i="5"/>
  <c r="H23" i="9"/>
  <c r="B28" i="8"/>
  <c r="C28" i="8" s="1"/>
  <c r="K40" i="12"/>
  <c r="L40" i="12" s="1"/>
  <c r="K24" i="10"/>
  <c r="L24" i="10" s="1"/>
  <c r="Q32" i="14"/>
  <c r="R32" i="14" s="1"/>
  <c r="E40" i="12"/>
  <c r="F40" i="12" s="1"/>
  <c r="E32" i="14"/>
  <c r="F32" i="14" s="1"/>
  <c r="H33" i="2"/>
  <c r="I33" i="2" s="1"/>
  <c r="B33" i="2"/>
  <c r="C33" i="2" s="1"/>
  <c r="H28" i="8"/>
  <c r="I28" i="8" s="1"/>
  <c r="H40" i="12"/>
  <c r="I40" i="12" s="1"/>
  <c r="B40" i="12"/>
  <c r="C40" i="12" s="1"/>
  <c r="B32" i="14"/>
  <c r="C32" i="14" s="1"/>
  <c r="E28" i="8"/>
  <c r="F28" i="8" s="1"/>
  <c r="E24" i="10"/>
  <c r="F24" i="10" s="1"/>
  <c r="B29" i="5"/>
  <c r="C29" i="5" s="1"/>
  <c r="B26" i="9"/>
  <c r="C26" i="9" s="1"/>
  <c r="B24" i="10"/>
  <c r="C24" i="10" s="1"/>
  <c r="H24" i="10"/>
  <c r="I24" i="10" s="1"/>
  <c r="E26" i="9"/>
  <c r="F26" i="9" s="1"/>
  <c r="N32" i="14"/>
  <c r="O32" i="14" s="1"/>
  <c r="N40" i="12"/>
  <c r="O40" i="12" s="1"/>
  <c r="E32" i="3"/>
  <c r="F32" i="3" s="1"/>
  <c r="H32" i="14"/>
  <c r="I32" i="14" s="1"/>
  <c r="E29" i="5"/>
  <c r="F29" i="5" s="1"/>
  <c r="K28" i="8"/>
  <c r="L28" i="8" s="1"/>
  <c r="B49" i="1"/>
  <c r="C49" i="1" s="1"/>
  <c r="D49" i="1" s="1"/>
  <c r="I49" i="1" s="1"/>
  <c r="B32" i="3"/>
  <c r="C32" i="3" s="1"/>
  <c r="Q40" i="12"/>
  <c r="R40" i="12" s="1"/>
  <c r="K32" i="14"/>
  <c r="L32" i="14" s="1"/>
  <c r="E33" i="2"/>
  <c r="F33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2" i="3" l="1"/>
  <c r="N24" i="10"/>
  <c r="H26" i="9"/>
  <c r="H29" i="5"/>
  <c r="K33" i="2"/>
  <c r="T32" i="14"/>
  <c r="T40" i="12"/>
  <c r="N28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O2" i="17" a="1"/>
  <c r="M2" i="17" a="1"/>
  <c r="Q2" i="17" a="1"/>
  <c r="Q2" i="17" l="1"/>
  <c r="M2" i="17"/>
  <c r="O2" i="17"/>
  <c r="E21" i="17"/>
  <c r="H20" i="17"/>
  <c r="E22" i="17"/>
  <c r="K112" i="17"/>
  <c r="K113" i="17"/>
  <c r="K114" i="17"/>
  <c r="K115" i="17"/>
  <c r="K111" i="17"/>
  <c r="D5" i="17"/>
  <c r="C5" i="17"/>
  <c r="B5" i="17"/>
  <c r="E20" i="17" l="1"/>
  <c r="E18" i="17"/>
  <c r="H17" i="17"/>
  <c r="H18" i="17"/>
  <c r="H14" i="17"/>
  <c r="J20" i="17" s="1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F20" i="17" s="1"/>
  <c r="E19" i="17"/>
  <c r="H19" i="17"/>
  <c r="E17" i="17"/>
  <c r="J16" i="17"/>
  <c r="J15" i="17"/>
  <c r="E16" i="17"/>
  <c r="E15" i="17"/>
  <c r="H15" i="17"/>
  <c r="J18" i="17" l="1"/>
  <c r="J19" i="17"/>
  <c r="I18" i="17"/>
  <c r="I22" i="17"/>
  <c r="J22" i="17"/>
  <c r="I19" i="17"/>
  <c r="I20" i="17"/>
  <c r="J21" i="17"/>
  <c r="I21" i="17"/>
  <c r="I15" i="17"/>
  <c r="I16" i="17"/>
  <c r="J17" i="17"/>
  <c r="I17" i="17"/>
  <c r="F22" i="17"/>
  <c r="G20" i="17"/>
  <c r="G21" i="17"/>
  <c r="F21" i="17"/>
  <c r="F15" i="17"/>
  <c r="G15" i="17"/>
  <c r="F18" i="17"/>
  <c r="F17" i="17"/>
  <c r="G17" i="17"/>
  <c r="G19" i="17"/>
  <c r="F16" i="17"/>
  <c r="G16" i="17"/>
  <c r="G18" i="17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18" i="17" l="1"/>
  <c r="K20" i="17"/>
  <c r="K17" i="17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<sst xmlns="http://schemas.openxmlformats.org/spreadsheetml/2006/main" count="823" uniqueCount="154">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</sst>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Data...3848077950</v>
        <stp/>
        <stp>BDP|18410541755614855691</stp>
        <tr r="B9" s="25"/>
      </tp>
      <tp t="s">
        <v>#N/A Requesting Data...3309508103</v>
        <stp/>
        <stp>BDH|14935268074772348826</stp>
        <tr r="AF3" s="14"/>
      </tp>
      <tp t="s">
        <v>#N/A Requesting Data...2731237893</v>
        <stp/>
        <stp>BDP|11883986536691201393</stp>
        <tr r="C10" s="24"/>
        <tr r="C10" s="10"/>
      </tp>
      <tp t="s">
        <v>#N/A Requesting Data...1088811158</v>
        <stp/>
        <stp>BDH|16843069983234274367</stp>
        <tr r="AA3" s="24"/>
        <tr r="V3" s="10"/>
      </tp>
      <tp t="s">
        <v>#N/A Requesting Data...3313553520</v>
        <stp/>
        <stp>BDP|18062887627254797806</stp>
        <tr r="C10" s="12"/>
        <tr r="E10" s="12"/>
      </tp>
      <tp t="s">
        <v>#N/A Requesting Data...1974805276</v>
        <stp/>
        <stp>BDP|16545953933052450030</stp>
        <tr r="B10" s="5"/>
      </tp>
      <tp t="s">
        <v>#N/A Requesting Data...1399201946</v>
        <stp/>
        <stp>BDH|18105025960217493631</stp>
        <tr r="Q2" s="17"/>
      </tp>
      <tp t="s">
        <v>#N/A Requesting Data...1899500783</v>
        <stp/>
        <stp>BDH|15752010542864584908</stp>
        <tr r="O2" s="17"/>
      </tp>
      <tp t="s">
        <v>#N/A Requesting Data...2607991778</v>
        <stp/>
        <stp>BDP|14650062796027575721</stp>
        <tr r="G10" s="12"/>
        <tr r="E10" s="14"/>
      </tp>
      <tp t="s">
        <v>#N/A Requesting Data...2311255335</v>
        <stp/>
        <stp>BDH|11243448991603920239</stp>
        <tr r="M3" s="1"/>
      </tp>
      <tp t="s">
        <v>#N/A Requesting Data...2548830389</v>
        <stp/>
        <stp>BDH|14869131777499414979</stp>
        <tr r="O2" s="25"/>
      </tp>
      <tp t="s">
        <v>#N/A Requesting Data...4025737734</v>
        <stp/>
        <stp>BDP|12076286461161277423</stp>
        <tr r="C10" s="5"/>
      </tp>
      <tp t="s">
        <v>#N/A Requesting Data...4197335073</v>
        <stp/>
        <stp>BDP|14602333172280113394</stp>
        <tr r="C10" s="19"/>
      </tp>
      <tp t="s">
        <v>#N/A N/A</v>
        <stp/>
        <stp>BDP|17373558257440214425</stp>
        <tr r="B9" s="26"/>
      </tp>
      <tp t="s">
        <v>#N/A Requesting Data...1028863112</v>
        <stp/>
        <stp>BDH|15135414629444979492</stp>
        <tr r="L3" s="3"/>
      </tp>
      <tp t="s">
        <v>#N/A Requesting Data...3626644279</v>
        <stp/>
        <stp>BDH|11474375954954911055</stp>
        <tr r="O3" s="2"/>
      </tp>
      <tp t="s">
        <v>#N/A Requesting Data...1055284679</v>
        <stp/>
        <stp>BDH|13453776268365328437</stp>
        <tr r="M2" s="17"/>
      </tp>
      <tp t="s">
        <v>#N/A Requesting Data...4231317176</v>
        <stp/>
        <stp>BDP|18219294914923540841</stp>
        <tr r="C10" s="9"/>
      </tp>
      <tp t="s">
        <v>#N/A Requesting Data...2942232793</v>
        <stp/>
        <stp>BDH|11627291771431067517</stp>
        <tr r="M3" s="2"/>
      </tp>
      <tp t="s">
        <v>#N/A Requesting Data...3515989554</v>
        <stp/>
        <stp>BDP|13030111079165378191</stp>
        <tr r="F10" s="14"/>
      </tp>
      <tp t="s">
        <v>#N/A Requesting Data...3900815493</v>
        <stp/>
        <stp>BDP|17674809694487604003</stp>
        <tr r="B10" s="24"/>
        <tr r="B10" s="10"/>
      </tp>
      <tp t="s">
        <v>#N/A Requesting Data...4237455583</v>
        <stp/>
        <stp>BDH|13964635671847154499</stp>
        <tr r="AB3" s="12"/>
        <tr r="X3" s="12"/>
      </tp>
      <tp t="s">
        <v>#N/A Requesting Data...1329758040</v>
        <stp/>
        <stp>BDP|11799606091880340846</stp>
        <tr r="B10" s="26"/>
      </tp>
      <tp t="s">
        <v>#N/A Requesting Data...1351417974</v>
        <stp/>
        <stp>BDH|18162560590571847378</stp>
        <tr r="X3" s="14"/>
      </tp>
      <tp t="s">
        <v>#N/A Requesting Data...1764677693</v>
        <stp/>
        <stp>BDP|11473368239062878490</stp>
        <tr r="F10" s="12"/>
        <tr r="D10" s="14"/>
      </tp>
      <tp t="s">
        <v>#N/A Requesting Data...3992264774</v>
        <stp/>
        <stp>BDP|14572736216992007722</stp>
        <tr r="B10" s="2"/>
      </tp>
      <tp t="s">
        <v>#N/A Requesting Data...3770435822</v>
        <stp/>
        <stp>BDH|15267460911865140226</stp>
        <tr r="U3" s="24"/>
        <tr r="P3" s="10"/>
        <tr r="M2" s="25"/>
      </tp>
      <tp t="s">
        <v>#N/A Requesting Data...1049918205</v>
        <stp/>
        <stp>BDP|13060443244535072213</stp>
        <tr r="B10" s="1"/>
      </tp>
      <tp t="s">
        <v>#N/A Requesting Data...2002978776</v>
        <stp/>
        <stp>BDP|11311655600176944581</stp>
        <tr r="D9" s="25"/>
      </tp>
      <tp t="s">
        <v>#N/A Requesting Data...1612256854</v>
        <stp/>
        <stp>BDH|11484576345481562505</stp>
        <tr r="L3" s="5"/>
      </tp>
      <tp t="s">
        <v>#N/A Requesting Data...1604923365</v>
        <stp/>
        <stp>BDP|17166731865344641740</stp>
        <tr r="C10" s="1"/>
      </tp>
      <tp t="s">
        <v>#N/A Requesting Data...1077280447</v>
        <stp/>
        <stp>BDH|12647009602432219551</stp>
        <tr r="BE3" s="24"/>
        <tr r="V3" s="12"/>
      </tp>
      <tp t="s">
        <v>#N/A Requesting Data...1820875443</v>
        <stp/>
        <stp>BDH|16467316579085746262</stp>
        <tr r="CA2" s="24"/>
      </tp>
    </main>
    <main first="bofaddin.rtdserver">
      <tp t="s">
        <v>#N/A Requesting Data...2287978160</v>
        <stp/>
        <stp>BDP|9103099545023424</stp>
        <tr r="C10" s="26"/>
      </tp>
      <tp t="s">
        <v>#N/A Requesting Data...2044588149</v>
        <stp/>
        <stp>BDH|2149836513547965024</stp>
        <tr r="J3" s="26"/>
      </tp>
      <tp t="s">
        <v>#N/A Requesting Data...1770046019</v>
        <stp/>
        <stp>BDH|9186517077447967092</stp>
        <tr r="L3" s="9"/>
      </tp>
      <tp t="s">
        <v>#N/A Requesting Data...2957550804</v>
        <stp/>
        <stp>BDH|9994458954740059513</stp>
        <tr r="L3" s="26"/>
      </tp>
      <tp t="s">
        <v>#N/A Requesting Data...1382405491</v>
        <stp/>
        <stp>BDH|5317864766721891432</stp>
        <tr r="BG3" s="24"/>
        <tr r="BK3" s="24"/>
      </tp>
      <tp t="s">
        <v>#N/A Requesting Data...1743191084</v>
        <stp/>
        <stp>BDH|5510051574459006483</stp>
        <tr r="Q2" s="25"/>
      </tp>
      <tp t="s">
        <v>#N/A Requesting Data...1662133912</v>
        <stp/>
        <stp>BDP|9706553668206945454</stp>
        <tr r="D10" s="8"/>
      </tp>
      <tp t="s">
        <v>#N/A Requesting Data...1385174522</v>
        <stp/>
        <stp>BDH|8152848245364562958</stp>
        <tr r="CQ2" s="24"/>
      </tp>
      <tp t="s">
        <v>#N/A Requesting Data...2958144783</v>
        <stp/>
        <stp>BDH|5539333081823417452</stp>
        <tr r="Y3" s="24"/>
        <tr r="T3" s="10"/>
      </tp>
      <tp t="s">
        <v>#N/A Requesting Data...3095629391</v>
        <stp/>
        <stp>BDH|1329569449212382861</stp>
        <tr r="J3" s="5"/>
      </tp>
      <tp t="s">
        <v>#N/A Requesting Data...2540673219</v>
        <stp/>
        <stp>BDH|1638971538329390838</stp>
        <tr r="K3" s="1"/>
      </tp>
      <tp t="s">
        <v>#N/A Requesting Data...1398333789</v>
        <stp/>
        <stp>BDP|4329662592027264695</stp>
        <tr r="AG10" s="24"/>
        <tr r="B10" s="12"/>
      </tp>
      <tp t="s">
        <v>#N/A Requesting Data...2680678959</v>
        <stp/>
        <stp>BDP|4304578592480280251</stp>
        <tr r="AH10" s="24"/>
        <tr r="AJ10" s="24"/>
      </tp>
      <tp t="s">
        <v>#N/A Requesting Data...2365613202</v>
        <stp/>
        <stp>BDH|5136548023480949962</stp>
        <tr r="BO3" s="24"/>
      </tp>
      <tp t="s">
        <v>#N/A Requesting Data...1410593709</v>
        <stp/>
        <stp>BDH|2606501181454536025</stp>
        <tr r="BI3" s="24"/>
        <tr r="Z3" s="12"/>
        <tr r="V3" s="14"/>
      </tp>
      <tp t="s">
        <v>#N/A Requesting Data...4073333422</v>
        <stp/>
        <stp>BDP|3445302272426769594</stp>
        <tr r="B10" s="19"/>
      </tp>
      <tp t="s">
        <v>#N/A Requesting Data...1408615867</v>
        <stp/>
        <stp>BDH|5761591176155605677</stp>
        <tr r="AF3" s="12"/>
        <tr r="AB3" s="14"/>
      </tp>
      <tp t="s">
        <v>#N/A Requesting Data...2433497973</v>
        <stp/>
        <stp>BDH|4754210311230384391</stp>
        <tr r="AD3" s="12"/>
        <tr r="Z3" s="14"/>
      </tp>
      <tp t="s">
        <v>#N/A Requesting Data...2896788528</v>
        <stp/>
        <stp>BDP|6614610459362681385</stp>
        <tr r="E10" s="24"/>
        <tr r="E10" s="10"/>
      </tp>
      <tp t="s">
        <v>#N/A Requesting Data...1739463075</v>
        <stp/>
        <stp>BDH|2223092252715027510</stp>
        <tr r="P3" s="8"/>
      </tp>
      <tp t="s">
        <v>#N/A Requesting Data...1523341330</v>
        <stp/>
        <stp>BDP|3122389811593012513</stp>
        <tr r="C10" s="14"/>
      </tp>
      <tp t="s">
        <v>#N/A Requesting Data...3052538883</v>
        <stp/>
        <stp>BDH|2149093781559007481</stp>
        <tr r="V3" s="8"/>
      </tp>
      <tp t="s">
        <v>#N/A Requesting Data...2844251365</v>
        <stp/>
        <stp>BDP|3398280159944498722</stp>
        <tr r="C9" s="25"/>
      </tp>
      <tp t="s">
        <v>#N/A Requesting Data...3360673370</v>
        <stp/>
        <stp>BDP|1931107217112743305</stp>
        <tr r="D10" s="2"/>
      </tp>
      <tp t="s">
        <v>#N/A Requesting Data...1683415761</v>
        <stp/>
        <stp>BDP|8919074471278682748</stp>
        <tr r="C10" s="3"/>
      </tp>
      <tp t="s">
        <v>#N/A Requesting Data...2054953343</v>
        <stp/>
        <stp>BDP|6499873574608943180</stp>
        <tr r="B10" s="8"/>
      </tp>
      <tp t="s">
        <v>#N/A Requesting Data...2675069801</v>
        <stp/>
        <stp>BDP|9073119891745028595</stp>
        <tr r="E10" s="8"/>
      </tp>
      <tp t="s">
        <v>#N/A Requesting Data...1966532520</v>
        <stp/>
        <stp>BDP|7280882837258491593</stp>
        <tr r="D10" s="24"/>
        <tr r="D10" s="10"/>
      </tp>
      <tp t="s">
        <v>#N/A Requesting Data...2999678812</v>
        <stp/>
        <stp>BDP|7292532636709731973</stp>
        <tr r="AL10" s="24"/>
      </tp>
      <tp t="s">
        <v>#N/A Requesting Data...2890433814</v>
        <stp/>
        <stp>BDH|4463772806153247286</stp>
        <tr r="Q3" s="2"/>
      </tp>
      <tp t="s">
        <v>#N/A Requesting Data...2579436517</v>
        <stp/>
        <stp>BDH|4510789450054244024</stp>
        <tr r="J3" s="9"/>
      </tp>
      <tp t="s">
        <v>#N/A Requesting Data...4291132287</v>
        <stp/>
        <stp>BDH|6793402385368143010</stp>
        <tr r="J3" s="19"/>
      </tp>
      <tp t="s">
        <v>#N/A Requesting Data...4198988128</v>
        <stp/>
        <stp>BDP|4720520890802409863</stp>
        <tr r="B10" s="3"/>
      </tp>
      <tp t="s">
        <v>#N/A Requesting Data...935396545</v>
        <stp/>
        <stp>BDH|3739880719930641876</stp>
        <tr r="R3" s="8"/>
      </tp>
      <tp t="s">
        <v>#N/A Requesting Data...3338807240</v>
        <stp/>
        <stp>BDH|6711683923657654615</stp>
        <tr r="BM3" s="24"/>
      </tp>
      <tp t="s">
        <v>#N/A Requesting Data...3739603079</v>
        <stp/>
        <stp>BDH|2146480761487665479</stp>
        <tr r="CC2" s="24"/>
      </tp>
      <tp t="s">
        <v>#N/A Requesting Data...1795498348</v>
        <stp/>
        <stp>BDP|2192385730727379645</stp>
        <tr r="C10" s="8"/>
      </tp>
      <tp t="s">
        <v>#N/A Requesting Data...3690537151</v>
        <stp/>
        <stp>BDH|3477527779532621052</stp>
        <tr r="AD3" s="14"/>
      </tp>
      <tp t="s">
        <v>#N/A Requesting Data...2083350223</v>
        <stp/>
        <stp>BDP|2176230454944066217</stp>
        <tr r="AK10" s="24"/>
      </tp>
      <tp t="s">
        <v>#N/A Requesting Data...2364312148</v>
        <stp/>
        <stp>BDP|519161733290183679</stp>
        <tr r="B10" s="9"/>
      </tp>
      <tp t="s">
        <v>#N/A Requesting Data...2844184386</v>
        <stp/>
        <stp>BDH|220464810598007945</stp>
        <tr r="W3" s="24"/>
        <tr r="R3" s="10"/>
      </tp>
      <tp t="s">
        <v>#N/A Requesting Data...3723403540</v>
        <stp/>
        <stp>BDH|706323504421359590</stp>
        <tr r="T3" s="8"/>
      </tp>
      <tp t="s">
        <v>#N/A Requesting Data...3636577466</v>
        <stp/>
        <stp>BDP|332801733094788947</stp>
        <tr r="AI10" s="24"/>
        <tr r="D10" s="12"/>
        <tr r="B10" s="14"/>
      </tp>
      <tp t="s">
        <v>#N/A Requesting Data...2727683835</v>
        <stp/>
        <stp>BDH|929235834849982901</stp>
        <tr r="J3" s="3"/>
      </tp>
      <tp t="s">
        <v>#N/A Requesting Data...1673037208</v>
        <stp/>
        <stp>BDH|299827941915854902</stp>
        <tr r="L3" s="19"/>
      </tp>
      <tp t="s">
        <v>#N/A Requesting Data...998755964</v>
        <stp/>
        <stp>BDP|416056535068485843</stp>
        <tr r="C10" s="2"/>
      </tp>
      <tp t="s">
        <v>#N/A Requesting Data...1068646231</v>
        <stp/>
        <stp>BDH|394318915605183544</stp>
        <tr r="CO2" s="24"/>
      </tp>
      <tp t="s">
        <v>#N/A Requesting Data...4253722789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38839.297116666254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493.64866222224009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3438.7636711111045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66971.811805555713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15318.986186665157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-27503.955558888949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-48493.920082769255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30539.904724930733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-31857.316223371294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1017.9160763901637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13899.866666666927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-27478.375456071761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  <c:pt idx="6">
                  <c:v>45956</c:v>
                </c:pt>
              </c:numCache>
            </c:numRef>
          </c:cat>
          <c:val>
            <c:numRef>
              <c:f>'Live_XCCY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-36792.975987153011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2479040</xdr:colOff>
      <xdr:row>3</xdr:row>
      <xdr:rowOff>345440</xdr:rowOff>
    </xdr:from>
    <xdr:to>
      <xdr:col>155</xdr:col>
      <xdr:colOff>335280</xdr:colOff>
      <xdr:row>44</xdr:row>
      <xdr:rowOff>119380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154305</xdr:colOff>
      <xdr:row>3</xdr:row>
      <xdr:rowOff>161925</xdr:rowOff>
    </xdr:from>
    <xdr:to>
      <xdr:col>22</xdr:col>
      <xdr:colOff>194310</xdr:colOff>
      <xdr:row>22</xdr:row>
      <xdr:rowOff>92393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J47" sqref="J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3">_xll.BDH(B4, "LAST_PRICE", "01/01/2025 15:00:00", "01/01/2035 16:00:00", "BarSize=60", "BarType=T", "RecurDaily=True", "TZ=London")</f>
        <v>45755.625</v>
      </c>
      <c r="L3" s="3">
        <v>136.172</v>
      </c>
      <c r="M3" s="126" cm="1">
        <f t="array" ref="M3:N136">_xll.BDH(C4, "LAST_PRICE", "01/01/2025 15:00:00", "01/01/2035 16:00:00", "BarSize=60", "BarType=T", "RecurDaily=True", "TZ=London")</f>
        <v>45755.625</v>
      </c>
      <c r="N3" s="3">
        <v>93.262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45756.625</v>
      </c>
      <c r="L4" s="3">
        <v>145.39500000000001</v>
      </c>
      <c r="M4" s="126">
        <v>45756.625</v>
      </c>
      <c r="N4" s="3">
        <v>90.637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45757.625</v>
      </c>
      <c r="L5" s="3">
        <v>130.04599999999999</v>
      </c>
      <c r="M5" s="126">
        <v>45757.625</v>
      </c>
      <c r="N5" s="3">
        <v>91.918000000000006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45758.625</v>
      </c>
      <c r="L6" s="3">
        <v>138.03700000000001</v>
      </c>
      <c r="M6" s="126">
        <v>45758.625</v>
      </c>
      <c r="N6" s="3">
        <v>90.971000000000004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45761.625</v>
      </c>
      <c r="L7" s="3">
        <v>133.67500000000001</v>
      </c>
      <c r="M7" s="126">
        <v>45761.625</v>
      </c>
      <c r="N7" s="3">
        <v>91.935000000000002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45762.625</v>
      </c>
      <c r="L8" s="3">
        <v>128.58500000000001</v>
      </c>
      <c r="M8" s="126">
        <v>45762.625</v>
      </c>
      <c r="N8" s="3">
        <v>92.472999999999999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45763.625</v>
      </c>
      <c r="L9" s="3">
        <v>128.15299999999999</v>
      </c>
      <c r="M9" s="126">
        <v>45763.625</v>
      </c>
      <c r="N9" s="3">
        <v>92.707999999999998</v>
      </c>
    </row>
    <row r="10" spans="1:14" ht="15" thickBot="1" x14ac:dyDescent="0.35">
      <c r="A10" s="16" t="s">
        <v>28</v>
      </c>
      <c r="B10" s="20" cm="1">
        <f t="array" ref="B10">_xll.BDP(B4,"PX_LAST")</f>
        <v>104.59610000000001</v>
      </c>
      <c r="C10" s="13" cm="1">
        <f t="array" ref="C10">_xll.BDP(C4,"PX_LAST")</f>
        <v>100.849</v>
      </c>
      <c r="D10" s="31"/>
      <c r="E10" s="1"/>
      <c r="F10" s="1"/>
      <c r="G10" s="1"/>
      <c r="H10" s="1"/>
      <c r="I10" s="1"/>
      <c r="J10" s="1"/>
      <c r="K10" s="126">
        <v>45764.625</v>
      </c>
      <c r="L10" s="3">
        <v>126.146</v>
      </c>
      <c r="M10" s="126">
        <v>45764.625</v>
      </c>
      <c r="N10" s="3">
        <v>93.492000000000004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45765.625</v>
      </c>
      <c r="L11" s="3">
        <v>127.19199999999999</v>
      </c>
      <c r="M11" s="126">
        <v>45768.625</v>
      </c>
      <c r="N11" s="3">
        <v>93.224999999999994</v>
      </c>
    </row>
    <row r="12" spans="1:14" ht="15" thickBot="1" x14ac:dyDescent="0.35">
      <c r="A12" s="39" t="s">
        <v>22</v>
      </c>
      <c r="B12" s="159" t="s">
        <v>0</v>
      </c>
      <c r="C12" s="160"/>
      <c r="D12" s="160"/>
      <c r="E12" s="161"/>
      <c r="F12" s="162" t="s">
        <v>1</v>
      </c>
      <c r="G12" s="163"/>
      <c r="H12" s="164"/>
      <c r="I12" s="39" t="s">
        <v>16</v>
      </c>
      <c r="J12" s="1"/>
      <c r="K12" s="126">
        <v>45768.625</v>
      </c>
      <c r="L12" s="3">
        <v>127.057</v>
      </c>
      <c r="M12" s="126">
        <v>45769.625</v>
      </c>
      <c r="N12" s="3">
        <v>93.620999999999995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45769.625</v>
      </c>
      <c r="L13" s="3">
        <v>128.417</v>
      </c>
      <c r="M13" s="126">
        <v>45770.625</v>
      </c>
      <c r="N13" s="3">
        <v>94.974999999999994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45770.625</v>
      </c>
      <c r="L14" s="3">
        <v>120.089</v>
      </c>
      <c r="M14" s="126">
        <v>45771.625</v>
      </c>
      <c r="N14" s="3">
        <v>94.802000000000007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45771.625</v>
      </c>
      <c r="L15" s="3">
        <v>119.34</v>
      </c>
      <c r="M15" s="126">
        <v>45772.625</v>
      </c>
      <c r="N15" s="3">
        <v>95.19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45772.625</v>
      </c>
      <c r="L16" s="3">
        <v>117.146</v>
      </c>
      <c r="M16" s="126">
        <v>45775.625</v>
      </c>
      <c r="N16" s="3">
        <v>95.531999999999996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45775.625</v>
      </c>
      <c r="L17" s="3">
        <v>115.843</v>
      </c>
      <c r="M17" s="126">
        <v>45776.625</v>
      </c>
      <c r="N17" s="3">
        <v>95.388000000000005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45776.625</v>
      </c>
      <c r="L18" s="3">
        <v>114.739</v>
      </c>
      <c r="M18" s="126">
        <v>45777.625</v>
      </c>
      <c r="N18" s="3">
        <v>94.76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45777.625</v>
      </c>
      <c r="L19" s="3">
        <v>118.17</v>
      </c>
      <c r="M19" s="126">
        <v>45778.625</v>
      </c>
      <c r="N19" s="3">
        <v>94.893000000000001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45778.625</v>
      </c>
      <c r="L20" s="3">
        <v>116.595</v>
      </c>
      <c r="M20" s="126">
        <v>45779.625</v>
      </c>
      <c r="N20" s="3">
        <v>94.658000000000001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45779.625</v>
      </c>
      <c r="L21" s="3">
        <v>114.43300000000001</v>
      </c>
      <c r="M21" s="126">
        <v>45782.625</v>
      </c>
      <c r="N21" s="3">
        <v>95.11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45782.625</v>
      </c>
      <c r="L22" s="3">
        <v>114.46</v>
      </c>
      <c r="M22" s="126">
        <v>45783.625</v>
      </c>
      <c r="N22" s="3">
        <v>94.977999999999994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45783.625</v>
      </c>
      <c r="L23" s="3">
        <v>114.01900000000001</v>
      </c>
      <c r="M23" s="126">
        <v>45784.625</v>
      </c>
      <c r="N23" s="3">
        <v>95.123000000000005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45784.625</v>
      </c>
      <c r="L24" s="3">
        <v>113.444</v>
      </c>
      <c r="M24" s="126">
        <v>45785.625</v>
      </c>
      <c r="N24" s="3">
        <v>95.341999999999999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45785.625</v>
      </c>
      <c r="L25" s="3">
        <v>111.55800000000001</v>
      </c>
      <c r="M25" s="126">
        <v>45786.625</v>
      </c>
      <c r="N25" s="3">
        <v>95.43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45786.625</v>
      </c>
      <c r="L26" s="3">
        <v>109.861</v>
      </c>
      <c r="M26" s="126">
        <v>45789.625</v>
      </c>
      <c r="N26" s="3">
        <v>96.028999999999996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45789.625</v>
      </c>
      <c r="L27" s="3">
        <v>105.154</v>
      </c>
      <c r="M27" s="126">
        <v>45790.625</v>
      </c>
      <c r="N27" s="3">
        <v>96.102000000000004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45790.625</v>
      </c>
      <c r="L28" s="3">
        <v>99.885999999999996</v>
      </c>
      <c r="M28" s="126">
        <v>45791.625</v>
      </c>
      <c r="N28" s="3">
        <v>95.909000000000006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45791.625</v>
      </c>
      <c r="L29" s="3">
        <v>99.960999999999999</v>
      </c>
      <c r="M29" s="126">
        <v>45792.625</v>
      </c>
      <c r="N29" s="3">
        <v>95.572000000000003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45792.625</v>
      </c>
      <c r="L30" s="3">
        <v>102.67700000000001</v>
      </c>
      <c r="M30" s="126">
        <v>45793.625</v>
      </c>
      <c r="N30" s="3">
        <v>95.935000000000002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45793.625</v>
      </c>
      <c r="L31" s="3">
        <v>101.176</v>
      </c>
      <c r="M31" s="126">
        <v>45796.625</v>
      </c>
      <c r="N31" s="3">
        <v>95.763000000000005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45796.625</v>
      </c>
      <c r="L32" s="3">
        <v>101.77</v>
      </c>
      <c r="M32" s="126">
        <v>45797.625</v>
      </c>
      <c r="N32" s="3">
        <v>95.956000000000003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45797.625</v>
      </c>
      <c r="L33" s="3">
        <v>100.45099999999999</v>
      </c>
      <c r="M33" s="126">
        <v>45798.625</v>
      </c>
      <c r="N33" s="3">
        <v>95.772999999999996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45798.625</v>
      </c>
      <c r="L34" s="3">
        <v>101.446</v>
      </c>
      <c r="M34" s="126">
        <v>45799.625</v>
      </c>
      <c r="N34" s="3">
        <v>95.494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45799.625</v>
      </c>
      <c r="L35" s="3">
        <v>104.67400000000001</v>
      </c>
      <c r="M35" s="126">
        <v>45800.625</v>
      </c>
      <c r="N35" s="3">
        <v>95.557000000000002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45800.625</v>
      </c>
      <c r="L36" s="3">
        <v>104.48</v>
      </c>
      <c r="M36" s="126">
        <v>45804.625</v>
      </c>
      <c r="N36" s="3">
        <v>95.932000000000002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45803.625</v>
      </c>
      <c r="L37" s="3">
        <v>104.973</v>
      </c>
      <c r="M37" s="126">
        <v>45805.625</v>
      </c>
      <c r="N37" s="3">
        <v>96.037000000000006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45804.625</v>
      </c>
      <c r="L38" s="3">
        <v>100.896</v>
      </c>
      <c r="M38" s="126">
        <v>45806.625</v>
      </c>
      <c r="N38" s="3">
        <v>96.45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45805.625</v>
      </c>
      <c r="L39" s="3">
        <v>101.648</v>
      </c>
      <c r="M39" s="126">
        <v>45807.625</v>
      </c>
      <c r="N39" s="3">
        <v>96.408000000000001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45806.625</v>
      </c>
      <c r="L40" s="3">
        <v>99.975999999999999</v>
      </c>
      <c r="M40" s="126">
        <v>45810.625</v>
      </c>
      <c r="N40" s="3">
        <v>96.438999999999993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45807.625</v>
      </c>
      <c r="L41" s="3">
        <v>100.161</v>
      </c>
      <c r="M41" s="126">
        <v>45811.625</v>
      </c>
      <c r="N41" s="3">
        <v>96.614999999999995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45810.625</v>
      </c>
      <c r="L42" s="3">
        <v>100.687</v>
      </c>
      <c r="M42" s="126">
        <v>45812.625</v>
      </c>
      <c r="N42" s="3">
        <v>96.897000000000006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45811.625</v>
      </c>
      <c r="L43" s="3">
        <v>100.36</v>
      </c>
      <c r="M43" s="126">
        <v>45813.625</v>
      </c>
      <c r="N43" s="3">
        <v>96.96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45812.625</v>
      </c>
      <c r="L44" s="3">
        <v>99.268000000000001</v>
      </c>
      <c r="M44" s="126">
        <v>45814.625</v>
      </c>
      <c r="N44" s="3">
        <v>97.397999999999996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45813.625</v>
      </c>
      <c r="L45" s="3">
        <v>99.311999999999998</v>
      </c>
      <c r="M45" s="126">
        <v>45817.625</v>
      </c>
      <c r="N45" s="3">
        <v>97.316999999999993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45814.625</v>
      </c>
      <c r="L46" s="3">
        <v>99.111999999999995</v>
      </c>
      <c r="M46" s="126">
        <v>45818.625</v>
      </c>
      <c r="N46" s="3">
        <v>97.459000000000003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2">
        <f t="shared" ref="I47:I48" si="53">(D47+E47)*$B$9-G47-H47</f>
        <v>28772.376666666743</v>
      </c>
      <c r="J47" s="1"/>
      <c r="K47" s="126">
        <v>45817.625</v>
      </c>
      <c r="L47" s="3">
        <v>97.832999999999998</v>
      </c>
      <c r="M47" s="126">
        <v>45819.625</v>
      </c>
      <c r="N47" s="3">
        <v>97.754000000000005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2">
        <f t="shared" si="53"/>
        <v>2608.9460416663496</v>
      </c>
      <c r="J48" s="1"/>
      <c r="K48" s="126">
        <v>45818.625</v>
      </c>
      <c r="L48" s="3">
        <v>97.355999999999995</v>
      </c>
      <c r="M48" s="126">
        <v>45820.625</v>
      </c>
      <c r="N48" s="3">
        <v>97.39</v>
      </c>
    </row>
    <row r="49" spans="1:14" x14ac:dyDescent="0.3">
      <c r="A49" s="36">
        <v>45951</v>
      </c>
      <c r="B49" s="4">
        <f>$B$10</f>
        <v>104.59610000000001</v>
      </c>
      <c r="C49" s="1">
        <f>B49-$F$8</f>
        <v>93.05510000000001</v>
      </c>
      <c r="D49" s="31">
        <f t="shared" ref="D49" si="54">-1*(C49-$C$14)*10^-4*$B$8*$B$5</f>
        <v>149910.63499999989</v>
      </c>
      <c r="E49" s="32">
        <f>$B$6*(A47-$A$14)/360*$B$5</f>
        <v>30555.555555555555</v>
      </c>
      <c r="F49" s="4">
        <f>$C$10</f>
        <v>100.849</v>
      </c>
      <c r="G49" s="1">
        <f t="shared" ref="G49" si="55">(F49-$F$14)/100*$C$5</f>
        <v>148050.00000000029</v>
      </c>
      <c r="H49" s="32">
        <f>$C$6*(A47-$A$14)/360*$C$5-$C$7*(A47-$A$14)/360*$C$5*$F$14/100</f>
        <v>24256.145833333336</v>
      </c>
      <c r="I49" s="82">
        <f t="shared" ref="I49" si="56">(D49+E49)*$B$9-G49-H49</f>
        <v>38839.297116666254</v>
      </c>
      <c r="J49" s="1"/>
      <c r="K49" s="126">
        <v>45819.625</v>
      </c>
      <c r="L49" s="3">
        <v>96.275000000000006</v>
      </c>
      <c r="M49" s="126">
        <v>45821.625</v>
      </c>
      <c r="N49" s="3">
        <v>97.503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45820.625</v>
      </c>
      <c r="L50" s="3">
        <v>97.052999999999997</v>
      </c>
      <c r="M50" s="126">
        <v>45824.625</v>
      </c>
      <c r="N50" s="3">
        <v>97.588999999999999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45821.625</v>
      </c>
      <c r="L51" s="3">
        <v>100.646</v>
      </c>
      <c r="M51" s="126">
        <v>45825.625</v>
      </c>
      <c r="N51" s="3">
        <v>97.742000000000004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45824.625</v>
      </c>
      <c r="L52" s="3">
        <v>98.992000000000004</v>
      </c>
      <c r="M52" s="126">
        <v>45826.625</v>
      </c>
      <c r="N52" s="3">
        <v>97.769000000000005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45825.625</v>
      </c>
      <c r="L53" s="3">
        <v>99.960999999999999</v>
      </c>
      <c r="M53" s="126">
        <v>45828.625</v>
      </c>
      <c r="N53" s="3">
        <v>97.44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45826.625</v>
      </c>
      <c r="L54" s="3">
        <v>101.992</v>
      </c>
      <c r="M54" s="126">
        <v>45831.625</v>
      </c>
      <c r="N54" s="3">
        <v>97.382000000000005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45827.625</v>
      </c>
      <c r="L55" s="3">
        <v>105.15300000000001</v>
      </c>
      <c r="M55" s="126">
        <v>45832.625</v>
      </c>
      <c r="N55" s="3">
        <v>97.813000000000002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45828.625</v>
      </c>
      <c r="L56" s="3">
        <v>104.91800000000001</v>
      </c>
      <c r="M56" s="126">
        <v>45833.625</v>
      </c>
      <c r="N56" s="3">
        <v>97.658000000000001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45831.625</v>
      </c>
      <c r="L57" s="3">
        <v>105.04900000000001</v>
      </c>
      <c r="M57" s="126">
        <v>45834.625</v>
      </c>
      <c r="N57" s="3">
        <v>97.56</v>
      </c>
    </row>
    <row r="58" spans="1:14" x14ac:dyDescent="0.3">
      <c r="B58" s="33"/>
      <c r="E58" s="34"/>
      <c r="F58" s="33"/>
      <c r="H58" s="34"/>
      <c r="I58" s="83"/>
      <c r="K58" s="126">
        <v>45832.625</v>
      </c>
      <c r="L58" s="3">
        <v>98.676000000000002</v>
      </c>
      <c r="M58" s="126">
        <v>45835.625</v>
      </c>
      <c r="N58" s="3">
        <v>97.772000000000006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45833.625</v>
      </c>
      <c r="L59" s="3">
        <v>99.372</v>
      </c>
      <c r="M59" s="126">
        <v>45838.625</v>
      </c>
      <c r="N59" s="3">
        <v>97.974999999999994</v>
      </c>
    </row>
    <row r="60" spans="1:14" x14ac:dyDescent="0.3">
      <c r="K60" s="126">
        <v>45834.625</v>
      </c>
      <c r="L60" s="3">
        <v>99.778000000000006</v>
      </c>
      <c r="M60" s="126">
        <v>45839.625</v>
      </c>
      <c r="N60" s="3">
        <v>98.146000000000001</v>
      </c>
    </row>
    <row r="61" spans="1:14" x14ac:dyDescent="0.3">
      <c r="K61" s="126">
        <v>45835.625</v>
      </c>
      <c r="L61" s="3">
        <v>98.491</v>
      </c>
      <c r="M61" s="126">
        <v>45840.625</v>
      </c>
      <c r="N61" s="3">
        <v>98.274000000000001</v>
      </c>
    </row>
    <row r="62" spans="1:14" x14ac:dyDescent="0.3">
      <c r="K62" s="126">
        <v>45838.625</v>
      </c>
      <c r="L62" s="3">
        <v>97.775999999999996</v>
      </c>
      <c r="M62" s="126">
        <v>45841.625</v>
      </c>
      <c r="N62" s="3">
        <v>98.831000000000003</v>
      </c>
    </row>
    <row r="63" spans="1:14" x14ac:dyDescent="0.3">
      <c r="K63" s="126">
        <v>45839.625</v>
      </c>
      <c r="L63" s="3">
        <v>97.828000000000003</v>
      </c>
      <c r="M63" s="126">
        <v>45845.625</v>
      </c>
      <c r="N63" s="3">
        <v>98.700999999999993</v>
      </c>
    </row>
    <row r="64" spans="1:14" x14ac:dyDescent="0.3">
      <c r="K64" s="126">
        <v>45840.625</v>
      </c>
      <c r="L64" s="3">
        <v>96.846999999999994</v>
      </c>
      <c r="M64" s="126">
        <v>45846.625</v>
      </c>
      <c r="N64" s="3">
        <v>98.694999999999993</v>
      </c>
    </row>
    <row r="65" spans="11:14" x14ac:dyDescent="0.3">
      <c r="K65" s="126">
        <v>45841.625</v>
      </c>
      <c r="L65" s="3">
        <v>96.338999999999999</v>
      </c>
      <c r="M65" s="126">
        <v>45847.625</v>
      </c>
      <c r="N65" s="3">
        <v>99.075000000000003</v>
      </c>
    </row>
    <row r="66" spans="11:14" x14ac:dyDescent="0.3">
      <c r="K66" s="126">
        <v>45842.625</v>
      </c>
      <c r="L66" s="3">
        <v>97.531999999999996</v>
      </c>
      <c r="M66" s="126">
        <v>45848.625</v>
      </c>
      <c r="N66" s="3">
        <v>98.983000000000004</v>
      </c>
    </row>
    <row r="67" spans="11:14" x14ac:dyDescent="0.3">
      <c r="K67" s="126">
        <v>45845.625</v>
      </c>
      <c r="L67" s="3">
        <v>97.003</v>
      </c>
      <c r="M67" s="126">
        <v>45849.625</v>
      </c>
      <c r="N67" s="3">
        <v>98.903999999999996</v>
      </c>
    </row>
    <row r="68" spans="11:14" x14ac:dyDescent="0.3">
      <c r="K68" s="126">
        <v>45846.625</v>
      </c>
      <c r="L68" s="3">
        <v>96.25</v>
      </c>
      <c r="M68" s="126">
        <v>45852.625</v>
      </c>
      <c r="N68" s="3">
        <v>98.831999999999994</v>
      </c>
    </row>
    <row r="69" spans="11:14" x14ac:dyDescent="0.3">
      <c r="K69" s="126">
        <v>45847.625</v>
      </c>
      <c r="L69" s="3">
        <v>96.17</v>
      </c>
      <c r="M69" s="126">
        <v>45853.625</v>
      </c>
      <c r="N69" s="3">
        <v>98.623999999999995</v>
      </c>
    </row>
    <row r="70" spans="11:14" x14ac:dyDescent="0.3">
      <c r="K70" s="126">
        <v>45848.625</v>
      </c>
      <c r="L70" s="3">
        <v>94.885999999999996</v>
      </c>
      <c r="M70" s="126">
        <v>45854.625</v>
      </c>
      <c r="N70" s="3">
        <v>98.533000000000001</v>
      </c>
    </row>
    <row r="71" spans="11:14" x14ac:dyDescent="0.3">
      <c r="K71" s="126">
        <v>45849.625</v>
      </c>
      <c r="L71" s="3">
        <v>96.510999999999996</v>
      </c>
      <c r="M71" s="126">
        <v>45855.625</v>
      </c>
      <c r="N71" s="3">
        <v>98.546000000000006</v>
      </c>
    </row>
    <row r="72" spans="11:14" x14ac:dyDescent="0.3">
      <c r="K72" s="126">
        <v>45852.625</v>
      </c>
      <c r="L72" s="3">
        <v>97.629000000000005</v>
      </c>
      <c r="M72" s="126">
        <v>45856.625</v>
      </c>
      <c r="N72" s="3">
        <v>98.555999999999997</v>
      </c>
    </row>
    <row r="73" spans="11:14" x14ac:dyDescent="0.3">
      <c r="K73" s="126">
        <v>45853.625</v>
      </c>
      <c r="L73" s="3">
        <v>97.247</v>
      </c>
      <c r="M73" s="126">
        <v>45859.625</v>
      </c>
      <c r="N73" s="3">
        <v>98.796999999999997</v>
      </c>
    </row>
    <row r="74" spans="11:14" x14ac:dyDescent="0.3">
      <c r="K74" s="126">
        <v>45854.625</v>
      </c>
      <c r="L74" s="3">
        <v>98.581000000000003</v>
      </c>
      <c r="M74" s="126">
        <v>45860.625</v>
      </c>
      <c r="N74" s="3">
        <v>98.896000000000001</v>
      </c>
    </row>
    <row r="75" spans="11:14" x14ac:dyDescent="0.3">
      <c r="K75" s="126">
        <v>45855.625</v>
      </c>
      <c r="L75" s="3">
        <v>97.709000000000003</v>
      </c>
      <c r="M75" s="126">
        <v>45861.625</v>
      </c>
      <c r="N75" s="3">
        <v>98.986999999999995</v>
      </c>
    </row>
    <row r="76" spans="11:14" x14ac:dyDescent="0.3">
      <c r="K76" s="126">
        <v>45856.625</v>
      </c>
      <c r="L76" s="3">
        <v>97.168999999999997</v>
      </c>
      <c r="M76" s="126">
        <v>45862.625</v>
      </c>
      <c r="N76" s="3">
        <v>99.215000000000003</v>
      </c>
    </row>
    <row r="77" spans="11:14" x14ac:dyDescent="0.3">
      <c r="K77" s="126">
        <v>45859.625</v>
      </c>
      <c r="L77" s="3">
        <v>97.474000000000004</v>
      </c>
      <c r="M77" s="126">
        <v>45863.625</v>
      </c>
      <c r="N77" s="3">
        <v>99.356999999999999</v>
      </c>
    </row>
    <row r="78" spans="11:14" x14ac:dyDescent="0.3">
      <c r="K78" s="126">
        <v>45860.625</v>
      </c>
      <c r="L78" s="3">
        <v>98.94</v>
      </c>
      <c r="M78" s="126">
        <v>45866.625</v>
      </c>
      <c r="N78" s="3">
        <v>99.575000000000003</v>
      </c>
    </row>
    <row r="79" spans="11:14" x14ac:dyDescent="0.3">
      <c r="K79" s="126">
        <v>45861.625</v>
      </c>
      <c r="L79" s="3">
        <v>97.263999999999996</v>
      </c>
      <c r="M79" s="126">
        <v>45867.625</v>
      </c>
      <c r="N79" s="3">
        <v>99.679000000000002</v>
      </c>
    </row>
    <row r="80" spans="11:14" x14ac:dyDescent="0.3">
      <c r="K80" s="126">
        <v>45862.625</v>
      </c>
      <c r="L80" s="3">
        <v>96.298000000000002</v>
      </c>
      <c r="M80" s="126">
        <v>45868.625</v>
      </c>
      <c r="N80" s="3">
        <v>99.745999999999995</v>
      </c>
    </row>
    <row r="81" spans="11:14" x14ac:dyDescent="0.3">
      <c r="K81" s="126">
        <v>45863.625</v>
      </c>
      <c r="L81" s="3">
        <v>96.741</v>
      </c>
      <c r="M81" s="126">
        <v>45869.625</v>
      </c>
      <c r="N81" s="3">
        <v>99.888000000000005</v>
      </c>
    </row>
    <row r="82" spans="11:14" x14ac:dyDescent="0.3">
      <c r="K82" s="126">
        <v>45866.625</v>
      </c>
      <c r="L82" s="3">
        <v>94.462000000000003</v>
      </c>
      <c r="M82" s="126">
        <v>45870.625</v>
      </c>
      <c r="N82" s="3">
        <v>99.468999999999994</v>
      </c>
    </row>
    <row r="83" spans="11:14" x14ac:dyDescent="0.3">
      <c r="K83" s="126">
        <v>45867.625</v>
      </c>
      <c r="L83" s="3">
        <v>94.534000000000006</v>
      </c>
      <c r="M83" s="126">
        <v>45873.625</v>
      </c>
      <c r="N83" s="3">
        <v>99.652000000000001</v>
      </c>
    </row>
    <row r="84" spans="11:14" x14ac:dyDescent="0.3">
      <c r="K84" s="126">
        <v>45868.625</v>
      </c>
      <c r="L84" s="3">
        <v>94.784000000000006</v>
      </c>
      <c r="M84" s="126">
        <v>45874.625</v>
      </c>
      <c r="N84" s="3">
        <v>99.858000000000004</v>
      </c>
    </row>
    <row r="85" spans="11:14" x14ac:dyDescent="0.3">
      <c r="K85" s="126">
        <v>45869.625</v>
      </c>
      <c r="L85" s="3">
        <v>94.63</v>
      </c>
      <c r="M85" s="126">
        <v>45875.625</v>
      </c>
      <c r="N85" s="3">
        <v>100.123</v>
      </c>
    </row>
    <row r="86" spans="11:14" x14ac:dyDescent="0.3">
      <c r="K86" s="126">
        <v>45870.625</v>
      </c>
      <c r="L86" s="3">
        <v>98.915000000000006</v>
      </c>
      <c r="M86" s="126">
        <v>45876.625</v>
      </c>
      <c r="N86" s="3">
        <v>100.367</v>
      </c>
    </row>
    <row r="87" spans="11:14" x14ac:dyDescent="0.3">
      <c r="K87" s="126">
        <v>45873.625</v>
      </c>
      <c r="L87" s="3">
        <v>98.665000000000006</v>
      </c>
      <c r="M87" s="126">
        <v>45877.625</v>
      </c>
      <c r="N87" s="3">
        <v>100.40600000000001</v>
      </c>
    </row>
    <row r="88" spans="11:14" x14ac:dyDescent="0.3">
      <c r="K88" s="126">
        <v>45874.625</v>
      </c>
      <c r="L88" s="3">
        <v>97.302999999999997</v>
      </c>
      <c r="M88" s="126">
        <v>45880.625</v>
      </c>
      <c r="N88" s="3">
        <v>100.592</v>
      </c>
    </row>
    <row r="89" spans="11:14" x14ac:dyDescent="0.3">
      <c r="K89" s="126">
        <v>45875.625</v>
      </c>
      <c r="L89" s="3">
        <v>97.346999999999994</v>
      </c>
      <c r="M89" s="126">
        <v>45881.625</v>
      </c>
      <c r="N89" s="3">
        <v>100.723</v>
      </c>
    </row>
    <row r="90" spans="11:14" x14ac:dyDescent="0.3">
      <c r="K90" s="126">
        <v>45876.625</v>
      </c>
      <c r="L90" s="3">
        <v>95.873999999999995</v>
      </c>
      <c r="M90" s="126">
        <v>45882.625</v>
      </c>
      <c r="N90" s="3">
        <v>100.87</v>
      </c>
    </row>
    <row r="91" spans="11:14" x14ac:dyDescent="0.3">
      <c r="K91" s="126">
        <v>45877.625</v>
      </c>
      <c r="L91" s="3">
        <v>95.239000000000004</v>
      </c>
      <c r="M91" s="126">
        <v>45883.625</v>
      </c>
      <c r="N91" s="3">
        <v>100.889</v>
      </c>
    </row>
    <row r="92" spans="11:14" x14ac:dyDescent="0.3">
      <c r="K92" s="126">
        <v>45880.625</v>
      </c>
      <c r="L92" s="3">
        <v>94.683000000000007</v>
      </c>
      <c r="M92" s="126">
        <v>45884.625</v>
      </c>
      <c r="N92" s="3">
        <v>101.062</v>
      </c>
    </row>
    <row r="93" spans="11:14" x14ac:dyDescent="0.3">
      <c r="K93" s="126">
        <v>45881.625</v>
      </c>
      <c r="L93" s="3">
        <v>94.650999999999996</v>
      </c>
      <c r="M93" s="126">
        <v>45887.625</v>
      </c>
      <c r="N93" s="3">
        <v>100.98699999999999</v>
      </c>
    </row>
    <row r="94" spans="11:14" x14ac:dyDescent="0.3">
      <c r="K94" s="126">
        <v>45882.625</v>
      </c>
      <c r="L94" s="3">
        <v>92.992999999999995</v>
      </c>
      <c r="M94" s="126">
        <v>45888.625</v>
      </c>
      <c r="N94" s="3">
        <v>101.111</v>
      </c>
    </row>
    <row r="95" spans="11:14" x14ac:dyDescent="0.3">
      <c r="K95" s="126">
        <v>45883.625</v>
      </c>
      <c r="L95" s="3">
        <v>92.293999999999997</v>
      </c>
      <c r="M95" s="126">
        <v>45889.625</v>
      </c>
      <c r="N95" s="3">
        <v>100.663</v>
      </c>
    </row>
    <row r="96" spans="11:14" x14ac:dyDescent="0.3">
      <c r="K96" s="126">
        <v>45884.625</v>
      </c>
      <c r="L96" s="3">
        <v>91.725999999999999</v>
      </c>
      <c r="M96" s="126">
        <v>45890.625</v>
      </c>
      <c r="N96" s="3">
        <v>100.253</v>
      </c>
    </row>
    <row r="97" spans="11:14" x14ac:dyDescent="0.3">
      <c r="K97" s="126">
        <v>45887.625</v>
      </c>
      <c r="L97" s="3">
        <v>92.222999999999999</v>
      </c>
      <c r="M97" s="126">
        <v>45891.625</v>
      </c>
      <c r="N97" s="3">
        <v>100.52800000000001</v>
      </c>
    </row>
    <row r="98" spans="11:14" x14ac:dyDescent="0.3">
      <c r="K98" s="126">
        <v>45888.625</v>
      </c>
      <c r="L98" s="3">
        <v>92.4</v>
      </c>
      <c r="M98" s="126">
        <v>45894.625</v>
      </c>
      <c r="N98" s="3">
        <v>100.44</v>
      </c>
    </row>
    <row r="99" spans="11:14" x14ac:dyDescent="0.3">
      <c r="K99" s="126">
        <v>45889.625</v>
      </c>
      <c r="L99" s="3">
        <v>93.158000000000001</v>
      </c>
      <c r="M99" s="126">
        <v>45895.625</v>
      </c>
      <c r="N99" s="3">
        <v>100.071</v>
      </c>
    </row>
    <row r="100" spans="11:14" x14ac:dyDescent="0.3">
      <c r="K100" s="126">
        <v>45890.625</v>
      </c>
      <c r="L100" s="3">
        <v>94.564999999999998</v>
      </c>
      <c r="M100" s="126">
        <v>45896.625</v>
      </c>
      <c r="N100" s="3">
        <v>100.041</v>
      </c>
    </row>
    <row r="101" spans="11:14" x14ac:dyDescent="0.3">
      <c r="K101" s="126">
        <v>45891.625</v>
      </c>
      <c r="L101" s="3">
        <v>95.510999999999996</v>
      </c>
      <c r="M101" s="126">
        <v>45897.625</v>
      </c>
      <c r="N101" s="3">
        <v>100.211</v>
      </c>
    </row>
    <row r="102" spans="11:14" x14ac:dyDescent="0.3">
      <c r="K102" s="126">
        <v>45894.625</v>
      </c>
      <c r="L102" s="3">
        <v>94.742999999999995</v>
      </c>
      <c r="M102" s="126">
        <v>45898.625</v>
      </c>
      <c r="N102" s="3">
        <v>100.113</v>
      </c>
    </row>
    <row r="103" spans="11:14" x14ac:dyDescent="0.3">
      <c r="K103" s="126">
        <v>45895.625</v>
      </c>
      <c r="L103" s="3">
        <v>100.36199999999999</v>
      </c>
      <c r="M103" s="126">
        <v>45902.625</v>
      </c>
      <c r="N103" s="3">
        <v>99.4</v>
      </c>
    </row>
    <row r="104" spans="11:14" x14ac:dyDescent="0.3">
      <c r="K104" s="126">
        <v>45896.625</v>
      </c>
      <c r="L104" s="3">
        <v>100.863</v>
      </c>
      <c r="M104" s="126">
        <v>45903.625</v>
      </c>
      <c r="N104" s="3">
        <v>99.346999999999994</v>
      </c>
    </row>
    <row r="105" spans="11:14" x14ac:dyDescent="0.3">
      <c r="K105" s="126">
        <v>45897.625</v>
      </c>
      <c r="L105" s="3">
        <v>104.051</v>
      </c>
      <c r="M105" s="126">
        <v>45904.625</v>
      </c>
      <c r="N105" s="3">
        <v>99.266999999999996</v>
      </c>
    </row>
    <row r="106" spans="11:14" x14ac:dyDescent="0.3">
      <c r="K106" s="126">
        <v>45898.625</v>
      </c>
      <c r="L106" s="3">
        <v>105.312</v>
      </c>
      <c r="M106" s="126">
        <v>45905.625</v>
      </c>
      <c r="N106" s="3">
        <v>99.856999999999999</v>
      </c>
    </row>
    <row r="107" spans="11:14" x14ac:dyDescent="0.3">
      <c r="K107" s="126">
        <v>45901.625</v>
      </c>
      <c r="L107" s="3">
        <v>105.065</v>
      </c>
      <c r="M107" s="126">
        <v>45908.625</v>
      </c>
      <c r="N107" s="3">
        <v>99.837000000000003</v>
      </c>
    </row>
    <row r="108" spans="11:14" x14ac:dyDescent="0.3">
      <c r="K108" s="126">
        <v>45902.625</v>
      </c>
      <c r="L108" s="3">
        <v>107.70399999999999</v>
      </c>
      <c r="M108" s="126">
        <v>45909.625</v>
      </c>
      <c r="N108" s="3">
        <v>99.876000000000005</v>
      </c>
    </row>
    <row r="109" spans="11:14" x14ac:dyDescent="0.3">
      <c r="K109" s="126">
        <v>45903.625</v>
      </c>
      <c r="L109" s="3">
        <v>106.65900000000001</v>
      </c>
      <c r="M109" s="126">
        <v>45910.625</v>
      </c>
      <c r="N109" s="3">
        <v>99.942999999999998</v>
      </c>
    </row>
    <row r="110" spans="11:14" x14ac:dyDescent="0.3">
      <c r="K110" s="126">
        <v>45904.625</v>
      </c>
      <c r="L110" s="3">
        <v>102.55200000000001</v>
      </c>
      <c r="M110" s="126">
        <v>45911.625</v>
      </c>
      <c r="N110" s="3">
        <v>100.11</v>
      </c>
    </row>
    <row r="111" spans="11:14" x14ac:dyDescent="0.3">
      <c r="K111" s="126">
        <v>45905.625</v>
      </c>
      <c r="L111" s="3">
        <v>97.619</v>
      </c>
      <c r="M111" s="126">
        <v>45912.625</v>
      </c>
      <c r="N111" s="3">
        <v>100.373</v>
      </c>
    </row>
    <row r="112" spans="11:14" x14ac:dyDescent="0.3">
      <c r="K112" s="126">
        <v>45908.625</v>
      </c>
      <c r="L112" s="3">
        <v>97.876000000000005</v>
      </c>
      <c r="M112" s="126">
        <v>45915.625</v>
      </c>
      <c r="N112" s="3">
        <v>100.343</v>
      </c>
    </row>
    <row r="113" spans="11:14" x14ac:dyDescent="0.3">
      <c r="K113" s="126">
        <v>45909.625</v>
      </c>
      <c r="L113" s="3">
        <v>96.716999999999999</v>
      </c>
      <c r="M113" s="126">
        <v>45916.625</v>
      </c>
      <c r="N113" s="3">
        <v>100.643</v>
      </c>
    </row>
    <row r="114" spans="11:14" x14ac:dyDescent="0.3">
      <c r="K114" s="126">
        <v>45910.625</v>
      </c>
      <c r="L114" s="3">
        <v>95.831999999999994</v>
      </c>
      <c r="M114" s="126">
        <v>45917.625</v>
      </c>
      <c r="N114" s="3">
        <v>100.554</v>
      </c>
    </row>
    <row r="115" spans="11:14" x14ac:dyDescent="0.3">
      <c r="K115" s="126">
        <v>45911.625</v>
      </c>
      <c r="L115" s="3">
        <v>93.906000000000006</v>
      </c>
      <c r="M115" s="126">
        <v>45918.625</v>
      </c>
      <c r="N115" s="3">
        <v>101.01600000000001</v>
      </c>
    </row>
    <row r="116" spans="11:14" x14ac:dyDescent="0.3">
      <c r="K116" s="126">
        <v>45912.625</v>
      </c>
      <c r="L116" s="3">
        <v>92.352999999999994</v>
      </c>
      <c r="M116" s="126">
        <v>45919.625</v>
      </c>
      <c r="N116" s="3">
        <v>101.05800000000001</v>
      </c>
    </row>
    <row r="117" spans="11:14" x14ac:dyDescent="0.3">
      <c r="K117" s="126">
        <v>45915.625</v>
      </c>
      <c r="L117" s="3">
        <v>91.721999999999994</v>
      </c>
      <c r="M117" s="126">
        <v>45922.625</v>
      </c>
      <c r="N117" s="3">
        <v>101.03100000000001</v>
      </c>
    </row>
    <row r="118" spans="11:14" x14ac:dyDescent="0.3">
      <c r="K118" s="126">
        <v>45916.625</v>
      </c>
      <c r="L118" s="3">
        <v>92.043000000000006</v>
      </c>
      <c r="M118" s="126">
        <v>45923.625</v>
      </c>
      <c r="N118" s="3">
        <v>101.027</v>
      </c>
    </row>
    <row r="119" spans="11:14" x14ac:dyDescent="0.3">
      <c r="K119" s="126">
        <v>45917.625</v>
      </c>
      <c r="L119" s="3">
        <v>92.41</v>
      </c>
      <c r="M119" s="126">
        <v>45924.625</v>
      </c>
      <c r="N119" s="3">
        <v>101.15</v>
      </c>
    </row>
    <row r="120" spans="11:14" x14ac:dyDescent="0.3">
      <c r="K120" s="126">
        <v>45918.625</v>
      </c>
      <c r="L120" s="3">
        <v>91.355999999999995</v>
      </c>
      <c r="M120" s="126">
        <v>45925.625</v>
      </c>
      <c r="N120" s="3">
        <v>100.76300000000001</v>
      </c>
    </row>
    <row r="121" spans="11:14" x14ac:dyDescent="0.3">
      <c r="K121" s="126">
        <v>45919.625</v>
      </c>
      <c r="L121" s="3">
        <v>91.385999999999996</v>
      </c>
      <c r="M121" s="126">
        <v>45926.625</v>
      </c>
      <c r="N121" s="3">
        <v>100.681</v>
      </c>
    </row>
    <row r="122" spans="11:14" x14ac:dyDescent="0.3">
      <c r="K122" s="126">
        <v>45922.625</v>
      </c>
      <c r="L122" s="3">
        <v>103.479</v>
      </c>
      <c r="M122" s="126">
        <v>45929.625</v>
      </c>
      <c r="N122" s="3">
        <v>101.003</v>
      </c>
    </row>
    <row r="123" spans="11:14" x14ac:dyDescent="0.3">
      <c r="K123" s="126">
        <v>45923.625</v>
      </c>
      <c r="L123" s="3">
        <v>103.004</v>
      </c>
      <c r="M123" s="126">
        <v>45930.625</v>
      </c>
      <c r="N123" s="3">
        <v>100.789</v>
      </c>
    </row>
    <row r="124" spans="11:14" x14ac:dyDescent="0.3">
      <c r="K124" s="126">
        <v>45924.625</v>
      </c>
      <c r="L124" s="3">
        <v>102.914</v>
      </c>
      <c r="M124" s="126">
        <v>45931.625</v>
      </c>
      <c r="N124" s="3">
        <v>100.709</v>
      </c>
    </row>
    <row r="125" spans="11:14" x14ac:dyDescent="0.3">
      <c r="K125" s="126">
        <v>45925.625</v>
      </c>
      <c r="L125" s="3">
        <v>105.236</v>
      </c>
      <c r="M125" s="126">
        <v>45932.625</v>
      </c>
      <c r="N125" s="3">
        <v>101.09399999999999</v>
      </c>
    </row>
    <row r="126" spans="11:14" x14ac:dyDescent="0.3">
      <c r="K126" s="126">
        <v>45926.625</v>
      </c>
      <c r="L126" s="3">
        <v>105.75</v>
      </c>
      <c r="M126" s="126">
        <v>45933.625</v>
      </c>
      <c r="N126" s="3">
        <v>101.012</v>
      </c>
    </row>
    <row r="127" spans="11:14" x14ac:dyDescent="0.3">
      <c r="K127" s="126">
        <v>45929.625</v>
      </c>
      <c r="L127" s="3">
        <v>105.6</v>
      </c>
      <c r="M127" s="126">
        <v>45936.625</v>
      </c>
      <c r="N127" s="3">
        <v>100.5</v>
      </c>
    </row>
    <row r="128" spans="11:14" x14ac:dyDescent="0.3">
      <c r="K128" s="126">
        <v>45930.625</v>
      </c>
      <c r="L128" s="3">
        <v>105.544</v>
      </c>
      <c r="M128" s="126">
        <v>45937.625</v>
      </c>
      <c r="N128" s="3">
        <v>100.55500000000001</v>
      </c>
    </row>
    <row r="129" spans="11:14" x14ac:dyDescent="0.3">
      <c r="K129" s="126">
        <v>45931.625</v>
      </c>
      <c r="L129" s="3">
        <v>104.553</v>
      </c>
      <c r="M129" s="126">
        <v>45938.625</v>
      </c>
      <c r="N129" s="3">
        <v>100.562</v>
      </c>
    </row>
    <row r="130" spans="11:14" x14ac:dyDescent="0.3">
      <c r="K130" s="126">
        <v>45932.625</v>
      </c>
      <c r="L130" s="3">
        <v>102.07</v>
      </c>
      <c r="M130" s="126">
        <v>45939.625</v>
      </c>
      <c r="N130" s="3">
        <v>100.498</v>
      </c>
    </row>
    <row r="131" spans="11:14" x14ac:dyDescent="0.3">
      <c r="K131" s="126">
        <v>45933.625</v>
      </c>
      <c r="L131" s="3">
        <v>101.73699999999999</v>
      </c>
      <c r="M131" s="126">
        <v>45944.625</v>
      </c>
      <c r="N131" s="3">
        <v>99.984999999999999</v>
      </c>
    </row>
    <row r="132" spans="11:14" x14ac:dyDescent="0.3">
      <c r="K132" s="126">
        <v>45936.625</v>
      </c>
      <c r="L132" s="3">
        <v>106.923</v>
      </c>
      <c r="M132" s="126">
        <v>45945.625</v>
      </c>
      <c r="N132" s="3">
        <v>100.788</v>
      </c>
    </row>
    <row r="133" spans="11:14" x14ac:dyDescent="0.3">
      <c r="K133" s="126">
        <v>45937.625</v>
      </c>
      <c r="L133" s="3">
        <v>106.367</v>
      </c>
      <c r="M133" s="126">
        <v>45946.625</v>
      </c>
      <c r="N133" s="3">
        <v>100.84099999999999</v>
      </c>
    </row>
    <row r="134" spans="11:14" x14ac:dyDescent="0.3">
      <c r="K134" s="126">
        <v>45938.625</v>
      </c>
      <c r="L134" s="3">
        <v>104.837</v>
      </c>
      <c r="M134" s="126">
        <v>45947.625</v>
      </c>
      <c r="N134" s="3">
        <v>100.818</v>
      </c>
    </row>
    <row r="135" spans="11:14" x14ac:dyDescent="0.3">
      <c r="K135" s="126">
        <v>45939.625</v>
      </c>
      <c r="L135" s="3">
        <v>104.482</v>
      </c>
      <c r="M135" s="126">
        <v>45950.625</v>
      </c>
      <c r="N135" s="3">
        <v>100.959</v>
      </c>
    </row>
    <row r="136" spans="11:14" x14ac:dyDescent="0.3">
      <c r="K136" s="126">
        <v>45940.625</v>
      </c>
      <c r="L136" s="3">
        <v>104.67</v>
      </c>
      <c r="M136" s="126">
        <v>45951.625</v>
      </c>
      <c r="N136" s="3">
        <v>100.905</v>
      </c>
    </row>
    <row r="137" spans="11:14" x14ac:dyDescent="0.3">
      <c r="K137" s="126">
        <v>45943.625</v>
      </c>
      <c r="L137" s="3">
        <v>108.026</v>
      </c>
      <c r="M137" s="126"/>
    </row>
    <row r="138" spans="11:14" x14ac:dyDescent="0.3">
      <c r="K138" s="126">
        <v>45944.625</v>
      </c>
      <c r="L138" s="3">
        <v>108.004</v>
      </c>
      <c r="M138" s="126"/>
    </row>
    <row r="139" spans="11:14" x14ac:dyDescent="0.3">
      <c r="K139" s="126">
        <v>45945.625</v>
      </c>
      <c r="L139" s="3">
        <v>101.48</v>
      </c>
      <c r="M139" s="126"/>
    </row>
    <row r="140" spans="11:14" x14ac:dyDescent="0.3">
      <c r="K140" s="126">
        <v>45946.625</v>
      </c>
      <c r="L140" s="3">
        <v>100.968</v>
      </c>
    </row>
    <row r="141" spans="11:14" x14ac:dyDescent="0.3">
      <c r="K141" s="126">
        <v>45947.625</v>
      </c>
      <c r="L141" s="3">
        <v>105.54600000000001</v>
      </c>
    </row>
    <row r="142" spans="11:14" x14ac:dyDescent="0.3">
      <c r="K142" s="126">
        <v>45950.625</v>
      </c>
      <c r="L142" s="3">
        <v>106.801</v>
      </c>
    </row>
    <row r="143" spans="11:14" x14ac:dyDescent="0.3">
      <c r="K143" s="126">
        <v>45951.625</v>
      </c>
      <c r="L143" s="3">
        <v>104.645</v>
      </c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zoomScale="80" zoomScaleNormal="80" workbookViewId="0">
      <selection activeCell="T33" sqref="T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3">_xll.BDH(B4, "LAST_PRICE", "01/01/2025 15:00:00", "01/01/2035 16:00:00", "BarSize=60", "BarType=T", "RecurDaily=True", "TZ=London")</f>
        <v>45755.625</v>
      </c>
      <c r="N3" s="1">
        <v>63.493000000000002</v>
      </c>
      <c r="O3" s="126" cm="1">
        <f t="array" ref="O3:P90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3">_xll.BDH(D4, "LAST_PRICE", "01/01/2025 15:00:00", "01/01/2035 16:00:00", "BarSize=60", "BarType=T", "RecurDaily=True", "TZ=London")</f>
        <v>45755.625</v>
      </c>
      <c r="R3" s="1">
        <v>75.159000000000006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45756.625</v>
      </c>
      <c r="N4" s="1">
        <v>68.83</v>
      </c>
      <c r="O4" s="130">
        <v>45757.625</v>
      </c>
      <c r="P4" s="1">
        <v>45.164000000000001</v>
      </c>
      <c r="Q4" s="130">
        <v>45756.625</v>
      </c>
      <c r="R4" s="1">
        <v>85.757999999999996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45757.625</v>
      </c>
      <c r="N5" s="1">
        <v>59.311</v>
      </c>
      <c r="O5" s="130">
        <v>45763.625</v>
      </c>
      <c r="P5" s="1">
        <v>43.790999999999997</v>
      </c>
      <c r="Q5" s="130">
        <v>45757.625</v>
      </c>
      <c r="R5" s="1">
        <v>79.25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45758.625</v>
      </c>
      <c r="N6" s="1">
        <v>64.399000000000001</v>
      </c>
      <c r="O6" s="130">
        <v>45769.625</v>
      </c>
      <c r="P6" s="1">
        <v>43.771000000000001</v>
      </c>
      <c r="Q6" s="130">
        <v>45758.625</v>
      </c>
      <c r="R6" s="1">
        <v>83.528999999999996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45761.625</v>
      </c>
      <c r="N7" s="1">
        <v>61.972000000000001</v>
      </c>
      <c r="O7" s="130">
        <v>45770.625</v>
      </c>
      <c r="P7" s="1">
        <v>40.460999999999999</v>
      </c>
      <c r="Q7" s="130">
        <v>45761.625</v>
      </c>
      <c r="R7" s="1">
        <v>81.986000000000004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45762.625</v>
      </c>
      <c r="N8" s="54">
        <v>59.048999999999999</v>
      </c>
      <c r="O8" s="129">
        <v>45771.625</v>
      </c>
      <c r="P8" s="54">
        <v>39.860999999999997</v>
      </c>
      <c r="Q8" s="129">
        <v>45762.625</v>
      </c>
      <c r="R8" s="54">
        <v>79.822000000000003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45763.625</v>
      </c>
      <c r="N9" s="54">
        <v>58.631</v>
      </c>
      <c r="O9" s="129">
        <v>45772.625</v>
      </c>
      <c r="P9" s="54">
        <v>39.548999999999999</v>
      </c>
      <c r="Q9" s="129">
        <v>45763.625</v>
      </c>
      <c r="R9" s="54">
        <v>79.712999999999994</v>
      </c>
    </row>
    <row r="10" spans="1:18" ht="15" thickBot="1" x14ac:dyDescent="0.35">
      <c r="A10" s="16" t="s">
        <v>28</v>
      </c>
      <c r="B10" s="121" cm="1">
        <f t="array" ref="B10">_xll.BDP(B4,"px_last")</f>
        <v>47.265979999999999</v>
      </c>
      <c r="C10" s="121" cm="1">
        <f t="array" ref="C10">_xll.BDP(C4,"px_last")</f>
        <v>34.063839999999999</v>
      </c>
      <c r="D10" s="92" cm="1">
        <f t="array" ref="D10">_xll.BDP(D4,"px_last")</f>
        <v>49.77843</v>
      </c>
      <c r="E10" s="1"/>
      <c r="F10" s="1"/>
      <c r="G10" s="1"/>
      <c r="H10" s="1"/>
      <c r="I10" s="1"/>
      <c r="J10" s="1"/>
      <c r="K10" s="1"/>
      <c r="L10" s="1"/>
      <c r="M10" s="129">
        <v>45764.625</v>
      </c>
      <c r="N10" s="54">
        <v>57.338000000000001</v>
      </c>
      <c r="O10" s="129">
        <v>45775.625</v>
      </c>
      <c r="P10" s="54">
        <v>39.125</v>
      </c>
      <c r="Q10" s="129">
        <v>45764.625</v>
      </c>
      <c r="R10" s="54">
        <v>78.915000000000006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45765.625</v>
      </c>
      <c r="N11" s="54">
        <v>57.805</v>
      </c>
      <c r="O11" s="129">
        <v>45776.625</v>
      </c>
      <c r="P11" s="54">
        <v>40.456000000000003</v>
      </c>
      <c r="Q11" s="129">
        <v>45765.625</v>
      </c>
      <c r="R11" s="54">
        <v>79.394999999999996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5" t="s">
        <v>0</v>
      </c>
      <c r="F12" s="166"/>
      <c r="G12" s="167"/>
      <c r="H12" s="162" t="s">
        <v>1</v>
      </c>
      <c r="I12" s="163"/>
      <c r="J12" s="164"/>
      <c r="K12" s="39" t="s">
        <v>16</v>
      </c>
      <c r="L12" s="1"/>
      <c r="M12" s="129">
        <v>45768.625</v>
      </c>
      <c r="N12" s="54">
        <v>57.771999999999998</v>
      </c>
      <c r="O12" s="129">
        <v>45783.625</v>
      </c>
      <c r="P12" s="54">
        <v>39.526000000000003</v>
      </c>
      <c r="Q12" s="129">
        <v>45768.625</v>
      </c>
      <c r="R12" s="54">
        <v>79.674000000000007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45769.625</v>
      </c>
      <c r="N13" s="54">
        <v>58.155000000000001</v>
      </c>
      <c r="O13" s="129">
        <v>45784.625</v>
      </c>
      <c r="P13" s="54">
        <v>39.43</v>
      </c>
      <c r="Q13" s="129">
        <v>45769.625</v>
      </c>
      <c r="R13" s="54">
        <v>80.539000000000001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45770.625</v>
      </c>
      <c r="N14" s="54">
        <v>55.276000000000003</v>
      </c>
      <c r="O14" s="129">
        <v>45789.625</v>
      </c>
      <c r="P14" s="54">
        <v>34.728999999999999</v>
      </c>
      <c r="Q14" s="129">
        <v>45770.625</v>
      </c>
      <c r="R14" s="54">
        <v>75.888000000000005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45771.625</v>
      </c>
      <c r="N15" s="54">
        <v>53.866999999999997</v>
      </c>
      <c r="O15" s="129">
        <v>45790.625</v>
      </c>
      <c r="P15" s="54">
        <v>33.344999999999999</v>
      </c>
      <c r="Q15" s="129">
        <v>45771.625</v>
      </c>
      <c r="R15" s="54">
        <v>75.040000000000006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45772.625</v>
      </c>
      <c r="N16" s="54">
        <v>52.73</v>
      </c>
      <c r="O16" s="129">
        <v>45791.625</v>
      </c>
      <c r="P16" s="54">
        <v>33.110999999999997</v>
      </c>
      <c r="Q16" s="129">
        <v>45772.625</v>
      </c>
      <c r="R16" s="54">
        <v>73.882999999999996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45775.625</v>
      </c>
      <c r="N17" s="54">
        <v>52.848999999999997</v>
      </c>
      <c r="O17" s="129">
        <v>45792.625</v>
      </c>
      <c r="P17" s="54">
        <v>33.978000000000002</v>
      </c>
      <c r="Q17" s="129">
        <v>45775.625</v>
      </c>
      <c r="R17" s="54">
        <v>73.203000000000003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45776.625</v>
      </c>
      <c r="N18" s="54">
        <v>53.277999999999999</v>
      </c>
      <c r="O18" s="129">
        <v>45793.625</v>
      </c>
      <c r="P18" s="54">
        <v>33.003999999999998</v>
      </c>
      <c r="Q18" s="129">
        <v>45776.625</v>
      </c>
      <c r="R18" s="54">
        <v>73.915000000000006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45777.625</v>
      </c>
      <c r="N19" s="54">
        <v>54.14</v>
      </c>
      <c r="O19" s="129">
        <v>45796.625</v>
      </c>
      <c r="P19" s="54">
        <v>32.823999999999998</v>
      </c>
      <c r="Q19" s="129">
        <v>45777.625</v>
      </c>
      <c r="R19" s="54">
        <v>76.536000000000001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45778.625</v>
      </c>
      <c r="N20" s="54">
        <v>53.204000000000001</v>
      </c>
      <c r="O20" s="129">
        <v>45797.625</v>
      </c>
      <c r="P20" s="54">
        <v>32.951000000000001</v>
      </c>
      <c r="Q20" s="129">
        <v>45778.625</v>
      </c>
      <c r="R20" s="54">
        <v>76.347999999999999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45779.625</v>
      </c>
      <c r="N21" s="54">
        <v>53.01</v>
      </c>
      <c r="O21" s="129">
        <v>45798.625</v>
      </c>
      <c r="P21" s="54">
        <v>32.616</v>
      </c>
      <c r="Q21" s="129">
        <v>45779.625</v>
      </c>
      <c r="R21" s="54">
        <v>74.768000000000001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45782.625</v>
      </c>
      <c r="N22" s="54">
        <v>52.942</v>
      </c>
      <c r="O22" s="129">
        <v>45799.625</v>
      </c>
      <c r="P22" s="54">
        <v>33.527999999999999</v>
      </c>
      <c r="Q22" s="129">
        <v>45782.625</v>
      </c>
      <c r="R22" s="54">
        <v>74.805000000000007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45783.625</v>
      </c>
      <c r="N23" s="54">
        <v>52.347000000000001</v>
      </c>
      <c r="O23" s="129">
        <v>45804.625</v>
      </c>
      <c r="P23" s="54">
        <v>32.281999999999996</v>
      </c>
      <c r="Q23" s="129">
        <v>45783.625</v>
      </c>
      <c r="R23" s="54">
        <v>74.284999999999997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45784.625</v>
      </c>
      <c r="N24" s="54">
        <v>50.865000000000002</v>
      </c>
      <c r="O24" s="129">
        <v>45805.625</v>
      </c>
      <c r="P24" s="54">
        <v>31.815000000000001</v>
      </c>
      <c r="Q24" s="129">
        <v>45784.625</v>
      </c>
      <c r="R24" s="54">
        <v>73.141000000000005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45785.625</v>
      </c>
      <c r="N25" s="54">
        <v>49.094999999999999</v>
      </c>
      <c r="O25" s="129">
        <v>45806.625</v>
      </c>
      <c r="P25" s="54">
        <v>33.478999999999999</v>
      </c>
      <c r="Q25" s="129">
        <v>45785.625</v>
      </c>
      <c r="R25" s="54">
        <v>71.284999999999997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45786.625</v>
      </c>
      <c r="N26" s="54">
        <v>48.186</v>
      </c>
      <c r="O26" s="129">
        <v>45810.625</v>
      </c>
      <c r="P26" s="54">
        <v>32.982999999999997</v>
      </c>
      <c r="Q26" s="129">
        <v>45786.625</v>
      </c>
      <c r="R26" s="54">
        <v>68.600999999999999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45789.625</v>
      </c>
      <c r="N27" s="54">
        <v>46.173999999999999</v>
      </c>
      <c r="O27" s="129">
        <v>45811.625</v>
      </c>
      <c r="P27" s="54">
        <v>31.821000000000002</v>
      </c>
      <c r="Q27" s="129">
        <v>45789.625</v>
      </c>
      <c r="R27" s="54">
        <v>64.926000000000002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45790.625</v>
      </c>
      <c r="N28" s="54">
        <v>43.274000000000001</v>
      </c>
      <c r="O28" s="129">
        <v>45812.625</v>
      </c>
      <c r="P28" s="54">
        <v>31.257000000000001</v>
      </c>
      <c r="Q28" s="129">
        <v>45790.625</v>
      </c>
      <c r="R28" s="54">
        <v>62.122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45791.625</v>
      </c>
      <c r="N29" s="54">
        <v>43.774999999999999</v>
      </c>
      <c r="O29" s="129">
        <v>45817.625</v>
      </c>
      <c r="P29" s="54">
        <v>32.470999999999997</v>
      </c>
      <c r="Q29" s="129">
        <v>45791.625</v>
      </c>
      <c r="R29" s="54">
        <v>61.744999999999997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45792.625</v>
      </c>
      <c r="N30" s="54">
        <v>44.514000000000003</v>
      </c>
      <c r="O30" s="129">
        <v>45818.625</v>
      </c>
      <c r="P30" s="54">
        <v>31.704999999999998</v>
      </c>
      <c r="Q30" s="129">
        <v>45792.625</v>
      </c>
      <c r="R30" s="54">
        <v>62.554000000000002</v>
      </c>
    </row>
    <row r="31" spans="1:18" x14ac:dyDescent="0.3">
      <c r="A31" s="131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8">
        <f t="shared" ref="K31:K32" si="87">C31+D31+F31+G31-I31-J31</f>
        <v>-2927.9777777777599</v>
      </c>
      <c r="L31" s="1"/>
      <c r="M31" s="129">
        <v>45793.625</v>
      </c>
      <c r="N31" s="54">
        <v>44.493000000000002</v>
      </c>
      <c r="O31" s="129">
        <v>45819.625</v>
      </c>
      <c r="P31" s="54">
        <v>31.355</v>
      </c>
      <c r="Q31" s="129">
        <v>45793.625</v>
      </c>
      <c r="R31" s="54">
        <v>63.191000000000003</v>
      </c>
    </row>
    <row r="32" spans="1:18" x14ac:dyDescent="0.3">
      <c r="A32" s="131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8">
        <f t="shared" si="87"/>
        <v>13597.871555555543</v>
      </c>
      <c r="L32" s="1"/>
      <c r="M32" s="129">
        <v>45796.625</v>
      </c>
      <c r="N32" s="54">
        <v>44.594999999999999</v>
      </c>
      <c r="O32" s="129">
        <v>45824.625</v>
      </c>
      <c r="P32" s="54">
        <v>32.851999999999997</v>
      </c>
      <c r="Q32" s="129">
        <v>45796.625</v>
      </c>
      <c r="R32" s="54">
        <v>63.14</v>
      </c>
    </row>
    <row r="33" spans="1:18" x14ac:dyDescent="0.3">
      <c r="A33" s="131">
        <v>45951</v>
      </c>
      <c r="B33" s="46">
        <f>$B$10</f>
        <v>47.265979999999999</v>
      </c>
      <c r="C33" s="31">
        <f t="shared" ref="C33" si="88">-1*(B33-$B$14)*10^-4*$B$8*$B$5</f>
        <v>-22692.099919999993</v>
      </c>
      <c r="D33" s="32">
        <f>$B$6*(A31-$A$14)/360*$B$5</f>
        <v>44722.222222222226</v>
      </c>
      <c r="E33" s="45">
        <f>$C$10</f>
        <v>34.063839999999999</v>
      </c>
      <c r="F33" s="31">
        <f t="shared" ref="F33" si="89">-1*(E33-$E$14)*10^-4*$C$8*$C$5</f>
        <v>-516.84863999999197</v>
      </c>
      <c r="G33" s="32">
        <f>$C$6*(A31-$A$14)/360*$C$5</f>
        <v>10222.222222222223</v>
      </c>
      <c r="H33" s="45">
        <f>$D$10</f>
        <v>49.77843</v>
      </c>
      <c r="I33" s="31">
        <f>-1*(H33-$H$14)*10^-4*$D$8*$D$5</f>
        <v>15269.625</v>
      </c>
      <c r="J33" s="32">
        <f>$D$6*(A31-$A$14)/360*$D$5</f>
        <v>15972.222222222223</v>
      </c>
      <c r="K33" s="98">
        <f>C33+D33+F33+G33-I33-J33</f>
        <v>493.64866222224009</v>
      </c>
      <c r="L33" s="1"/>
      <c r="M33" s="129">
        <v>45797.625</v>
      </c>
      <c r="N33" s="54">
        <v>44.314999999999998</v>
      </c>
      <c r="O33" s="129">
        <v>45825.625</v>
      </c>
      <c r="P33" s="54">
        <v>33.970999999999997</v>
      </c>
      <c r="Q33" s="129">
        <v>45797.625</v>
      </c>
      <c r="R33" s="54">
        <v>62.087000000000003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45798.625</v>
      </c>
      <c r="N34" s="54">
        <v>44.335999999999999</v>
      </c>
      <c r="O34" s="129">
        <v>45826.625</v>
      </c>
      <c r="P34" s="54">
        <v>34.889000000000003</v>
      </c>
      <c r="Q34" s="129">
        <v>45798.625</v>
      </c>
      <c r="R34" s="54">
        <v>62.185000000000002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45799.625</v>
      </c>
      <c r="N35" s="54">
        <v>45.771999999999998</v>
      </c>
      <c r="O35" s="129">
        <v>45832.625</v>
      </c>
      <c r="P35" s="54">
        <v>33.630000000000003</v>
      </c>
      <c r="Q35" s="129">
        <v>45799.625</v>
      </c>
      <c r="R35" s="54">
        <v>62.945999999999998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45800.625</v>
      </c>
      <c r="N36" s="54">
        <v>47.250999999999998</v>
      </c>
      <c r="O36" s="129">
        <v>45833.625</v>
      </c>
      <c r="P36" s="54">
        <v>32.624000000000002</v>
      </c>
      <c r="Q36" s="129">
        <v>45800.625</v>
      </c>
      <c r="R36" s="54">
        <v>64.626999999999995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45803.625</v>
      </c>
      <c r="N37" s="54">
        <v>47.389000000000003</v>
      </c>
      <c r="O37" s="129">
        <v>45853.625</v>
      </c>
      <c r="P37" s="54">
        <v>31.337</v>
      </c>
      <c r="Q37" s="129">
        <v>45803.625</v>
      </c>
      <c r="R37" s="54">
        <v>64.301000000000002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45804.625</v>
      </c>
      <c r="N38" s="54">
        <v>45.576000000000001</v>
      </c>
      <c r="O38" s="129">
        <v>45854.625</v>
      </c>
      <c r="P38" s="54">
        <v>31.843</v>
      </c>
      <c r="Q38" s="129">
        <v>45804.625</v>
      </c>
      <c r="R38" s="54">
        <v>62.533000000000001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45805.625</v>
      </c>
      <c r="N39" s="54">
        <v>44.938000000000002</v>
      </c>
      <c r="O39" s="129">
        <v>45855.625</v>
      </c>
      <c r="P39" s="54">
        <v>31.506</v>
      </c>
      <c r="Q39" s="129">
        <v>45805.625</v>
      </c>
      <c r="R39" s="54">
        <v>61.427999999999997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45806.625</v>
      </c>
      <c r="N40" s="54">
        <v>44.045000000000002</v>
      </c>
      <c r="O40" s="129">
        <v>45859.625</v>
      </c>
      <c r="P40" s="54">
        <v>30.71</v>
      </c>
      <c r="Q40" s="129">
        <v>45806.625</v>
      </c>
      <c r="R40" s="54">
        <v>60.792999999999999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45807.625</v>
      </c>
      <c r="N41" s="54">
        <v>45.179000000000002</v>
      </c>
      <c r="O41" s="129">
        <v>45866.625</v>
      </c>
      <c r="P41" s="54">
        <v>30.4</v>
      </c>
      <c r="Q41" s="129">
        <v>45807.625</v>
      </c>
      <c r="R41" s="54">
        <v>59.956000000000003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45810.625</v>
      </c>
      <c r="N42" s="54">
        <v>44.805999999999997</v>
      </c>
      <c r="O42" s="129">
        <v>45867.625</v>
      </c>
      <c r="P42" s="54">
        <v>31.736999999999998</v>
      </c>
      <c r="Q42" s="129">
        <v>45810.625</v>
      </c>
      <c r="R42" s="54">
        <v>60.311999999999998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45811.625</v>
      </c>
      <c r="N43" s="54">
        <v>43.595999999999997</v>
      </c>
      <c r="O43" s="129">
        <v>45868.625</v>
      </c>
      <c r="P43" s="54">
        <v>32.436</v>
      </c>
      <c r="Q43" s="129">
        <v>45811.625</v>
      </c>
      <c r="R43" s="54">
        <v>59.81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45812.625</v>
      </c>
      <c r="N44" s="54">
        <v>42.764000000000003</v>
      </c>
      <c r="O44" s="129">
        <v>45869.625</v>
      </c>
      <c r="P44" s="54">
        <v>32.579000000000001</v>
      </c>
      <c r="Q44" s="129">
        <v>45812.625</v>
      </c>
      <c r="R44" s="54">
        <v>58.168999999999997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45813.625</v>
      </c>
      <c r="N45" s="54">
        <v>44.244999999999997</v>
      </c>
      <c r="O45" s="129">
        <v>45873.625</v>
      </c>
      <c r="P45" s="54">
        <v>33.722000000000001</v>
      </c>
      <c r="Q45" s="129">
        <v>45813.625</v>
      </c>
      <c r="R45" s="54">
        <v>58.491999999999997</v>
      </c>
    </row>
    <row r="46" spans="1:18" x14ac:dyDescent="0.3">
      <c r="B46" s="58"/>
      <c r="C46" s="58"/>
      <c r="D46" s="58"/>
      <c r="I46" s="57"/>
      <c r="J46" s="57"/>
      <c r="K46" s="57"/>
      <c r="M46" s="129">
        <v>45814.625</v>
      </c>
      <c r="N46" s="54">
        <v>43.677999999999997</v>
      </c>
      <c r="O46" s="129">
        <v>45874.625</v>
      </c>
      <c r="P46" s="54">
        <v>33.027000000000001</v>
      </c>
      <c r="Q46" s="129">
        <v>45814.625</v>
      </c>
      <c r="R46" s="54">
        <v>58.716999999999999</v>
      </c>
    </row>
    <row r="47" spans="1:18" x14ac:dyDescent="0.3">
      <c r="B47" s="58"/>
      <c r="C47" s="58"/>
      <c r="D47" s="58"/>
      <c r="I47" s="57"/>
      <c r="J47" s="57"/>
      <c r="K47" s="57"/>
      <c r="M47" s="129">
        <v>45817.625</v>
      </c>
      <c r="N47" s="54">
        <v>43.631</v>
      </c>
      <c r="O47" s="129">
        <v>45875.625</v>
      </c>
      <c r="P47" s="54">
        <v>33.046999999999997</v>
      </c>
      <c r="Q47" s="129">
        <v>45817.625</v>
      </c>
      <c r="R47" s="54">
        <v>58.598999999999997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45818.625</v>
      </c>
      <c r="N48" s="54">
        <v>43.345999999999997</v>
      </c>
      <c r="O48" s="129">
        <v>45888.625</v>
      </c>
      <c r="P48" s="54">
        <v>32.750999999999998</v>
      </c>
      <c r="Q48" s="129">
        <v>45818.625</v>
      </c>
      <c r="R48" s="54">
        <v>57.927999999999997</v>
      </c>
    </row>
    <row r="49" spans="2:18" x14ac:dyDescent="0.3">
      <c r="B49" s="58"/>
      <c r="C49" s="58"/>
      <c r="D49" s="58"/>
      <c r="M49" s="129">
        <v>45819.625</v>
      </c>
      <c r="N49" s="54">
        <v>42.701999999999998</v>
      </c>
      <c r="O49" s="129">
        <v>45889.625</v>
      </c>
      <c r="P49" s="54">
        <v>32.89</v>
      </c>
      <c r="Q49" s="129">
        <v>45819.625</v>
      </c>
      <c r="R49" s="54">
        <v>57.012</v>
      </c>
    </row>
    <row r="50" spans="2:18" x14ac:dyDescent="0.3">
      <c r="B50" s="58"/>
      <c r="C50" s="58"/>
      <c r="D50" s="58"/>
      <c r="M50" s="129">
        <v>45820.625</v>
      </c>
      <c r="N50" s="54">
        <v>44.231999999999999</v>
      </c>
      <c r="O50" s="129">
        <v>45890.625</v>
      </c>
      <c r="P50" s="54">
        <v>32.731000000000002</v>
      </c>
      <c r="Q50" s="129">
        <v>45820.625</v>
      </c>
      <c r="R50" s="54">
        <v>57.642000000000003</v>
      </c>
    </row>
    <row r="51" spans="2:18" x14ac:dyDescent="0.3">
      <c r="B51" s="58"/>
      <c r="C51" s="58"/>
      <c r="D51" s="58"/>
      <c r="M51" s="129">
        <v>45821.625</v>
      </c>
      <c r="N51" s="54">
        <v>45.863999999999997</v>
      </c>
      <c r="O51" s="129">
        <v>45891.625</v>
      </c>
      <c r="P51" s="54">
        <v>33.159999999999997</v>
      </c>
      <c r="Q51" s="129">
        <v>45821.625</v>
      </c>
      <c r="R51" s="54">
        <v>58.883000000000003</v>
      </c>
    </row>
    <row r="52" spans="2:18" x14ac:dyDescent="0.3">
      <c r="B52" s="58"/>
      <c r="C52" s="58"/>
      <c r="D52" s="58"/>
      <c r="M52" s="129">
        <v>45824.625</v>
      </c>
      <c r="N52" s="54">
        <v>44.610999999999997</v>
      </c>
      <c r="O52" s="129">
        <v>45895.625</v>
      </c>
      <c r="P52" s="54">
        <v>33.363</v>
      </c>
      <c r="Q52" s="129">
        <v>45824.625</v>
      </c>
      <c r="R52" s="54">
        <v>58.064</v>
      </c>
    </row>
    <row r="53" spans="2:18" x14ac:dyDescent="0.3">
      <c r="B53" s="58"/>
      <c r="C53" s="58"/>
      <c r="D53" s="58"/>
      <c r="M53" s="129">
        <v>45825.625</v>
      </c>
      <c r="N53" s="54">
        <v>45.368000000000002</v>
      </c>
      <c r="O53" s="129">
        <v>45896.625</v>
      </c>
      <c r="P53" s="54">
        <v>33.249000000000002</v>
      </c>
      <c r="Q53" s="129">
        <v>45825.625</v>
      </c>
      <c r="R53" s="54">
        <v>57.911999999999999</v>
      </c>
    </row>
    <row r="54" spans="2:18" x14ac:dyDescent="0.3">
      <c r="B54" s="58"/>
      <c r="C54" s="58"/>
      <c r="D54" s="58"/>
      <c r="M54" s="129">
        <v>45826.625</v>
      </c>
      <c r="N54" s="54">
        <v>46.523000000000003</v>
      </c>
      <c r="O54" s="129">
        <v>45897.625</v>
      </c>
      <c r="P54" s="54">
        <v>33.628</v>
      </c>
      <c r="Q54" s="129">
        <v>45826.625</v>
      </c>
      <c r="R54" s="54">
        <v>57.851999999999997</v>
      </c>
    </row>
    <row r="55" spans="2:18" x14ac:dyDescent="0.3">
      <c r="B55" s="58"/>
      <c r="C55" s="58"/>
      <c r="D55" s="58"/>
      <c r="M55" s="129">
        <v>45827.625</v>
      </c>
      <c r="N55" s="54">
        <v>48.179000000000002</v>
      </c>
      <c r="O55" s="129">
        <v>45901.625</v>
      </c>
      <c r="P55" s="54">
        <v>34.606000000000002</v>
      </c>
      <c r="Q55" s="129">
        <v>45827.625</v>
      </c>
      <c r="R55" s="54">
        <v>59.573</v>
      </c>
    </row>
    <row r="56" spans="2:18" x14ac:dyDescent="0.3">
      <c r="B56" s="58"/>
      <c r="C56" s="58"/>
      <c r="D56" s="58"/>
      <c r="M56" s="129">
        <v>45828.625</v>
      </c>
      <c r="N56" s="54">
        <v>47.363</v>
      </c>
      <c r="O56" s="129">
        <v>45902.625</v>
      </c>
      <c r="P56" s="54">
        <v>35.195</v>
      </c>
      <c r="Q56" s="129">
        <v>45828.625</v>
      </c>
      <c r="R56" s="54">
        <v>58.72</v>
      </c>
    </row>
    <row r="57" spans="2:18" x14ac:dyDescent="0.3">
      <c r="M57" s="129">
        <v>45831.625</v>
      </c>
      <c r="N57" s="54">
        <v>46.848999999999997</v>
      </c>
      <c r="O57" s="129">
        <v>45903.625</v>
      </c>
      <c r="P57" s="54">
        <v>35.161000000000001</v>
      </c>
      <c r="Q57" s="129">
        <v>45831.625</v>
      </c>
      <c r="R57" s="54">
        <v>58.292999999999999</v>
      </c>
    </row>
    <row r="58" spans="2:18" x14ac:dyDescent="0.3">
      <c r="M58" s="129">
        <v>45832.625</v>
      </c>
      <c r="N58" s="54">
        <v>44.784999999999997</v>
      </c>
      <c r="O58" s="129">
        <v>45904.625</v>
      </c>
      <c r="P58" s="54">
        <v>34.134999999999998</v>
      </c>
      <c r="Q58" s="129">
        <v>45832.625</v>
      </c>
      <c r="R58" s="54">
        <v>56.517000000000003</v>
      </c>
    </row>
    <row r="59" spans="2:18" x14ac:dyDescent="0.3">
      <c r="M59" s="129">
        <v>45833.625</v>
      </c>
      <c r="N59" s="54">
        <v>44.518999999999998</v>
      </c>
      <c r="O59" s="129">
        <v>45908.625</v>
      </c>
      <c r="P59" s="54">
        <v>34.101999999999997</v>
      </c>
      <c r="Q59" s="129">
        <v>45833.625</v>
      </c>
      <c r="R59" s="54">
        <v>56.24</v>
      </c>
    </row>
    <row r="60" spans="2:18" x14ac:dyDescent="0.3">
      <c r="M60" s="129">
        <v>45834.625</v>
      </c>
      <c r="N60" s="54">
        <v>44.546999999999997</v>
      </c>
      <c r="O60" s="129">
        <v>45909.625</v>
      </c>
      <c r="P60" s="54">
        <v>33.658999999999999</v>
      </c>
      <c r="Q60" s="129">
        <v>45834.625</v>
      </c>
      <c r="R60" s="54">
        <v>56.137</v>
      </c>
    </row>
    <row r="61" spans="2:18" x14ac:dyDescent="0.3">
      <c r="M61" s="129">
        <v>45835.625</v>
      </c>
      <c r="N61" s="54">
        <v>43.511000000000003</v>
      </c>
      <c r="O61" s="129">
        <v>45910.625</v>
      </c>
      <c r="P61" s="54">
        <v>33.450000000000003</v>
      </c>
      <c r="Q61" s="129">
        <v>45835.625</v>
      </c>
      <c r="R61" s="54">
        <v>55.307000000000002</v>
      </c>
    </row>
    <row r="62" spans="2:18" x14ac:dyDescent="0.3">
      <c r="M62" s="129">
        <v>45838.625</v>
      </c>
      <c r="N62" s="54">
        <v>43.36</v>
      </c>
      <c r="O62" s="129">
        <v>45911.625</v>
      </c>
      <c r="P62" s="54">
        <v>33.253</v>
      </c>
      <c r="Q62" s="129">
        <v>45838.625</v>
      </c>
      <c r="R62" s="54">
        <v>55.210999999999999</v>
      </c>
    </row>
    <row r="63" spans="2:18" x14ac:dyDescent="0.3">
      <c r="M63" s="129">
        <v>45839.625</v>
      </c>
      <c r="N63" s="54">
        <v>42.436</v>
      </c>
      <c r="O63" s="129">
        <v>45912.625</v>
      </c>
      <c r="P63" s="54">
        <v>33.185000000000002</v>
      </c>
      <c r="Q63" s="129">
        <v>45839.625</v>
      </c>
      <c r="R63" s="54">
        <v>54.709000000000003</v>
      </c>
    </row>
    <row r="64" spans="2:18" x14ac:dyDescent="0.3">
      <c r="M64" s="129">
        <v>45840.625</v>
      </c>
      <c r="N64" s="54">
        <v>41.960999999999999</v>
      </c>
      <c r="O64" s="129">
        <v>45915.625</v>
      </c>
      <c r="P64" s="54">
        <v>32.991</v>
      </c>
      <c r="Q64" s="129">
        <v>45840.625</v>
      </c>
      <c r="R64" s="54">
        <v>54.116999999999997</v>
      </c>
    </row>
    <row r="65" spans="13:18" x14ac:dyDescent="0.3">
      <c r="M65" s="129">
        <v>45841.625</v>
      </c>
      <c r="N65" s="54">
        <v>41.48</v>
      </c>
      <c r="O65" s="129">
        <v>45916.625</v>
      </c>
      <c r="P65" s="54">
        <v>33.220999999999997</v>
      </c>
      <c r="Q65" s="129">
        <v>45841.625</v>
      </c>
      <c r="R65" s="54">
        <v>54.017000000000003</v>
      </c>
    </row>
    <row r="66" spans="13:18" x14ac:dyDescent="0.3">
      <c r="M66" s="129">
        <v>45842.625</v>
      </c>
      <c r="N66" s="54">
        <v>41.780999999999999</v>
      </c>
      <c r="O66" s="129">
        <v>45917.625</v>
      </c>
      <c r="P66" s="54">
        <v>33.203000000000003</v>
      </c>
      <c r="Q66" s="129">
        <v>45842.625</v>
      </c>
      <c r="R66" s="54">
        <v>54.71</v>
      </c>
    </row>
    <row r="67" spans="13:18" x14ac:dyDescent="0.3">
      <c r="M67" s="129">
        <v>45845.625</v>
      </c>
      <c r="N67" s="54">
        <v>41.323</v>
      </c>
      <c r="O67" s="129">
        <v>45918.625</v>
      </c>
      <c r="P67" s="54">
        <v>32.850999999999999</v>
      </c>
      <c r="Q67" s="129">
        <v>45845.625</v>
      </c>
      <c r="R67" s="54">
        <v>54.939</v>
      </c>
    </row>
    <row r="68" spans="13:18" x14ac:dyDescent="0.3">
      <c r="M68" s="129">
        <v>45846.625</v>
      </c>
      <c r="N68" s="54">
        <v>41.024000000000001</v>
      </c>
      <c r="O68" s="129">
        <v>45919.625</v>
      </c>
      <c r="P68" s="54">
        <v>32.515999999999998</v>
      </c>
      <c r="Q68" s="129">
        <v>45846.625</v>
      </c>
      <c r="R68" s="54">
        <v>54.756</v>
      </c>
    </row>
    <row r="69" spans="13:18" x14ac:dyDescent="0.3">
      <c r="M69" s="129">
        <v>45847.625</v>
      </c>
      <c r="N69" s="54">
        <v>41.223999999999997</v>
      </c>
      <c r="O69" s="129">
        <v>45922.625</v>
      </c>
      <c r="P69" s="54">
        <v>35.517000000000003</v>
      </c>
      <c r="Q69" s="129">
        <v>45847.625</v>
      </c>
      <c r="R69" s="54">
        <v>54.945</v>
      </c>
    </row>
    <row r="70" spans="13:18" x14ac:dyDescent="0.3">
      <c r="M70" s="129">
        <v>45848.625</v>
      </c>
      <c r="N70" s="54">
        <v>40.31</v>
      </c>
      <c r="O70" s="129">
        <v>45923.625</v>
      </c>
      <c r="P70" s="54">
        <v>35.253</v>
      </c>
      <c r="Q70" s="129">
        <v>45848.625</v>
      </c>
      <c r="R70" s="54">
        <v>53.68</v>
      </c>
    </row>
    <row r="71" spans="13:18" x14ac:dyDescent="0.3">
      <c r="M71" s="129">
        <v>45849.625</v>
      </c>
      <c r="N71" s="54">
        <v>40.499000000000002</v>
      </c>
      <c r="O71" s="129">
        <v>45924.625</v>
      </c>
      <c r="P71" s="54">
        <v>35.186999999999998</v>
      </c>
      <c r="Q71" s="129">
        <v>45849.625</v>
      </c>
      <c r="R71" s="54">
        <v>55.517000000000003</v>
      </c>
    </row>
    <row r="72" spans="13:18" x14ac:dyDescent="0.3">
      <c r="M72" s="129">
        <v>45852.625</v>
      </c>
      <c r="N72" s="54">
        <v>41.247999999999998</v>
      </c>
      <c r="O72" s="129">
        <v>45925.625</v>
      </c>
      <c r="P72" s="54">
        <v>35.453000000000003</v>
      </c>
      <c r="Q72" s="129">
        <v>45852.625</v>
      </c>
      <c r="R72" s="54">
        <v>56.43</v>
      </c>
    </row>
    <row r="73" spans="13:18" x14ac:dyDescent="0.3">
      <c r="M73" s="129">
        <v>45853.625</v>
      </c>
      <c r="N73" s="54">
        <v>40.006</v>
      </c>
      <c r="O73" s="129">
        <v>45926.625</v>
      </c>
      <c r="P73" s="54">
        <v>35.406999999999996</v>
      </c>
      <c r="Q73" s="129">
        <v>45853.625</v>
      </c>
      <c r="R73" s="54">
        <v>55.691000000000003</v>
      </c>
    </row>
    <row r="74" spans="13:18" x14ac:dyDescent="0.3">
      <c r="M74" s="129">
        <v>45854.625</v>
      </c>
      <c r="N74" s="54">
        <v>40.494999999999997</v>
      </c>
      <c r="O74" s="129">
        <v>45929.625</v>
      </c>
      <c r="P74" s="54">
        <v>35.353000000000002</v>
      </c>
      <c r="Q74" s="129">
        <v>45854.625</v>
      </c>
      <c r="R74" s="54">
        <v>56.423999999999999</v>
      </c>
    </row>
    <row r="75" spans="13:18" x14ac:dyDescent="0.3">
      <c r="M75" s="129">
        <v>45855.625</v>
      </c>
      <c r="N75" s="54">
        <v>39.448999999999998</v>
      </c>
      <c r="O75" s="129">
        <v>45930.625</v>
      </c>
      <c r="P75" s="54">
        <v>35.423000000000002</v>
      </c>
      <c r="Q75" s="129">
        <v>45855.625</v>
      </c>
      <c r="R75" s="54">
        <v>56.11</v>
      </c>
    </row>
    <row r="76" spans="13:18" x14ac:dyDescent="0.3">
      <c r="M76" s="129">
        <v>45856.625</v>
      </c>
      <c r="N76" s="54">
        <v>39.037999999999997</v>
      </c>
      <c r="O76" s="129">
        <v>45931.625</v>
      </c>
      <c r="P76" s="54">
        <v>34.911999999999999</v>
      </c>
      <c r="Q76" s="129">
        <v>45856.625</v>
      </c>
      <c r="R76" s="54">
        <v>56.037999999999997</v>
      </c>
    </row>
    <row r="77" spans="13:18" x14ac:dyDescent="0.3">
      <c r="M77" s="129">
        <v>45859.625</v>
      </c>
      <c r="N77" s="54">
        <v>38.61</v>
      </c>
      <c r="O77" s="129">
        <v>45932.625</v>
      </c>
      <c r="P77" s="54">
        <v>33.39</v>
      </c>
      <c r="Q77" s="129">
        <v>45859.625</v>
      </c>
      <c r="R77" s="54">
        <v>56.106000000000002</v>
      </c>
    </row>
    <row r="78" spans="13:18" x14ac:dyDescent="0.3">
      <c r="M78" s="129">
        <v>45860.625</v>
      </c>
      <c r="N78" s="54">
        <v>39.155999999999999</v>
      </c>
      <c r="O78" s="129">
        <v>45933.625</v>
      </c>
      <c r="P78" s="54">
        <v>33.387</v>
      </c>
      <c r="Q78" s="129">
        <v>45860.625</v>
      </c>
      <c r="R78" s="54">
        <v>56.417999999999999</v>
      </c>
    </row>
    <row r="79" spans="13:18" x14ac:dyDescent="0.3">
      <c r="M79" s="129">
        <v>45861.625</v>
      </c>
      <c r="N79" s="54">
        <v>38.594000000000001</v>
      </c>
      <c r="O79" s="129">
        <v>45936.625</v>
      </c>
      <c r="P79" s="54">
        <v>34.415999999999997</v>
      </c>
      <c r="Q79" s="129">
        <v>45861.625</v>
      </c>
      <c r="R79" s="54">
        <v>56.917000000000002</v>
      </c>
    </row>
    <row r="80" spans="13:18" x14ac:dyDescent="0.3">
      <c r="M80" s="129">
        <v>45862.625</v>
      </c>
      <c r="N80" s="54">
        <v>37.491999999999997</v>
      </c>
      <c r="O80" s="129">
        <v>45937.625</v>
      </c>
      <c r="P80" s="54">
        <v>34.781999999999996</v>
      </c>
      <c r="Q80" s="129">
        <v>45862.625</v>
      </c>
      <c r="R80" s="54">
        <v>56.223999999999997</v>
      </c>
    </row>
    <row r="81" spans="13:18" x14ac:dyDescent="0.3">
      <c r="M81" s="129">
        <v>45863.625</v>
      </c>
      <c r="N81" s="54">
        <v>37.991999999999997</v>
      </c>
      <c r="O81" s="129">
        <v>45938.625</v>
      </c>
      <c r="P81" s="54">
        <v>35.098999999999997</v>
      </c>
      <c r="Q81" s="129">
        <v>45863.625</v>
      </c>
      <c r="R81" s="54">
        <v>57.046999999999997</v>
      </c>
    </row>
    <row r="82" spans="13:18" x14ac:dyDescent="0.3">
      <c r="M82" s="129">
        <v>45866.625</v>
      </c>
      <c r="N82" s="54">
        <v>38.216000000000001</v>
      </c>
      <c r="O82" s="129">
        <v>45939.625</v>
      </c>
      <c r="P82" s="54">
        <v>34.442</v>
      </c>
      <c r="Q82" s="129">
        <v>45866.625</v>
      </c>
      <c r="R82" s="54">
        <v>57.008000000000003</v>
      </c>
    </row>
    <row r="83" spans="13:18" x14ac:dyDescent="0.3">
      <c r="M83" s="129">
        <v>45867.625</v>
      </c>
      <c r="N83" s="54">
        <v>39.076000000000001</v>
      </c>
      <c r="O83" s="129">
        <v>45940.625</v>
      </c>
      <c r="P83" s="54">
        <v>34.442</v>
      </c>
      <c r="Q83" s="129">
        <v>45867.625</v>
      </c>
      <c r="R83" s="54">
        <v>56.99</v>
      </c>
    </row>
    <row r="84" spans="13:18" x14ac:dyDescent="0.3">
      <c r="M84" s="129">
        <v>45868.625</v>
      </c>
      <c r="N84" s="54">
        <v>39.246000000000002</v>
      </c>
      <c r="O84" s="129">
        <v>45943.625</v>
      </c>
      <c r="P84" s="54">
        <v>36.572000000000003</v>
      </c>
      <c r="Q84" s="129">
        <v>45868.625</v>
      </c>
      <c r="R84" s="54">
        <v>56.664000000000001</v>
      </c>
    </row>
    <row r="85" spans="13:18" x14ac:dyDescent="0.3">
      <c r="M85" s="129">
        <v>45869.625</v>
      </c>
      <c r="N85" s="54">
        <v>40.393999999999998</v>
      </c>
      <c r="O85" s="129">
        <v>45944.625</v>
      </c>
      <c r="P85" s="54">
        <v>37.72</v>
      </c>
      <c r="Q85" s="129">
        <v>45869.625</v>
      </c>
      <c r="R85" s="54">
        <v>56.28</v>
      </c>
    </row>
    <row r="86" spans="13:18" x14ac:dyDescent="0.3">
      <c r="M86" s="129">
        <v>45870.625</v>
      </c>
      <c r="N86" s="54">
        <v>42.654000000000003</v>
      </c>
      <c r="O86" s="129">
        <v>45945.625</v>
      </c>
      <c r="P86" s="54">
        <v>35.18</v>
      </c>
      <c r="Q86" s="129">
        <v>45870.625</v>
      </c>
      <c r="R86" s="54">
        <v>58.079000000000001</v>
      </c>
    </row>
    <row r="87" spans="13:18" x14ac:dyDescent="0.3">
      <c r="M87" s="129">
        <v>45873.625</v>
      </c>
      <c r="N87" s="54">
        <v>42.503999999999998</v>
      </c>
      <c r="O87" s="129">
        <v>45946.625</v>
      </c>
      <c r="P87" s="54">
        <v>35.090000000000003</v>
      </c>
      <c r="Q87" s="129">
        <v>45873.625</v>
      </c>
      <c r="R87" s="54">
        <v>57.991</v>
      </c>
    </row>
    <row r="88" spans="13:18" x14ac:dyDescent="0.3">
      <c r="M88" s="129">
        <v>45874.625</v>
      </c>
      <c r="N88" s="54">
        <v>42.567999999999998</v>
      </c>
      <c r="O88" s="129">
        <v>45947.625</v>
      </c>
      <c r="P88" s="54">
        <v>35.686999999999998</v>
      </c>
      <c r="Q88" s="129">
        <v>45874.625</v>
      </c>
      <c r="R88" s="54">
        <v>57.472999999999999</v>
      </c>
    </row>
    <row r="89" spans="13:18" x14ac:dyDescent="0.3">
      <c r="M89" s="129">
        <v>45875.625</v>
      </c>
      <c r="N89" s="54">
        <v>42.811</v>
      </c>
      <c r="O89" s="129">
        <v>45950.625</v>
      </c>
      <c r="P89" s="54">
        <v>34.273000000000003</v>
      </c>
      <c r="Q89" s="129">
        <v>45875.625</v>
      </c>
      <c r="R89" s="54">
        <v>57.191000000000003</v>
      </c>
    </row>
    <row r="90" spans="13:18" x14ac:dyDescent="0.3">
      <c r="M90" s="129">
        <v>45876.625</v>
      </c>
      <c r="N90" s="54">
        <v>42.009</v>
      </c>
      <c r="O90" s="129">
        <v>45951.625</v>
      </c>
      <c r="P90" s="54">
        <v>34.064</v>
      </c>
      <c r="Q90" s="129">
        <v>45876.625</v>
      </c>
      <c r="R90" s="54">
        <v>56.19</v>
      </c>
    </row>
    <row r="91" spans="13:18" x14ac:dyDescent="0.3">
      <c r="M91" s="129">
        <v>45877.625</v>
      </c>
      <c r="N91" s="54">
        <v>42.15</v>
      </c>
      <c r="Q91" s="129">
        <v>45877.625</v>
      </c>
      <c r="R91" s="54">
        <v>55.26</v>
      </c>
    </row>
    <row r="92" spans="13:18" x14ac:dyDescent="0.3">
      <c r="M92" s="129">
        <v>45880.625</v>
      </c>
      <c r="N92" s="54">
        <v>41.886000000000003</v>
      </c>
      <c r="Q92" s="129">
        <v>45880.625</v>
      </c>
      <c r="R92" s="54">
        <v>55.061999999999998</v>
      </c>
    </row>
    <row r="93" spans="13:18" x14ac:dyDescent="0.3">
      <c r="M93" s="129">
        <v>45881.625</v>
      </c>
      <c r="N93" s="54">
        <v>42.012</v>
      </c>
      <c r="Q93" s="129">
        <v>45881.625</v>
      </c>
      <c r="R93" s="54">
        <v>54.386000000000003</v>
      </c>
    </row>
    <row r="94" spans="13:18" x14ac:dyDescent="0.3">
      <c r="M94" s="129">
        <v>45882.625</v>
      </c>
      <c r="N94" s="54">
        <v>41.433999999999997</v>
      </c>
      <c r="Q94" s="129">
        <v>45882.625</v>
      </c>
      <c r="R94" s="54">
        <v>53.500999999999998</v>
      </c>
    </row>
    <row r="95" spans="13:18" x14ac:dyDescent="0.3">
      <c r="M95" s="129">
        <v>45883.625</v>
      </c>
      <c r="N95" s="54">
        <v>40.765000000000001</v>
      </c>
      <c r="Q95" s="129">
        <v>45883.625</v>
      </c>
      <c r="R95" s="54">
        <v>52.978000000000002</v>
      </c>
    </row>
    <row r="96" spans="13:18" x14ac:dyDescent="0.3">
      <c r="M96" s="129">
        <v>45884.625</v>
      </c>
      <c r="N96" s="54">
        <v>40.72</v>
      </c>
      <c r="Q96" s="129">
        <v>45884.625</v>
      </c>
      <c r="R96" s="54">
        <v>52.999000000000002</v>
      </c>
    </row>
    <row r="97" spans="13:18" x14ac:dyDescent="0.3">
      <c r="M97" s="129">
        <v>45887.625</v>
      </c>
      <c r="N97" s="54">
        <v>40.914999999999999</v>
      </c>
      <c r="Q97" s="129">
        <v>45887.625</v>
      </c>
      <c r="R97" s="54">
        <v>53.317</v>
      </c>
    </row>
    <row r="98" spans="13:18" x14ac:dyDescent="0.3">
      <c r="M98" s="129">
        <v>45888.625</v>
      </c>
      <c r="N98" s="54">
        <v>41.639000000000003</v>
      </c>
      <c r="Q98" s="129">
        <v>45888.625</v>
      </c>
      <c r="R98" s="54">
        <v>53.121000000000002</v>
      </c>
    </row>
    <row r="99" spans="13:18" x14ac:dyDescent="0.3">
      <c r="M99" s="129">
        <v>45889.625</v>
      </c>
      <c r="N99" s="54">
        <v>42.988999999999997</v>
      </c>
      <c r="Q99" s="129">
        <v>45889.625</v>
      </c>
      <c r="R99" s="54">
        <v>53.008000000000003</v>
      </c>
    </row>
    <row r="100" spans="13:18" x14ac:dyDescent="0.3">
      <c r="M100" s="129">
        <v>45890.625</v>
      </c>
      <c r="N100" s="54">
        <v>42.866999999999997</v>
      </c>
      <c r="Q100" s="129">
        <v>45890.625</v>
      </c>
      <c r="R100" s="54">
        <v>53.393000000000001</v>
      </c>
    </row>
    <row r="101" spans="13:18" x14ac:dyDescent="0.3">
      <c r="M101" s="129">
        <v>45891.625</v>
      </c>
      <c r="N101" s="54">
        <v>43.009</v>
      </c>
      <c r="Q101" s="129">
        <v>45891.625</v>
      </c>
      <c r="R101" s="54">
        <v>53.387</v>
      </c>
    </row>
    <row r="102" spans="13:18" x14ac:dyDescent="0.3">
      <c r="M102" s="129">
        <v>45894.625</v>
      </c>
      <c r="N102" s="54">
        <v>42.521999999999998</v>
      </c>
      <c r="Q102" s="129">
        <v>45894.625</v>
      </c>
      <c r="R102" s="54">
        <v>52.463999999999999</v>
      </c>
    </row>
    <row r="103" spans="13:18" x14ac:dyDescent="0.3">
      <c r="M103" s="129">
        <v>45895.625</v>
      </c>
      <c r="N103" s="54">
        <v>43.627000000000002</v>
      </c>
      <c r="Q103" s="129">
        <v>45895.625</v>
      </c>
      <c r="R103" s="54">
        <v>53.911999999999999</v>
      </c>
    </row>
    <row r="104" spans="13:18" x14ac:dyDescent="0.3">
      <c r="M104" s="129">
        <v>45896.625</v>
      </c>
      <c r="N104" s="54">
        <v>43.198999999999998</v>
      </c>
      <c r="Q104" s="129">
        <v>45896.625</v>
      </c>
      <c r="R104" s="54">
        <v>53.225000000000001</v>
      </c>
    </row>
    <row r="105" spans="13:18" x14ac:dyDescent="0.3">
      <c r="M105" s="129">
        <v>45897.625</v>
      </c>
      <c r="N105" s="54">
        <v>43.302999999999997</v>
      </c>
      <c r="Q105" s="129">
        <v>45897.625</v>
      </c>
      <c r="R105" s="54">
        <v>54.14</v>
      </c>
    </row>
    <row r="106" spans="13:18" x14ac:dyDescent="0.3">
      <c r="M106" s="129">
        <v>45898.625</v>
      </c>
      <c r="N106" s="54">
        <v>43.933</v>
      </c>
      <c r="Q106" s="129">
        <v>45898.625</v>
      </c>
      <c r="R106" s="54">
        <v>54.610999999999997</v>
      </c>
    </row>
    <row r="107" spans="13:18" x14ac:dyDescent="0.3">
      <c r="M107" s="129">
        <v>45901.625</v>
      </c>
      <c r="N107" s="54">
        <v>43.805</v>
      </c>
      <c r="Q107" s="129">
        <v>45901.625</v>
      </c>
      <c r="R107" s="54">
        <v>54.036999999999999</v>
      </c>
    </row>
    <row r="108" spans="13:18" x14ac:dyDescent="0.3">
      <c r="M108" s="129">
        <v>45902.625</v>
      </c>
      <c r="N108" s="54">
        <v>44.895000000000003</v>
      </c>
      <c r="Q108" s="129">
        <v>45902.625</v>
      </c>
      <c r="R108" s="54">
        <v>54.703000000000003</v>
      </c>
    </row>
    <row r="109" spans="13:18" x14ac:dyDescent="0.3">
      <c r="M109" s="129">
        <v>45903.625</v>
      </c>
      <c r="N109" s="54">
        <v>44.619</v>
      </c>
      <c r="Q109" s="129">
        <v>45903.625</v>
      </c>
      <c r="R109" s="54">
        <v>54.1</v>
      </c>
    </row>
    <row r="110" spans="13:18" x14ac:dyDescent="0.3">
      <c r="M110" s="129">
        <v>45904.625</v>
      </c>
      <c r="N110" s="54">
        <v>43.335000000000001</v>
      </c>
      <c r="Q110" s="129">
        <v>45904.625</v>
      </c>
      <c r="R110" s="54">
        <v>53.344000000000001</v>
      </c>
    </row>
    <row r="111" spans="13:18" x14ac:dyDescent="0.3">
      <c r="M111" s="129">
        <v>45905.625</v>
      </c>
      <c r="N111" s="54">
        <v>43.165999999999997</v>
      </c>
      <c r="Q111" s="129">
        <v>45905.625</v>
      </c>
      <c r="R111" s="54">
        <v>51.8</v>
      </c>
    </row>
    <row r="112" spans="13:18" x14ac:dyDescent="0.3">
      <c r="M112" s="129">
        <v>45908.625</v>
      </c>
      <c r="N112" s="54">
        <v>42.848999999999997</v>
      </c>
      <c r="Q112" s="129">
        <v>45908.625</v>
      </c>
      <c r="R112" s="54">
        <v>51.392000000000003</v>
      </c>
    </row>
    <row r="113" spans="13:18" x14ac:dyDescent="0.3">
      <c r="M113" s="129">
        <v>45909.625</v>
      </c>
      <c r="N113" s="54">
        <v>42.512</v>
      </c>
      <c r="Q113" s="129">
        <v>45909.625</v>
      </c>
      <c r="R113" s="54">
        <v>50.817</v>
      </c>
    </row>
    <row r="114" spans="13:18" x14ac:dyDescent="0.3">
      <c r="M114" s="129">
        <v>45910.625</v>
      </c>
      <c r="N114" s="54">
        <v>42.311999999999998</v>
      </c>
      <c r="Q114" s="129">
        <v>45910.625</v>
      </c>
      <c r="R114" s="54">
        <v>49.832999999999998</v>
      </c>
    </row>
    <row r="115" spans="13:18" x14ac:dyDescent="0.3">
      <c r="M115" s="129">
        <v>45911.625</v>
      </c>
      <c r="N115" s="54">
        <v>42.148000000000003</v>
      </c>
      <c r="Q115" s="129">
        <v>45911.625</v>
      </c>
      <c r="R115" s="54">
        <v>49.048999999999999</v>
      </c>
    </row>
    <row r="116" spans="13:18" x14ac:dyDescent="0.3">
      <c r="M116" s="129">
        <v>45912.625</v>
      </c>
      <c r="N116" s="54">
        <v>42.167000000000002</v>
      </c>
      <c r="Q116" s="129">
        <v>45912.625</v>
      </c>
      <c r="R116" s="54">
        <v>48.445999999999998</v>
      </c>
    </row>
    <row r="117" spans="13:18" x14ac:dyDescent="0.3">
      <c r="M117" s="129">
        <v>45915.625</v>
      </c>
      <c r="N117" s="54">
        <v>41.593000000000004</v>
      </c>
      <c r="Q117" s="129">
        <v>45915.625</v>
      </c>
      <c r="R117" s="54">
        <v>48.027999999999999</v>
      </c>
    </row>
    <row r="118" spans="13:18" x14ac:dyDescent="0.3">
      <c r="M118" s="129">
        <v>45916.625</v>
      </c>
      <c r="N118" s="54">
        <v>41.957999999999998</v>
      </c>
      <c r="Q118" s="129">
        <v>45916.625</v>
      </c>
      <c r="R118" s="54">
        <v>46.912999999999997</v>
      </c>
    </row>
    <row r="119" spans="13:18" x14ac:dyDescent="0.3">
      <c r="M119" s="129">
        <v>45917.625</v>
      </c>
      <c r="N119" s="54">
        <v>42.527000000000001</v>
      </c>
      <c r="Q119" s="129">
        <v>45917.625</v>
      </c>
      <c r="R119" s="54">
        <v>47.116</v>
      </c>
    </row>
    <row r="120" spans="13:18" x14ac:dyDescent="0.3">
      <c r="M120" s="129">
        <v>45918.625</v>
      </c>
      <c r="N120" s="54">
        <v>42.009</v>
      </c>
      <c r="Q120" s="129">
        <v>45918.625</v>
      </c>
      <c r="R120" s="54">
        <v>46.26</v>
      </c>
    </row>
    <row r="121" spans="13:18" x14ac:dyDescent="0.3">
      <c r="M121" s="129">
        <v>45919.625</v>
      </c>
      <c r="N121" s="54">
        <v>41.935000000000002</v>
      </c>
      <c r="Q121" s="129">
        <v>45919.625</v>
      </c>
      <c r="R121" s="54">
        <v>45.433</v>
      </c>
    </row>
    <row r="122" spans="13:18" x14ac:dyDescent="0.3">
      <c r="M122" s="129">
        <v>45922.625</v>
      </c>
      <c r="N122" s="54">
        <v>46.195</v>
      </c>
      <c r="Q122" s="129">
        <v>45922.625</v>
      </c>
      <c r="R122" s="54">
        <v>50.432000000000002</v>
      </c>
    </row>
    <row r="123" spans="13:18" x14ac:dyDescent="0.3">
      <c r="M123" s="129">
        <v>45923.625</v>
      </c>
      <c r="N123" s="54">
        <v>45.677999999999997</v>
      </c>
      <c r="Q123" s="129">
        <v>45923.625</v>
      </c>
      <c r="R123" s="54">
        <v>49.762999999999998</v>
      </c>
    </row>
    <row r="124" spans="13:18" x14ac:dyDescent="0.3">
      <c r="M124" s="129">
        <v>45924.625</v>
      </c>
      <c r="N124" s="54">
        <v>45.94</v>
      </c>
      <c r="Q124" s="129">
        <v>45924.625</v>
      </c>
      <c r="R124" s="54">
        <v>49.73</v>
      </c>
    </row>
    <row r="125" spans="13:18" x14ac:dyDescent="0.3">
      <c r="M125" s="129">
        <v>45925.625</v>
      </c>
      <c r="N125" s="54">
        <v>46.070999999999998</v>
      </c>
      <c r="Q125" s="129">
        <v>45925.625</v>
      </c>
      <c r="R125" s="54">
        <v>49.83</v>
      </c>
    </row>
    <row r="126" spans="13:18" x14ac:dyDescent="0.3">
      <c r="M126" s="129">
        <v>45926.625</v>
      </c>
      <c r="N126" s="54">
        <v>45.92</v>
      </c>
      <c r="Q126" s="129">
        <v>45926.625</v>
      </c>
      <c r="R126" s="54">
        <v>49.52</v>
      </c>
    </row>
    <row r="127" spans="13:18" x14ac:dyDescent="0.3">
      <c r="M127" s="129">
        <v>45929.625</v>
      </c>
      <c r="N127" s="54">
        <v>45.886000000000003</v>
      </c>
      <c r="Q127" s="129">
        <v>45929.625</v>
      </c>
      <c r="R127" s="54">
        <v>48.94</v>
      </c>
    </row>
    <row r="128" spans="13:18" x14ac:dyDescent="0.3">
      <c r="M128" s="129">
        <v>45930.625</v>
      </c>
      <c r="N128" s="54">
        <v>46.996000000000002</v>
      </c>
      <c r="Q128" s="129">
        <v>45930.625</v>
      </c>
      <c r="R128" s="54">
        <v>49.445</v>
      </c>
    </row>
    <row r="129" spans="13:18" x14ac:dyDescent="0.3">
      <c r="M129" s="129">
        <v>45931.625</v>
      </c>
      <c r="N129" s="54">
        <v>46.935000000000002</v>
      </c>
      <c r="Q129" s="129">
        <v>45931.625</v>
      </c>
      <c r="R129" s="54">
        <v>49.313000000000002</v>
      </c>
    </row>
    <row r="130" spans="13:18" x14ac:dyDescent="0.3">
      <c r="M130" s="129">
        <v>45932.625</v>
      </c>
      <c r="N130" s="54">
        <v>46.104999999999997</v>
      </c>
      <c r="Q130" s="129">
        <v>45932.625</v>
      </c>
      <c r="R130" s="54">
        <v>49.113999999999997</v>
      </c>
    </row>
    <row r="131" spans="13:18" x14ac:dyDescent="0.3">
      <c r="M131" s="129">
        <v>45933.625</v>
      </c>
      <c r="N131" s="54">
        <v>46.1</v>
      </c>
      <c r="Q131" s="129">
        <v>45933.625</v>
      </c>
      <c r="R131" s="54">
        <v>47.597000000000001</v>
      </c>
    </row>
    <row r="132" spans="13:18" x14ac:dyDescent="0.3">
      <c r="M132" s="129">
        <v>45936.625</v>
      </c>
      <c r="N132" s="54">
        <v>46.697000000000003</v>
      </c>
      <c r="Q132" s="129">
        <v>45936.625</v>
      </c>
      <c r="R132" s="54">
        <v>49.274000000000001</v>
      </c>
    </row>
    <row r="133" spans="13:18" x14ac:dyDescent="0.3">
      <c r="M133" s="129">
        <v>45937.625</v>
      </c>
      <c r="N133" s="54">
        <v>46.832000000000001</v>
      </c>
      <c r="Q133" s="129">
        <v>45937.625</v>
      </c>
      <c r="R133" s="54">
        <v>49.777999999999999</v>
      </c>
    </row>
    <row r="134" spans="13:18" x14ac:dyDescent="0.3">
      <c r="M134" s="129">
        <v>45938.625</v>
      </c>
      <c r="N134" s="54">
        <v>47.168999999999997</v>
      </c>
      <c r="Q134" s="129">
        <v>45938.625</v>
      </c>
      <c r="R134" s="54">
        <v>49.825000000000003</v>
      </c>
    </row>
    <row r="135" spans="13:18" x14ac:dyDescent="0.3">
      <c r="M135" s="129">
        <v>45939.625</v>
      </c>
      <c r="N135" s="54">
        <v>46.902000000000001</v>
      </c>
      <c r="Q135" s="129">
        <v>45939.625</v>
      </c>
      <c r="R135" s="54">
        <v>50.210999999999999</v>
      </c>
    </row>
    <row r="136" spans="13:18" x14ac:dyDescent="0.3">
      <c r="M136" s="129">
        <v>45940.625</v>
      </c>
      <c r="N136" s="54">
        <v>48.610999999999997</v>
      </c>
      <c r="Q136" s="129">
        <v>45940.625</v>
      </c>
      <c r="R136" s="54">
        <v>50.311</v>
      </c>
    </row>
    <row r="137" spans="13:18" x14ac:dyDescent="0.3">
      <c r="M137" s="129">
        <v>45943.625</v>
      </c>
      <c r="N137" s="54">
        <v>50.231000000000002</v>
      </c>
      <c r="Q137" s="129">
        <v>45943.625</v>
      </c>
      <c r="R137" s="54">
        <v>51.667000000000002</v>
      </c>
    </row>
    <row r="138" spans="13:18" x14ac:dyDescent="0.3">
      <c r="M138" s="129">
        <v>45944.625</v>
      </c>
      <c r="N138" s="54">
        <v>50.671999999999997</v>
      </c>
      <c r="Q138" s="129">
        <v>45944.625</v>
      </c>
      <c r="R138" s="54">
        <v>53.13</v>
      </c>
    </row>
    <row r="139" spans="13:18" x14ac:dyDescent="0.3">
      <c r="M139" s="129">
        <v>45945.625</v>
      </c>
      <c r="N139" s="54">
        <v>47.665999999999997</v>
      </c>
      <c r="Q139" s="129">
        <v>45945.625</v>
      </c>
      <c r="R139" s="54">
        <v>50.527999999999999</v>
      </c>
    </row>
    <row r="140" spans="13:18" x14ac:dyDescent="0.3">
      <c r="M140" s="129">
        <v>45946.625</v>
      </c>
      <c r="N140" s="54">
        <v>47.408999999999999</v>
      </c>
      <c r="Q140" s="129">
        <v>45946.625</v>
      </c>
      <c r="R140" s="54">
        <v>50.088999999999999</v>
      </c>
    </row>
    <row r="141" spans="13:18" x14ac:dyDescent="0.3">
      <c r="M141" s="129">
        <v>45947.625</v>
      </c>
      <c r="N141" s="54">
        <v>48.587000000000003</v>
      </c>
      <c r="Q141" s="129">
        <v>45947.625</v>
      </c>
      <c r="R141" s="54">
        <v>51.423000000000002</v>
      </c>
    </row>
    <row r="142" spans="13:18" x14ac:dyDescent="0.3">
      <c r="M142" s="129">
        <v>45950.625</v>
      </c>
      <c r="N142" s="54">
        <v>47.418999999999997</v>
      </c>
      <c r="Q142" s="129">
        <v>45950.625</v>
      </c>
      <c r="R142" s="54">
        <v>50.655999999999999</v>
      </c>
    </row>
    <row r="143" spans="13:18" x14ac:dyDescent="0.3">
      <c r="M143" s="129">
        <v>45951.625</v>
      </c>
      <c r="N143" s="54">
        <v>46.823999999999998</v>
      </c>
      <c r="Q143" s="129">
        <v>45951.625</v>
      </c>
      <c r="R143" s="54">
        <v>49.837000000000003</v>
      </c>
    </row>
  </sheetData>
  <mergeCells count="3">
    <mergeCell ref="H12:J12"/>
    <mergeCell ref="B12:D12"/>
    <mergeCell ref="E12:G12"/>
  </mergeCells>
  <conditionalFormatting sqref="R1:R7 K8:K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I29" sqref="I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3">_xll.BDH(B4, "LAST_PRICE", "01/01/2025 15:00:00", "01/01/2035 16:00:00", "BarSize=60", "BarType=T", "RecurDaily=True", "TZ=London")</f>
        <v>45755.625</v>
      </c>
      <c r="K3" s="1">
        <v>73.911000000000001</v>
      </c>
      <c r="L3" s="126" cm="1">
        <f t="array" ref="L3:M143">_xll.BDH(C4, "LAST_PRICE", "01/01/2025 15:00:00", "01/01/2035 16:00:00", "BarSize=60", "BarType=T", "RecurDaily=True", "TZ=London")</f>
        <v>45755.625</v>
      </c>
      <c r="M3" s="46">
        <v>64.888000000000005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45756.625</v>
      </c>
      <c r="K4" s="1">
        <v>80.438999999999993</v>
      </c>
      <c r="L4" s="130">
        <v>45756.625</v>
      </c>
      <c r="M4" s="1">
        <v>69.603999999999999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45757.625</v>
      </c>
      <c r="K5" s="1">
        <v>70.930999999999997</v>
      </c>
      <c r="L5" s="130">
        <v>45757.625</v>
      </c>
      <c r="M5" s="1">
        <v>61.728999999999999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45758.625</v>
      </c>
      <c r="K6" s="1">
        <v>73.141999999999996</v>
      </c>
      <c r="L6" s="130">
        <v>45758.625</v>
      </c>
      <c r="M6" s="1">
        <v>66.543999999999997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45761.625</v>
      </c>
      <c r="K7" s="1">
        <v>71.98</v>
      </c>
      <c r="L7" s="130">
        <v>45761.625</v>
      </c>
      <c r="M7" s="1">
        <v>65.197999999999993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45762.625</v>
      </c>
      <c r="K8" s="3">
        <v>68.724000000000004</v>
      </c>
      <c r="L8" s="126">
        <v>45762.625</v>
      </c>
      <c r="M8" s="3">
        <v>61.610999999999997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3">
        <v>68.763000000000005</v>
      </c>
      <c r="L9" s="126">
        <v>45763.625</v>
      </c>
      <c r="M9" s="3">
        <v>62.048999999999999</v>
      </c>
    </row>
    <row r="10" spans="1:13" ht="15" thickBot="1" x14ac:dyDescent="0.35">
      <c r="A10" s="16" t="s">
        <v>28</v>
      </c>
      <c r="B10" s="21" cm="1">
        <f t="array" ref="B10">_xll.BDP(B4,"px_last")</f>
        <v>58.524859999999997</v>
      </c>
      <c r="C10" s="22" cm="1">
        <f t="array" ref="C10">_xll.BDP(C4,"px_last")</f>
        <v>41.313139999999997</v>
      </c>
      <c r="E10" s="1"/>
      <c r="F10" s="1"/>
      <c r="G10" s="1"/>
      <c r="H10" s="1"/>
      <c r="I10" s="1"/>
      <c r="J10" s="126">
        <v>45764.625</v>
      </c>
      <c r="K10" s="3">
        <v>67.513999999999996</v>
      </c>
      <c r="L10" s="126">
        <v>45764.625</v>
      </c>
      <c r="M10" s="3">
        <v>60.872999999999998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45765.625</v>
      </c>
      <c r="K11" s="3">
        <v>67.954999999999998</v>
      </c>
      <c r="L11" s="126">
        <v>45765.625</v>
      </c>
      <c r="M11" s="3">
        <v>61.368000000000002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6">
        <v>45768.625</v>
      </c>
      <c r="K12" s="3">
        <v>68.281000000000006</v>
      </c>
      <c r="L12" s="126">
        <v>45768.625</v>
      </c>
      <c r="M12" s="3">
        <v>61.371000000000002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45769.625</v>
      </c>
      <c r="K13" s="3">
        <v>69.747</v>
      </c>
      <c r="L13" s="126">
        <v>45769.625</v>
      </c>
      <c r="M13" s="3">
        <v>61.530999999999999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45770.625</v>
      </c>
      <c r="K14" s="3">
        <v>65.537999999999997</v>
      </c>
      <c r="L14" s="126">
        <v>45770.625</v>
      </c>
      <c r="M14" s="3">
        <v>57.609000000000002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45771.625</v>
      </c>
      <c r="K15" s="3">
        <v>63.646999999999998</v>
      </c>
      <c r="L15" s="126">
        <v>45771.625</v>
      </c>
      <c r="M15" s="3">
        <v>57.097999999999999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45772.625</v>
      </c>
      <c r="K16" s="3">
        <v>62.796999999999997</v>
      </c>
      <c r="L16" s="126">
        <v>45772.625</v>
      </c>
      <c r="M16" s="3">
        <v>56.945999999999998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45775.625</v>
      </c>
      <c r="K17" s="3">
        <v>62.593000000000004</v>
      </c>
      <c r="L17" s="126">
        <v>45775.625</v>
      </c>
      <c r="M17" s="3">
        <v>55.893000000000001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45776.625</v>
      </c>
      <c r="K18" s="3">
        <v>62.488999999999997</v>
      </c>
      <c r="L18" s="126">
        <v>45776.625</v>
      </c>
      <c r="M18" s="3">
        <v>56.052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45777.625</v>
      </c>
      <c r="K19" s="3">
        <v>63.695</v>
      </c>
      <c r="L19" s="126">
        <v>45777.625</v>
      </c>
      <c r="M19" s="3">
        <v>57.515999999999998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45778.625</v>
      </c>
      <c r="K20" s="3">
        <v>63.323999999999998</v>
      </c>
      <c r="L20" s="126">
        <v>45778.625</v>
      </c>
      <c r="M20" s="3">
        <v>56.442999999999998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45779.625</v>
      </c>
      <c r="K21" s="3">
        <v>62.088000000000001</v>
      </c>
      <c r="L21" s="126">
        <v>45779.625</v>
      </c>
      <c r="M21" s="3">
        <v>55.758000000000003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45782.625</v>
      </c>
      <c r="K22" s="3">
        <v>62.707000000000001</v>
      </c>
      <c r="L22" s="126">
        <v>45782.625</v>
      </c>
      <c r="M22" s="3">
        <v>55.198999999999998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45783.625</v>
      </c>
      <c r="K23" s="3">
        <v>62.177</v>
      </c>
      <c r="L23" s="126">
        <v>45783.625</v>
      </c>
      <c r="M23" s="3">
        <v>54.997999999999998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45784.625</v>
      </c>
      <c r="K24" s="3">
        <v>62.27</v>
      </c>
      <c r="L24" s="126">
        <v>45784.625</v>
      </c>
      <c r="M24" s="3">
        <v>54.741999999999997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45785.625</v>
      </c>
      <c r="K25" s="3">
        <v>60.957000000000001</v>
      </c>
      <c r="L25" s="126">
        <v>45785.625</v>
      </c>
      <c r="M25" s="3">
        <v>54.015000000000001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45786.625</v>
      </c>
      <c r="K26" s="3">
        <v>59.165999999999997</v>
      </c>
      <c r="L26" s="126">
        <v>45786.625</v>
      </c>
      <c r="M26" s="3">
        <v>52.176000000000002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45789.625</v>
      </c>
      <c r="K27" s="3">
        <v>57.408999999999999</v>
      </c>
      <c r="L27" s="126">
        <v>45789.625</v>
      </c>
      <c r="M27" s="3">
        <v>50.143999999999998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45790.625</v>
      </c>
      <c r="K28" s="3">
        <v>55.457000000000001</v>
      </c>
      <c r="L28" s="126">
        <v>45790.625</v>
      </c>
      <c r="M28" s="3">
        <v>47.427999999999997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2">
        <f t="shared" ref="H29" si="50">C29+D29-F29-G29</f>
        <v>289.92933333334804</v>
      </c>
      <c r="I29" s="1"/>
      <c r="J29" s="126">
        <v>45791.625</v>
      </c>
      <c r="K29" s="3">
        <v>54.484999999999999</v>
      </c>
      <c r="L29" s="126">
        <v>45791.625</v>
      </c>
      <c r="M29" s="3">
        <v>47.1</v>
      </c>
    </row>
    <row r="30" spans="1:13" x14ac:dyDescent="0.3">
      <c r="A30" s="131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2">
        <f t="shared" ref="H30:H31" si="57">C30+D30-F30-G30</f>
        <v>4495.8031111111195</v>
      </c>
      <c r="I30" s="1"/>
      <c r="J30" s="126">
        <v>45792.625</v>
      </c>
      <c r="K30" s="3">
        <v>55.613</v>
      </c>
      <c r="L30" s="126">
        <v>45792.625</v>
      </c>
      <c r="M30" s="3">
        <v>47.670999999999999</v>
      </c>
    </row>
    <row r="31" spans="1:13" x14ac:dyDescent="0.3">
      <c r="A31" s="131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2">
        <f t="shared" si="57"/>
        <v>11291.164444444483</v>
      </c>
      <c r="I31" s="1"/>
      <c r="J31" s="126">
        <v>45793.625</v>
      </c>
      <c r="K31" s="3">
        <v>55.064</v>
      </c>
      <c r="L31" s="126">
        <v>45793.625</v>
      </c>
      <c r="M31" s="3">
        <v>47.079000000000001</v>
      </c>
    </row>
    <row r="32" spans="1:13" x14ac:dyDescent="0.3">
      <c r="A32" s="131">
        <v>45951</v>
      </c>
      <c r="B32" s="45">
        <f>$B$10</f>
        <v>58.524859999999997</v>
      </c>
      <c r="C32" s="31">
        <f>-1*(B32-$B$14)*10^-4*$B$8*$B$5</f>
        <v>-10166.611199999968</v>
      </c>
      <c r="D32" s="32">
        <f>$B$6*(A30-$A$14)/360*$B$5</f>
        <v>12222.222222222223</v>
      </c>
      <c r="E32" s="4">
        <f>$C$10</f>
        <v>41.313139999999997</v>
      </c>
      <c r="F32" s="31">
        <f>-1*(E32-$E$14)*10^-4*$C$8*$C$5</f>
        <v>-18494.263759999962</v>
      </c>
      <c r="G32" s="32">
        <f>$C$6*(A30-$A$14)/360*$C$5</f>
        <v>17111.111111111109</v>
      </c>
      <c r="H32" s="82">
        <f>C32+D32-F32-G32</f>
        <v>3438.7636711111045</v>
      </c>
      <c r="I32" s="1"/>
      <c r="J32" s="126">
        <v>45796.625</v>
      </c>
      <c r="K32" s="3">
        <v>55.41</v>
      </c>
      <c r="L32" s="126">
        <v>45796.625</v>
      </c>
      <c r="M32" s="3">
        <v>47.253999999999998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45797.625</v>
      </c>
      <c r="K33" s="3">
        <v>54.796999999999997</v>
      </c>
      <c r="L33" s="126">
        <v>45797.625</v>
      </c>
      <c r="M33" s="3">
        <v>46.546999999999997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45798.625</v>
      </c>
      <c r="K34" s="3">
        <v>55.066000000000003</v>
      </c>
      <c r="L34" s="126">
        <v>45798.625</v>
      </c>
      <c r="M34" s="3">
        <v>47.01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45799.625</v>
      </c>
      <c r="K35" s="3">
        <v>56.084000000000003</v>
      </c>
      <c r="L35" s="126">
        <v>45799.625</v>
      </c>
      <c r="M35" s="3">
        <v>47.945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45800.625</v>
      </c>
      <c r="K36" s="3">
        <v>56.822000000000003</v>
      </c>
      <c r="L36" s="126">
        <v>45800.625</v>
      </c>
      <c r="M36" s="3">
        <v>48.249000000000002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45803.625</v>
      </c>
      <c r="K37" s="3">
        <v>56.56</v>
      </c>
      <c r="L37" s="126">
        <v>45803.625</v>
      </c>
      <c r="M37" s="3">
        <v>48.801000000000002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3">
        <v>54.860999999999997</v>
      </c>
      <c r="L38" s="126">
        <v>45804.625</v>
      </c>
      <c r="M38" s="3">
        <v>46.593000000000004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3">
        <v>54.534999999999997</v>
      </c>
      <c r="L39" s="126">
        <v>45805.625</v>
      </c>
      <c r="M39" s="3">
        <v>46.209000000000003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3">
        <v>53.756999999999998</v>
      </c>
      <c r="L40" s="126">
        <v>45806.625</v>
      </c>
      <c r="M40" s="3">
        <v>45.494999999999997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3">
        <v>54.356000000000002</v>
      </c>
      <c r="L41" s="126">
        <v>45807.625</v>
      </c>
      <c r="M41" s="3">
        <v>46.136000000000003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3">
        <v>54.506</v>
      </c>
      <c r="L42" s="126">
        <v>45810.625</v>
      </c>
      <c r="M42" s="3">
        <v>46.256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3">
        <v>53.761000000000003</v>
      </c>
      <c r="L43" s="126">
        <v>45811.625</v>
      </c>
      <c r="M43" s="3">
        <v>45.429000000000002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3">
        <v>53.343000000000004</v>
      </c>
      <c r="L44" s="126">
        <v>45812.625</v>
      </c>
      <c r="M44" s="3">
        <v>45.515999999999998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3">
        <v>53.338999999999999</v>
      </c>
      <c r="L45" s="126">
        <v>45813.625</v>
      </c>
      <c r="M45" s="3">
        <v>45.408999999999999</v>
      </c>
    </row>
    <row r="46" spans="1:13" x14ac:dyDescent="0.3">
      <c r="B46" s="62"/>
      <c r="C46" s="62"/>
      <c r="D46" s="62"/>
      <c r="J46" s="126">
        <v>45814.625</v>
      </c>
      <c r="K46" s="3">
        <v>53.445</v>
      </c>
      <c r="L46" s="126">
        <v>45814.625</v>
      </c>
      <c r="M46" s="3">
        <v>45.503999999999998</v>
      </c>
    </row>
    <row r="47" spans="1:13" x14ac:dyDescent="0.3">
      <c r="B47" s="62"/>
      <c r="C47" s="62"/>
      <c r="D47" s="62"/>
      <c r="J47" s="126">
        <v>45817.625</v>
      </c>
      <c r="K47" s="3">
        <v>52.607999999999997</v>
      </c>
      <c r="L47" s="126">
        <v>45817.625</v>
      </c>
      <c r="M47" s="3">
        <v>44.362000000000002</v>
      </c>
    </row>
    <row r="48" spans="1:13" x14ac:dyDescent="0.3">
      <c r="B48" s="62"/>
      <c r="C48" s="62"/>
      <c r="D48" s="62"/>
      <c r="J48" s="126">
        <v>45818.625</v>
      </c>
      <c r="K48" s="3">
        <v>52.526000000000003</v>
      </c>
      <c r="L48" s="126">
        <v>45818.625</v>
      </c>
      <c r="M48" s="3">
        <v>44.154000000000003</v>
      </c>
    </row>
    <row r="49" spans="2:13" x14ac:dyDescent="0.3">
      <c r="B49" s="62"/>
      <c r="C49" s="62"/>
      <c r="D49" s="62"/>
      <c r="J49" s="126">
        <v>45819.625</v>
      </c>
      <c r="K49" s="3">
        <v>52.320999999999998</v>
      </c>
      <c r="L49" s="126">
        <v>45819.625</v>
      </c>
      <c r="M49" s="3">
        <v>44.084000000000003</v>
      </c>
    </row>
    <row r="50" spans="2:13" x14ac:dyDescent="0.3">
      <c r="B50" s="62"/>
      <c r="C50" s="62"/>
      <c r="D50" s="62"/>
      <c r="J50" s="126">
        <v>45820.625</v>
      </c>
      <c r="K50" s="3">
        <v>52.792999999999999</v>
      </c>
      <c r="L50" s="126">
        <v>45820.625</v>
      </c>
      <c r="M50" s="3">
        <v>43.744</v>
      </c>
    </row>
    <row r="51" spans="2:13" x14ac:dyDescent="0.3">
      <c r="B51" s="62"/>
      <c r="C51" s="62"/>
      <c r="D51" s="62"/>
      <c r="J51" s="126">
        <v>45821.625</v>
      </c>
      <c r="K51" s="3">
        <v>54.625999999999998</v>
      </c>
      <c r="L51" s="126">
        <v>45821.625</v>
      </c>
      <c r="M51" s="3">
        <v>45.664000000000001</v>
      </c>
    </row>
    <row r="52" spans="2:13" x14ac:dyDescent="0.3">
      <c r="B52" s="62"/>
      <c r="C52" s="62"/>
      <c r="D52" s="62"/>
      <c r="J52" s="126">
        <v>45824.625</v>
      </c>
      <c r="K52" s="3">
        <v>53.648000000000003</v>
      </c>
      <c r="L52" s="126">
        <v>45824.625</v>
      </c>
      <c r="M52" s="3">
        <v>44.643000000000001</v>
      </c>
    </row>
    <row r="53" spans="2:13" x14ac:dyDescent="0.3">
      <c r="B53" s="62"/>
      <c r="C53" s="62"/>
      <c r="D53" s="62"/>
      <c r="J53" s="126">
        <v>45825.625</v>
      </c>
      <c r="K53" s="3">
        <v>54.304000000000002</v>
      </c>
      <c r="L53" s="126">
        <v>45825.625</v>
      </c>
      <c r="M53" s="3">
        <v>45.134999999999998</v>
      </c>
    </row>
    <row r="54" spans="2:13" x14ac:dyDescent="0.3">
      <c r="J54" s="126">
        <v>45826.625</v>
      </c>
      <c r="K54" s="3">
        <v>55.563000000000002</v>
      </c>
      <c r="L54" s="126">
        <v>45826.625</v>
      </c>
      <c r="M54" s="3">
        <v>45.765999999999998</v>
      </c>
    </row>
    <row r="55" spans="2:13" x14ac:dyDescent="0.3">
      <c r="J55" s="126">
        <v>45827.625</v>
      </c>
      <c r="K55" s="3">
        <v>56.548999999999999</v>
      </c>
      <c r="L55" s="126">
        <v>45827.625</v>
      </c>
      <c r="M55" s="3">
        <v>46.936</v>
      </c>
    </row>
    <row r="56" spans="2:13" x14ac:dyDescent="0.3">
      <c r="J56" s="126">
        <v>45828.625</v>
      </c>
      <c r="K56" s="3">
        <v>56.744999999999997</v>
      </c>
      <c r="L56" s="126">
        <v>45828.625</v>
      </c>
      <c r="M56" s="3">
        <v>47.334000000000003</v>
      </c>
    </row>
    <row r="57" spans="2:13" x14ac:dyDescent="0.3">
      <c r="J57" s="126">
        <v>45831.625</v>
      </c>
      <c r="K57" s="3">
        <v>56.445999999999998</v>
      </c>
      <c r="L57" s="126">
        <v>45831.625</v>
      </c>
      <c r="M57" s="3">
        <v>47.360999999999997</v>
      </c>
    </row>
    <row r="58" spans="2:13" x14ac:dyDescent="0.3">
      <c r="J58" s="126">
        <v>45832.625</v>
      </c>
      <c r="K58" s="3">
        <v>54.844000000000001</v>
      </c>
      <c r="L58" s="126">
        <v>45832.625</v>
      </c>
      <c r="M58" s="3">
        <v>44.459000000000003</v>
      </c>
    </row>
    <row r="59" spans="2:13" x14ac:dyDescent="0.3">
      <c r="J59" s="126">
        <v>45833.625</v>
      </c>
      <c r="K59" s="3">
        <v>54.302999999999997</v>
      </c>
      <c r="L59" s="126">
        <v>45833.625</v>
      </c>
      <c r="M59" s="3">
        <v>44.405000000000001</v>
      </c>
    </row>
    <row r="60" spans="2:13" x14ac:dyDescent="0.3">
      <c r="J60" s="126">
        <v>45834.625</v>
      </c>
      <c r="K60" s="3">
        <v>54.546999999999997</v>
      </c>
      <c r="L60" s="126">
        <v>45834.625</v>
      </c>
      <c r="M60" s="3">
        <v>44.191000000000003</v>
      </c>
    </row>
    <row r="61" spans="2:13" x14ac:dyDescent="0.3">
      <c r="J61" s="126">
        <v>45835.625</v>
      </c>
      <c r="K61" s="3">
        <v>53.935000000000002</v>
      </c>
      <c r="L61" s="126">
        <v>45835.625</v>
      </c>
      <c r="M61" s="3">
        <v>42.99</v>
      </c>
    </row>
    <row r="62" spans="2:13" x14ac:dyDescent="0.3">
      <c r="J62" s="126">
        <v>45838.625</v>
      </c>
      <c r="K62" s="3">
        <v>53.621000000000002</v>
      </c>
      <c r="L62" s="126">
        <v>45838.625</v>
      </c>
      <c r="M62" s="3">
        <v>42.261000000000003</v>
      </c>
    </row>
    <row r="63" spans="2:13" x14ac:dyDescent="0.3">
      <c r="J63" s="126">
        <v>45839.625</v>
      </c>
      <c r="K63" s="3">
        <v>53.929000000000002</v>
      </c>
      <c r="L63" s="126">
        <v>45839.625</v>
      </c>
      <c r="M63" s="3">
        <v>42.802999999999997</v>
      </c>
    </row>
    <row r="64" spans="2:13" x14ac:dyDescent="0.3">
      <c r="J64" s="126">
        <v>45840.625</v>
      </c>
      <c r="K64" s="3">
        <v>53.387999999999998</v>
      </c>
      <c r="L64" s="126">
        <v>45840.625</v>
      </c>
      <c r="M64" s="3">
        <v>42.024000000000001</v>
      </c>
    </row>
    <row r="65" spans="10:13" x14ac:dyDescent="0.3">
      <c r="J65" s="126">
        <v>45841.625</v>
      </c>
      <c r="K65" s="3">
        <v>53.204999999999998</v>
      </c>
      <c r="L65" s="126">
        <v>45841.625</v>
      </c>
      <c r="M65" s="3">
        <v>41.826999999999998</v>
      </c>
    </row>
    <row r="66" spans="10:13" x14ac:dyDescent="0.3">
      <c r="J66" s="126">
        <v>45842.625</v>
      </c>
      <c r="K66" s="3">
        <v>53.658999999999999</v>
      </c>
      <c r="L66" s="126">
        <v>45842.625</v>
      </c>
      <c r="M66" s="3">
        <v>42.152000000000001</v>
      </c>
    </row>
    <row r="67" spans="10:13" x14ac:dyDescent="0.3">
      <c r="J67" s="126">
        <v>45845.625</v>
      </c>
      <c r="K67" s="3">
        <v>53.37</v>
      </c>
      <c r="L67" s="126">
        <v>45845.625</v>
      </c>
      <c r="M67" s="3">
        <v>42.04</v>
      </c>
    </row>
    <row r="68" spans="10:13" x14ac:dyDescent="0.3">
      <c r="J68" s="126">
        <v>45846.625</v>
      </c>
      <c r="K68" s="3">
        <v>53.279000000000003</v>
      </c>
      <c r="L68" s="126">
        <v>45846.625</v>
      </c>
      <c r="M68" s="3">
        <v>41.741</v>
      </c>
    </row>
    <row r="69" spans="10:13" x14ac:dyDescent="0.3">
      <c r="J69" s="126">
        <v>45847.625</v>
      </c>
      <c r="K69" s="3">
        <v>53.136000000000003</v>
      </c>
      <c r="L69" s="126">
        <v>45847.625</v>
      </c>
      <c r="M69" s="3">
        <v>41.680999999999997</v>
      </c>
    </row>
    <row r="70" spans="10:13" x14ac:dyDescent="0.3">
      <c r="J70" s="126">
        <v>45848.625</v>
      </c>
      <c r="K70" s="3">
        <v>52.456000000000003</v>
      </c>
      <c r="L70" s="126">
        <v>45848.625</v>
      </c>
      <c r="M70" s="3">
        <v>41.457999999999998</v>
      </c>
    </row>
    <row r="71" spans="10:13" x14ac:dyDescent="0.3">
      <c r="J71" s="126">
        <v>45849.625</v>
      </c>
      <c r="K71" s="3">
        <v>53.395000000000003</v>
      </c>
      <c r="L71" s="126">
        <v>45849.625</v>
      </c>
      <c r="M71" s="3">
        <v>41.636000000000003</v>
      </c>
    </row>
    <row r="72" spans="10:13" x14ac:dyDescent="0.3">
      <c r="J72" s="126">
        <v>45852.625</v>
      </c>
      <c r="K72" s="3">
        <v>53.255000000000003</v>
      </c>
      <c r="L72" s="126">
        <v>45852.625</v>
      </c>
      <c r="M72" s="3">
        <v>42.579000000000001</v>
      </c>
    </row>
    <row r="73" spans="10:13" x14ac:dyDescent="0.3">
      <c r="J73" s="126">
        <v>45853.625</v>
      </c>
      <c r="K73" s="3">
        <v>52.918999999999997</v>
      </c>
      <c r="L73" s="126">
        <v>45853.625</v>
      </c>
      <c r="M73" s="3">
        <v>41.76</v>
      </c>
    </row>
    <row r="74" spans="10:13" x14ac:dyDescent="0.3">
      <c r="J74" s="126">
        <v>45854.625</v>
      </c>
      <c r="K74" s="3">
        <v>53.899000000000001</v>
      </c>
      <c r="L74" s="126">
        <v>45854.625</v>
      </c>
      <c r="M74" s="3">
        <v>42.137</v>
      </c>
    </row>
    <row r="75" spans="10:13" x14ac:dyDescent="0.3">
      <c r="J75" s="126">
        <v>45855.625</v>
      </c>
      <c r="K75" s="3">
        <v>53.494999999999997</v>
      </c>
      <c r="L75" s="126">
        <v>45855.625</v>
      </c>
      <c r="M75" s="3">
        <v>41.612000000000002</v>
      </c>
    </row>
    <row r="76" spans="10:13" x14ac:dyDescent="0.3">
      <c r="J76" s="126">
        <v>45856.625</v>
      </c>
      <c r="K76" s="3">
        <v>52.932000000000002</v>
      </c>
      <c r="L76" s="126">
        <v>45856.625</v>
      </c>
      <c r="M76" s="3">
        <v>40.875999999999998</v>
      </c>
    </row>
    <row r="77" spans="10:13" x14ac:dyDescent="0.3">
      <c r="J77" s="126">
        <v>45859.625</v>
      </c>
      <c r="K77" s="3">
        <v>52.993000000000002</v>
      </c>
      <c r="L77" s="126">
        <v>45859.625</v>
      </c>
      <c r="M77" s="3">
        <v>40.923999999999999</v>
      </c>
    </row>
    <row r="78" spans="10:13" x14ac:dyDescent="0.3">
      <c r="J78" s="126">
        <v>45860.625</v>
      </c>
      <c r="K78" s="3">
        <v>53.313000000000002</v>
      </c>
      <c r="L78" s="126">
        <v>45860.625</v>
      </c>
      <c r="M78" s="3">
        <v>41.140999999999998</v>
      </c>
    </row>
    <row r="79" spans="10:13" x14ac:dyDescent="0.3">
      <c r="J79" s="126">
        <v>45861.625</v>
      </c>
      <c r="K79" s="3">
        <v>52.954000000000001</v>
      </c>
      <c r="L79" s="126">
        <v>45861.625</v>
      </c>
      <c r="M79" s="3">
        <v>40.151000000000003</v>
      </c>
    </row>
    <row r="80" spans="10:13" x14ac:dyDescent="0.3">
      <c r="J80" s="126">
        <v>45862.625</v>
      </c>
      <c r="K80" s="3">
        <v>52.107999999999997</v>
      </c>
      <c r="L80" s="126">
        <v>45862.625</v>
      </c>
      <c r="M80" s="3">
        <v>40.003</v>
      </c>
    </row>
    <row r="81" spans="10:13" x14ac:dyDescent="0.3">
      <c r="J81" s="126">
        <v>45863.625</v>
      </c>
      <c r="K81" s="3">
        <v>52.244999999999997</v>
      </c>
      <c r="L81" s="126">
        <v>45863.625</v>
      </c>
      <c r="M81" s="3">
        <v>39.965000000000003</v>
      </c>
    </row>
    <row r="82" spans="10:13" x14ac:dyDescent="0.3">
      <c r="J82" s="126">
        <v>45866.625</v>
      </c>
      <c r="K82" s="3">
        <v>51.534999999999997</v>
      </c>
      <c r="L82" s="126">
        <v>45866.625</v>
      </c>
      <c r="M82" s="3">
        <v>39.429000000000002</v>
      </c>
    </row>
    <row r="83" spans="10:13" x14ac:dyDescent="0.3">
      <c r="J83" s="126">
        <v>45867.625</v>
      </c>
      <c r="K83" s="3">
        <v>51.484999999999999</v>
      </c>
      <c r="L83" s="126">
        <v>45867.625</v>
      </c>
      <c r="M83" s="3">
        <v>39.277000000000001</v>
      </c>
    </row>
    <row r="84" spans="10:13" x14ac:dyDescent="0.3">
      <c r="J84" s="126">
        <v>45868.625</v>
      </c>
      <c r="K84" s="3">
        <v>51.128999999999998</v>
      </c>
      <c r="L84" s="126">
        <v>45868.625</v>
      </c>
      <c r="M84" s="3">
        <v>39.100999999999999</v>
      </c>
    </row>
    <row r="85" spans="10:13" x14ac:dyDescent="0.3">
      <c r="J85" s="126">
        <v>45869.625</v>
      </c>
      <c r="K85" s="3">
        <v>51.021000000000001</v>
      </c>
      <c r="L85" s="126">
        <v>45869.625</v>
      </c>
      <c r="M85" s="3">
        <v>39.020000000000003</v>
      </c>
    </row>
    <row r="86" spans="10:13" x14ac:dyDescent="0.3">
      <c r="J86" s="126">
        <v>45870.625</v>
      </c>
      <c r="K86" s="3">
        <v>53.116</v>
      </c>
      <c r="L86" s="126">
        <v>45870.625</v>
      </c>
      <c r="M86" s="3">
        <v>40.494999999999997</v>
      </c>
    </row>
    <row r="87" spans="10:13" x14ac:dyDescent="0.3">
      <c r="J87" s="126">
        <v>45873.625</v>
      </c>
      <c r="K87" s="3">
        <v>53.188000000000002</v>
      </c>
      <c r="L87" s="126">
        <v>45873.625</v>
      </c>
      <c r="M87" s="3">
        <v>40.552999999999997</v>
      </c>
    </row>
    <row r="88" spans="10:13" x14ac:dyDescent="0.3">
      <c r="J88" s="126">
        <v>45874.625</v>
      </c>
      <c r="K88" s="3">
        <v>53.186999999999998</v>
      </c>
      <c r="L88" s="126">
        <v>45874.625</v>
      </c>
      <c r="M88" s="3">
        <v>40.091000000000001</v>
      </c>
    </row>
    <row r="89" spans="10:13" x14ac:dyDescent="0.3">
      <c r="J89" s="126">
        <v>45875.625</v>
      </c>
      <c r="K89" s="3">
        <v>52.622</v>
      </c>
      <c r="L89" s="126">
        <v>45875.625</v>
      </c>
      <c r="M89" s="3">
        <v>39.817</v>
      </c>
    </row>
    <row r="90" spans="10:13" x14ac:dyDescent="0.3">
      <c r="J90" s="126">
        <v>45876.625</v>
      </c>
      <c r="K90" s="3">
        <v>52.198</v>
      </c>
      <c r="L90" s="126">
        <v>45876.625</v>
      </c>
      <c r="M90" s="3">
        <v>38.610999999999997</v>
      </c>
    </row>
    <row r="91" spans="10:13" x14ac:dyDescent="0.3">
      <c r="J91" s="126">
        <v>45877.625</v>
      </c>
      <c r="K91" s="3">
        <v>51.991999999999997</v>
      </c>
      <c r="L91" s="126">
        <v>45877.625</v>
      </c>
      <c r="M91" s="3">
        <v>38.204999999999998</v>
      </c>
    </row>
    <row r="92" spans="10:13" x14ac:dyDescent="0.3">
      <c r="J92" s="126">
        <v>45880.625</v>
      </c>
      <c r="K92" s="3">
        <v>51.926000000000002</v>
      </c>
      <c r="L92" s="126">
        <v>45880.625</v>
      </c>
      <c r="M92" s="3">
        <v>37.720999999999997</v>
      </c>
    </row>
    <row r="93" spans="10:13" x14ac:dyDescent="0.3">
      <c r="J93" s="126">
        <v>45881.625</v>
      </c>
      <c r="K93" s="3">
        <v>52.116</v>
      </c>
      <c r="L93" s="126">
        <v>45881.625</v>
      </c>
      <c r="M93" s="3">
        <v>37.566000000000003</v>
      </c>
    </row>
    <row r="94" spans="10:13" x14ac:dyDescent="0.3">
      <c r="J94" s="126">
        <v>45882.625</v>
      </c>
      <c r="K94" s="3">
        <v>51.146000000000001</v>
      </c>
      <c r="L94" s="126">
        <v>45882.625</v>
      </c>
      <c r="M94" s="3">
        <v>37.143000000000001</v>
      </c>
    </row>
    <row r="95" spans="10:13" x14ac:dyDescent="0.3">
      <c r="J95" s="126">
        <v>45883.625</v>
      </c>
      <c r="K95" s="3">
        <v>51.491</v>
      </c>
      <c r="L95" s="126">
        <v>45883.625</v>
      </c>
      <c r="M95" s="3">
        <v>36.136000000000003</v>
      </c>
    </row>
    <row r="96" spans="10:13" x14ac:dyDescent="0.3">
      <c r="J96" s="126">
        <v>45884.625</v>
      </c>
      <c r="K96" s="3">
        <v>51.177</v>
      </c>
      <c r="L96" s="126">
        <v>45884.625</v>
      </c>
      <c r="M96" s="3">
        <v>36.046999999999997</v>
      </c>
    </row>
    <row r="97" spans="10:13" x14ac:dyDescent="0.3">
      <c r="J97" s="126">
        <v>45887.625</v>
      </c>
      <c r="K97" s="3">
        <v>51.094000000000001</v>
      </c>
      <c r="L97" s="126">
        <v>45887.625</v>
      </c>
      <c r="M97" s="3">
        <v>35.988</v>
      </c>
    </row>
    <row r="98" spans="10:13" x14ac:dyDescent="0.3">
      <c r="J98" s="126">
        <v>45888.625</v>
      </c>
      <c r="K98" s="3">
        <v>51.646000000000001</v>
      </c>
      <c r="L98" s="126">
        <v>45888.625</v>
      </c>
      <c r="M98" s="3">
        <v>35.609000000000002</v>
      </c>
    </row>
    <row r="99" spans="10:13" x14ac:dyDescent="0.3">
      <c r="J99" s="126">
        <v>45889.625</v>
      </c>
      <c r="K99" s="3">
        <v>51.572000000000003</v>
      </c>
      <c r="L99" s="126">
        <v>45889.625</v>
      </c>
      <c r="M99" s="3">
        <v>35.808</v>
      </c>
    </row>
    <row r="100" spans="10:13" x14ac:dyDescent="0.3">
      <c r="J100" s="126">
        <v>45890.625</v>
      </c>
      <c r="K100" s="3">
        <v>52.003</v>
      </c>
      <c r="L100" s="126">
        <v>45890.625</v>
      </c>
      <c r="M100" s="3">
        <v>36.588999999999999</v>
      </c>
    </row>
    <row r="101" spans="10:13" x14ac:dyDescent="0.3">
      <c r="J101" s="126">
        <v>45891.625</v>
      </c>
      <c r="K101" s="3">
        <v>51.804000000000002</v>
      </c>
      <c r="L101" s="126">
        <v>45891.625</v>
      </c>
      <c r="M101" s="3">
        <v>36.652000000000001</v>
      </c>
    </row>
    <row r="102" spans="10:13" x14ac:dyDescent="0.3">
      <c r="J102" s="126">
        <v>45894.625</v>
      </c>
      <c r="K102" s="3">
        <v>50.963000000000001</v>
      </c>
      <c r="L102" s="126">
        <v>45894.625</v>
      </c>
      <c r="M102" s="3">
        <v>36.311999999999998</v>
      </c>
    </row>
    <row r="103" spans="10:13" x14ac:dyDescent="0.3">
      <c r="J103" s="126">
        <v>45895.625</v>
      </c>
      <c r="K103" s="3">
        <v>52.515999999999998</v>
      </c>
      <c r="L103" s="126">
        <v>45895.625</v>
      </c>
      <c r="M103" s="3">
        <v>36.866999999999997</v>
      </c>
    </row>
    <row r="104" spans="10:13" x14ac:dyDescent="0.3">
      <c r="J104" s="126">
        <v>45896.625</v>
      </c>
      <c r="K104" s="3">
        <v>52.853000000000002</v>
      </c>
      <c r="L104" s="126">
        <v>45896.625</v>
      </c>
      <c r="M104" s="3">
        <v>38.023000000000003</v>
      </c>
    </row>
    <row r="105" spans="10:13" x14ac:dyDescent="0.3">
      <c r="J105" s="126">
        <v>45897.625</v>
      </c>
      <c r="K105" s="3">
        <v>53.463000000000001</v>
      </c>
      <c r="L105" s="126">
        <v>45897.625</v>
      </c>
      <c r="M105" s="3">
        <v>39.009</v>
      </c>
    </row>
    <row r="106" spans="10:13" x14ac:dyDescent="0.3">
      <c r="J106" s="126">
        <v>45898.625</v>
      </c>
      <c r="K106" s="3">
        <v>53.823</v>
      </c>
      <c r="L106" s="126">
        <v>45898.625</v>
      </c>
      <c r="M106" s="3">
        <v>39.082999999999998</v>
      </c>
    </row>
    <row r="107" spans="10:13" x14ac:dyDescent="0.3">
      <c r="J107" s="126">
        <v>45901.625</v>
      </c>
      <c r="K107" s="3">
        <v>54.084000000000003</v>
      </c>
      <c r="L107" s="126">
        <v>45901.625</v>
      </c>
      <c r="M107" s="3">
        <v>39.572000000000003</v>
      </c>
    </row>
    <row r="108" spans="10:13" x14ac:dyDescent="0.3">
      <c r="J108" s="126">
        <v>45902.625</v>
      </c>
      <c r="K108" s="3">
        <v>54.981000000000002</v>
      </c>
      <c r="L108" s="126">
        <v>45902.625</v>
      </c>
      <c r="M108" s="3">
        <v>40.35</v>
      </c>
    </row>
    <row r="109" spans="10:13" x14ac:dyDescent="0.3">
      <c r="J109" s="126">
        <v>45903.625</v>
      </c>
      <c r="K109" s="3">
        <v>55.804000000000002</v>
      </c>
      <c r="L109" s="126">
        <v>45903.625</v>
      </c>
      <c r="M109" s="3">
        <v>39.996000000000002</v>
      </c>
    </row>
    <row r="110" spans="10:13" x14ac:dyDescent="0.3">
      <c r="J110" s="126">
        <v>45904.625</v>
      </c>
      <c r="K110" s="3">
        <v>55.631</v>
      </c>
      <c r="L110" s="126">
        <v>45904.625</v>
      </c>
      <c r="M110" s="3">
        <v>38.920999999999999</v>
      </c>
    </row>
    <row r="111" spans="10:13" x14ac:dyDescent="0.3">
      <c r="J111" s="126">
        <v>45905.625</v>
      </c>
      <c r="K111" s="3">
        <v>55.226999999999997</v>
      </c>
      <c r="L111" s="126">
        <v>45905.625</v>
      </c>
      <c r="M111" s="3">
        <v>38.055999999999997</v>
      </c>
    </row>
    <row r="112" spans="10:13" x14ac:dyDescent="0.3">
      <c r="J112" s="126">
        <v>45908.625</v>
      </c>
      <c r="K112" s="3">
        <v>54.622999999999998</v>
      </c>
      <c r="L112" s="126">
        <v>45908.625</v>
      </c>
      <c r="M112" s="3">
        <v>38.365000000000002</v>
      </c>
    </row>
    <row r="113" spans="10:13" x14ac:dyDescent="0.3">
      <c r="J113" s="126">
        <v>45909.625</v>
      </c>
      <c r="K113" s="3">
        <v>54.384999999999998</v>
      </c>
      <c r="L113" s="126">
        <v>45909.625</v>
      </c>
      <c r="M113" s="3">
        <v>37.978999999999999</v>
      </c>
    </row>
    <row r="114" spans="10:13" x14ac:dyDescent="0.3">
      <c r="J114" s="126">
        <v>45910.625</v>
      </c>
      <c r="K114" s="3">
        <v>53.143999999999998</v>
      </c>
      <c r="L114" s="126">
        <v>45910.625</v>
      </c>
      <c r="M114" s="3">
        <v>37.517000000000003</v>
      </c>
    </row>
    <row r="115" spans="10:13" x14ac:dyDescent="0.3">
      <c r="J115" s="126">
        <v>45911.625</v>
      </c>
      <c r="K115" s="3">
        <v>52.847999999999999</v>
      </c>
      <c r="L115" s="126">
        <v>45911.625</v>
      </c>
      <c r="M115" s="3">
        <v>36.485999999999997</v>
      </c>
    </row>
    <row r="116" spans="10:13" x14ac:dyDescent="0.3">
      <c r="J116" s="126">
        <v>45912.625</v>
      </c>
      <c r="K116" s="3">
        <v>51.688000000000002</v>
      </c>
      <c r="L116" s="126">
        <v>45912.625</v>
      </c>
      <c r="M116" s="3">
        <v>36.246000000000002</v>
      </c>
    </row>
    <row r="117" spans="10:13" x14ac:dyDescent="0.3">
      <c r="J117" s="126">
        <v>45915.625</v>
      </c>
      <c r="K117" s="3">
        <v>51.258000000000003</v>
      </c>
      <c r="L117" s="126">
        <v>45915.625</v>
      </c>
      <c r="M117" s="3">
        <v>36.031999999999996</v>
      </c>
    </row>
    <row r="118" spans="10:13" x14ac:dyDescent="0.3">
      <c r="J118" s="126">
        <v>45916.625</v>
      </c>
      <c r="K118" s="3">
        <v>51.31</v>
      </c>
      <c r="L118" s="126">
        <v>45916.625</v>
      </c>
      <c r="M118" s="3">
        <v>35.906999999999996</v>
      </c>
    </row>
    <row r="119" spans="10:13" x14ac:dyDescent="0.3">
      <c r="J119" s="126">
        <v>45917.625</v>
      </c>
      <c r="K119" s="3">
        <v>51.664000000000001</v>
      </c>
      <c r="L119" s="126">
        <v>45917.625</v>
      </c>
      <c r="M119" s="3">
        <v>36.252000000000002</v>
      </c>
    </row>
    <row r="120" spans="10:13" x14ac:dyDescent="0.3">
      <c r="J120" s="126">
        <v>45918.625</v>
      </c>
      <c r="K120" s="3">
        <v>51.064999999999998</v>
      </c>
      <c r="L120" s="126">
        <v>45918.625</v>
      </c>
      <c r="M120" s="3">
        <v>35.774000000000001</v>
      </c>
    </row>
    <row r="121" spans="10:13" x14ac:dyDescent="0.3">
      <c r="J121" s="126">
        <v>45919.625</v>
      </c>
      <c r="K121" s="3">
        <v>51.167000000000002</v>
      </c>
      <c r="L121" s="126">
        <v>45919.625</v>
      </c>
      <c r="M121" s="3">
        <v>35.689</v>
      </c>
    </row>
    <row r="122" spans="10:13" x14ac:dyDescent="0.3">
      <c r="J122" s="126">
        <v>45922.625</v>
      </c>
      <c r="K122" s="3">
        <v>56.96</v>
      </c>
      <c r="L122" s="126">
        <v>45922.625</v>
      </c>
      <c r="M122" s="3">
        <v>39.006999999999998</v>
      </c>
    </row>
    <row r="123" spans="10:13" x14ac:dyDescent="0.3">
      <c r="J123" s="126">
        <v>45923.625</v>
      </c>
      <c r="K123" s="3">
        <v>57.104999999999997</v>
      </c>
      <c r="L123" s="126">
        <v>45923.625</v>
      </c>
      <c r="M123" s="3">
        <v>39.052999999999997</v>
      </c>
    </row>
    <row r="124" spans="10:13" x14ac:dyDescent="0.3">
      <c r="J124" s="126">
        <v>45924.625</v>
      </c>
      <c r="K124" s="3">
        <v>57.107999999999997</v>
      </c>
      <c r="L124" s="126">
        <v>45924.625</v>
      </c>
      <c r="M124" s="3">
        <v>39.125999999999998</v>
      </c>
    </row>
    <row r="125" spans="10:13" x14ac:dyDescent="0.3">
      <c r="J125" s="126">
        <v>45925.625</v>
      </c>
      <c r="K125" s="3">
        <v>57.837000000000003</v>
      </c>
      <c r="L125" s="126">
        <v>45925.625</v>
      </c>
      <c r="M125" s="3">
        <v>39.826000000000001</v>
      </c>
    </row>
    <row r="126" spans="10:13" x14ac:dyDescent="0.3">
      <c r="J126" s="126">
        <v>45926.625</v>
      </c>
      <c r="K126" s="3">
        <v>58.136000000000003</v>
      </c>
      <c r="L126" s="126">
        <v>45926.625</v>
      </c>
      <c r="M126" s="3">
        <v>40.026000000000003</v>
      </c>
    </row>
    <row r="127" spans="10:13" x14ac:dyDescent="0.3">
      <c r="J127" s="126">
        <v>45929.625</v>
      </c>
      <c r="K127" s="3">
        <v>57.792000000000002</v>
      </c>
      <c r="L127" s="126">
        <v>45929.625</v>
      </c>
      <c r="M127" s="3">
        <v>39.997</v>
      </c>
    </row>
    <row r="128" spans="10:13" x14ac:dyDescent="0.3">
      <c r="J128" s="126">
        <v>45930.625</v>
      </c>
      <c r="K128" s="3">
        <v>57.51</v>
      </c>
      <c r="L128" s="126">
        <v>45930.625</v>
      </c>
      <c r="M128" s="3">
        <v>40.194000000000003</v>
      </c>
    </row>
    <row r="129" spans="10:13" x14ac:dyDescent="0.3">
      <c r="J129" s="126">
        <v>45931.625</v>
      </c>
      <c r="K129" s="3">
        <v>57.616</v>
      </c>
      <c r="L129" s="126">
        <v>45931.625</v>
      </c>
      <c r="M129" s="3">
        <v>40.406999999999996</v>
      </c>
    </row>
    <row r="130" spans="10:13" x14ac:dyDescent="0.3">
      <c r="J130" s="126">
        <v>45932.625</v>
      </c>
      <c r="K130" s="3">
        <v>57.011000000000003</v>
      </c>
      <c r="L130" s="126">
        <v>45932.625</v>
      </c>
      <c r="M130" s="3">
        <v>39.887</v>
      </c>
    </row>
    <row r="131" spans="10:13" x14ac:dyDescent="0.3">
      <c r="J131" s="126">
        <v>45933.625</v>
      </c>
      <c r="K131" s="3">
        <v>56.552</v>
      </c>
      <c r="L131" s="126">
        <v>45933.625</v>
      </c>
      <c r="M131" s="3">
        <v>39.756999999999998</v>
      </c>
    </row>
    <row r="132" spans="10:13" x14ac:dyDescent="0.3">
      <c r="J132" s="126">
        <v>45936.625</v>
      </c>
      <c r="K132" s="3">
        <v>57.633000000000003</v>
      </c>
      <c r="L132" s="126">
        <v>45936.625</v>
      </c>
      <c r="M132" s="3">
        <v>40.533999999999999</v>
      </c>
    </row>
    <row r="133" spans="10:13" x14ac:dyDescent="0.3">
      <c r="J133" s="126">
        <v>45937.625</v>
      </c>
      <c r="K133" s="3">
        <v>57.856000000000002</v>
      </c>
      <c r="L133" s="126">
        <v>45937.625</v>
      </c>
      <c r="M133" s="3">
        <v>40.628</v>
      </c>
    </row>
    <row r="134" spans="10:13" x14ac:dyDescent="0.3">
      <c r="J134" s="126">
        <v>45938.625</v>
      </c>
      <c r="K134" s="3">
        <v>57.947000000000003</v>
      </c>
      <c r="L134" s="126">
        <v>45938.625</v>
      </c>
      <c r="M134" s="3">
        <v>40.613999999999997</v>
      </c>
    </row>
    <row r="135" spans="10:13" x14ac:dyDescent="0.3">
      <c r="J135" s="126">
        <v>45939.625</v>
      </c>
      <c r="K135" s="3">
        <v>58.323999999999998</v>
      </c>
      <c r="L135" s="126">
        <v>45939.625</v>
      </c>
      <c r="M135" s="3">
        <v>40.503999999999998</v>
      </c>
    </row>
    <row r="136" spans="10:13" x14ac:dyDescent="0.3">
      <c r="J136" s="126">
        <v>45940.625</v>
      </c>
      <c r="K136" s="3">
        <v>58.451999999999998</v>
      </c>
      <c r="L136" s="126">
        <v>45940.625</v>
      </c>
      <c r="M136" s="3">
        <v>41.215000000000003</v>
      </c>
    </row>
    <row r="137" spans="10:13" x14ac:dyDescent="0.3">
      <c r="J137" s="126">
        <v>45943.625</v>
      </c>
      <c r="K137" s="3">
        <v>59.344000000000001</v>
      </c>
      <c r="L137" s="126">
        <v>45943.625</v>
      </c>
      <c r="M137" s="3">
        <v>42.545000000000002</v>
      </c>
    </row>
    <row r="138" spans="10:13" x14ac:dyDescent="0.3">
      <c r="J138" s="126">
        <v>45944.625</v>
      </c>
      <c r="K138" s="3">
        <v>60.168999999999997</v>
      </c>
      <c r="L138" s="126">
        <v>45944.625</v>
      </c>
      <c r="M138" s="3">
        <v>42.634</v>
      </c>
    </row>
    <row r="139" spans="10:13" x14ac:dyDescent="0.3">
      <c r="J139" s="126">
        <v>45945.625</v>
      </c>
      <c r="K139" s="3">
        <v>58.076000000000001</v>
      </c>
      <c r="L139" s="126">
        <v>45945.625</v>
      </c>
      <c r="M139" s="3">
        <v>40.781999999999996</v>
      </c>
    </row>
    <row r="140" spans="10:13" x14ac:dyDescent="0.3">
      <c r="J140" s="126">
        <v>45946.625</v>
      </c>
      <c r="K140" s="3">
        <v>57.722999999999999</v>
      </c>
      <c r="L140" s="126">
        <v>45946.625</v>
      </c>
      <c r="M140" s="3">
        <v>40.509</v>
      </c>
    </row>
    <row r="141" spans="10:13" x14ac:dyDescent="0.3">
      <c r="J141" s="126">
        <v>45947.625</v>
      </c>
      <c r="K141" s="3">
        <v>60.207000000000001</v>
      </c>
      <c r="L141" s="126">
        <v>45947.625</v>
      </c>
      <c r="M141" s="3">
        <v>42.573</v>
      </c>
    </row>
    <row r="142" spans="10:13" x14ac:dyDescent="0.3">
      <c r="J142" s="126">
        <v>45950.625</v>
      </c>
      <c r="K142" s="3">
        <v>58.981999999999999</v>
      </c>
      <c r="L142" s="126">
        <v>45950.625</v>
      </c>
      <c r="M142" s="3">
        <v>42.24</v>
      </c>
    </row>
    <row r="143" spans="10:13" x14ac:dyDescent="0.3">
      <c r="J143" s="126">
        <v>45951.625</v>
      </c>
      <c r="K143" s="3">
        <v>58.771999999999998</v>
      </c>
      <c r="L143" s="126">
        <v>45951.625</v>
      </c>
      <c r="M143" s="3">
        <v>41.517000000000003</v>
      </c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I26" sqref="I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6">_xll.BDH(B4, "LAST_PRICE", "01/01/2025 15:00:00", "01/01/2035 16:00:00", "BarSize=60", "BarType=T", "RecurDaily=True", "TZ=London")</f>
        <v>45755.625</v>
      </c>
      <c r="K3" s="46">
        <v>87.18</v>
      </c>
      <c r="L3" s="126" cm="1">
        <f t="array" ref="L3:M66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45756.625</v>
      </c>
      <c r="K4" s="46">
        <v>84.856999999999999</v>
      </c>
      <c r="L4" s="130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45757.625</v>
      </c>
      <c r="K5" s="46">
        <v>86.483999999999995</v>
      </c>
      <c r="L5" s="130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45758.625</v>
      </c>
      <c r="K6" s="46">
        <v>85.887</v>
      </c>
      <c r="L6" s="130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45761.625</v>
      </c>
      <c r="K7" s="46">
        <v>86.480999999999995</v>
      </c>
      <c r="L7" s="130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45762.625</v>
      </c>
      <c r="K8" s="62">
        <v>87.161000000000001</v>
      </c>
      <c r="L8" s="126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62">
        <v>87.661000000000001</v>
      </c>
      <c r="L9" s="126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95.551000000000002</v>
      </c>
      <c r="C10" s="22" cm="1">
        <f t="array" ref="C10">_xll.BDP(C4,"px_last")</f>
        <v>106.179</v>
      </c>
      <c r="E10" s="1"/>
      <c r="F10" s="1"/>
      <c r="G10" s="1"/>
      <c r="H10" s="1"/>
      <c r="I10" s="1"/>
      <c r="J10" s="126">
        <v>45764.625</v>
      </c>
      <c r="K10" s="62">
        <v>88.685000000000002</v>
      </c>
      <c r="L10" s="126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45768.625</v>
      </c>
      <c r="K11" s="62">
        <v>88.53</v>
      </c>
      <c r="L11" s="126">
        <v>45869.625</v>
      </c>
      <c r="M11" s="62">
        <v>102.7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6">
        <v>45769.625</v>
      </c>
      <c r="K12" s="62">
        <v>88.399000000000001</v>
      </c>
      <c r="L12" s="126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45770.625</v>
      </c>
      <c r="K13" s="62">
        <v>89.498999999999995</v>
      </c>
      <c r="L13" s="126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45771.625</v>
      </c>
      <c r="K14" s="62">
        <v>89.617000000000004</v>
      </c>
      <c r="L14" s="126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45772.625</v>
      </c>
      <c r="K15" s="62">
        <v>89.903000000000006</v>
      </c>
      <c r="L15" s="126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45775.625</v>
      </c>
      <c r="K16" s="62">
        <v>90.022999999999996</v>
      </c>
      <c r="L16" s="126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45776.625</v>
      </c>
      <c r="K17" s="62">
        <v>89.804000000000002</v>
      </c>
      <c r="L17" s="126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45777.625</v>
      </c>
      <c r="K18" s="62">
        <v>89.712999999999994</v>
      </c>
      <c r="L18" s="126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45778.625</v>
      </c>
      <c r="K19" s="62">
        <v>89.786000000000001</v>
      </c>
      <c r="L19" s="126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45779.625</v>
      </c>
      <c r="K20" s="62">
        <v>90.061000000000007</v>
      </c>
      <c r="L20" s="126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45782.625</v>
      </c>
      <c r="K21" s="62">
        <v>90.048000000000002</v>
      </c>
      <c r="L21" s="126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45783.625</v>
      </c>
      <c r="K22" s="62">
        <v>90.156000000000006</v>
      </c>
      <c r="L22" s="126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45784.625</v>
      </c>
      <c r="K23" s="62">
        <v>90.430999999999997</v>
      </c>
      <c r="L23" s="126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45785.625</v>
      </c>
      <c r="K24" s="62">
        <v>90.667000000000002</v>
      </c>
      <c r="L24" s="126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45786.625</v>
      </c>
      <c r="K25" s="62">
        <v>91.271000000000001</v>
      </c>
      <c r="L25" s="126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2">
        <f t="shared" ref="H26" si="38">C26+D26-F26-G26</f>
        <v>59186.411111111694</v>
      </c>
      <c r="I26" s="1"/>
      <c r="J26" s="126">
        <v>45789.625</v>
      </c>
      <c r="K26" s="62">
        <v>91.808000000000007</v>
      </c>
      <c r="L26" s="126">
        <v>45890.625</v>
      </c>
      <c r="M26" s="62">
        <v>103.078</v>
      </c>
    </row>
    <row r="27" spans="1:13" x14ac:dyDescent="0.3">
      <c r="A27" s="131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2">
        <f t="shared" ref="H27:H28" si="45">C27+D27-F27-G27</f>
        <v>59091.811805555597</v>
      </c>
      <c r="I27" s="1"/>
      <c r="J27" s="126">
        <v>45790.625</v>
      </c>
      <c r="K27" s="62">
        <v>91.846999999999994</v>
      </c>
      <c r="L27" s="126">
        <v>45891.625</v>
      </c>
      <c r="M27" s="62">
        <v>103.32899999999999</v>
      </c>
    </row>
    <row r="28" spans="1:13" x14ac:dyDescent="0.3">
      <c r="A28" s="131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2">
        <f t="shared" si="45"/>
        <v>75688.013888888032</v>
      </c>
      <c r="I28" s="1"/>
      <c r="J28" s="126">
        <v>45791.625</v>
      </c>
      <c r="K28" s="62">
        <v>91.81</v>
      </c>
      <c r="L28" s="126">
        <v>45894.625</v>
      </c>
      <c r="M28" s="62">
        <v>103.706</v>
      </c>
    </row>
    <row r="29" spans="1:13" x14ac:dyDescent="0.3">
      <c r="A29" s="131">
        <v>45951</v>
      </c>
      <c r="B29" s="45">
        <f>$B$10</f>
        <v>95.551000000000002</v>
      </c>
      <c r="C29" s="31">
        <f>(B29-$B$14)/100*$B$5</f>
        <v>121680.00000000035</v>
      </c>
      <c r="D29" s="32">
        <f>(A27-$A$14)/360*$B$6*$B$5-(A27-$A$14)/360*$B$7*$B$5*$B$14/100</f>
        <v>3075.1937500000058</v>
      </c>
      <c r="E29" s="4">
        <f>$C$10</f>
        <v>106.179</v>
      </c>
      <c r="F29" s="31">
        <f>(E29-$E$14)/100*$C$5</f>
        <v>42900.000000000204</v>
      </c>
      <c r="G29" s="32">
        <f>(A27-$A$14)/360*$C$6*$C$5-(A27-$A$14)/360*$C$7*$C$5*$E$14/100</f>
        <v>14883.381944444442</v>
      </c>
      <c r="H29" s="82">
        <f>C29+D29-F29-G29</f>
        <v>66971.811805555713</v>
      </c>
      <c r="I29" s="1"/>
      <c r="J29" s="126">
        <v>45792.625</v>
      </c>
      <c r="K29" s="62">
        <v>91.201999999999998</v>
      </c>
      <c r="L29" s="126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45793.625</v>
      </c>
      <c r="K30" s="62">
        <v>91.384</v>
      </c>
      <c r="L30" s="126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45796.625</v>
      </c>
      <c r="K31" s="62">
        <v>90.736000000000004</v>
      </c>
      <c r="L31" s="126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45797.625</v>
      </c>
      <c r="K32" s="62">
        <v>91.295000000000002</v>
      </c>
      <c r="L32" s="126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45798.625</v>
      </c>
      <c r="K33" s="62">
        <v>91.424999999999997</v>
      </c>
      <c r="L33" s="126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45799.625</v>
      </c>
      <c r="K34" s="62">
        <v>90.965999999999994</v>
      </c>
      <c r="L34" s="126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45800.625</v>
      </c>
      <c r="K35" s="62">
        <v>90.989000000000004</v>
      </c>
      <c r="L35" s="126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45804.625</v>
      </c>
      <c r="K36" s="62">
        <v>91.275000000000006</v>
      </c>
      <c r="L36" s="126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45805.625</v>
      </c>
      <c r="K37" s="62">
        <v>91.344999999999999</v>
      </c>
      <c r="L37" s="126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45806.625</v>
      </c>
      <c r="K38" s="62">
        <v>91.444999999999993</v>
      </c>
      <c r="L38" s="126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45807.625</v>
      </c>
      <c r="K39" s="62">
        <v>91.534000000000006</v>
      </c>
      <c r="L39" s="126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45810.625</v>
      </c>
      <c r="K40" s="62">
        <v>91.498000000000005</v>
      </c>
      <c r="L40" s="126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45811.625</v>
      </c>
      <c r="K41" s="62">
        <v>91.686000000000007</v>
      </c>
      <c r="L41" s="126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45812.625</v>
      </c>
      <c r="K42" s="62">
        <v>91.866</v>
      </c>
      <c r="L42" s="126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45813.625</v>
      </c>
      <c r="K43" s="62">
        <v>92.236000000000004</v>
      </c>
      <c r="L43" s="126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45814.625</v>
      </c>
      <c r="K44" s="62">
        <v>92.4</v>
      </c>
      <c r="L44" s="126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45817.625</v>
      </c>
      <c r="K45" s="62">
        <v>92.602000000000004</v>
      </c>
      <c r="L45" s="126">
        <v>45918.625</v>
      </c>
      <c r="M45" s="62">
        <v>105.7</v>
      </c>
    </row>
    <row r="46" spans="1:13" x14ac:dyDescent="0.3">
      <c r="B46" s="62"/>
      <c r="C46" s="62"/>
      <c r="D46" s="62"/>
      <c r="J46" s="126">
        <v>45818.625</v>
      </c>
      <c r="K46" s="62">
        <v>92.813999999999993</v>
      </c>
      <c r="L46" s="126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45819.625</v>
      </c>
      <c r="K47" s="62">
        <v>92.998000000000005</v>
      </c>
      <c r="L47" s="126">
        <v>45922.625</v>
      </c>
      <c r="M47" s="62">
        <v>105.965</v>
      </c>
    </row>
    <row r="48" spans="1:13" x14ac:dyDescent="0.3">
      <c r="B48" s="62"/>
      <c r="C48" s="62"/>
      <c r="D48" s="62"/>
      <c r="J48" s="126">
        <v>45820.625</v>
      </c>
      <c r="K48" s="62">
        <v>92.992999999999995</v>
      </c>
      <c r="L48" s="126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45821.625</v>
      </c>
      <c r="K49" s="62">
        <v>92.897000000000006</v>
      </c>
      <c r="L49" s="126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45824.625</v>
      </c>
      <c r="K50" s="62">
        <v>92.980999999999995</v>
      </c>
      <c r="L50" s="126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45825.625</v>
      </c>
      <c r="K51" s="62">
        <v>92.956999999999994</v>
      </c>
      <c r="L51" s="126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45826.625</v>
      </c>
      <c r="K52" s="62">
        <v>92.912000000000006</v>
      </c>
      <c r="L52" s="126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45828.625</v>
      </c>
      <c r="K53" s="62">
        <v>92.826999999999998</v>
      </c>
      <c r="L53" s="126">
        <v>45930.625</v>
      </c>
      <c r="M53" s="62">
        <v>105.986</v>
      </c>
    </row>
    <row r="54" spans="2:13" x14ac:dyDescent="0.3">
      <c r="J54" s="126">
        <v>45831.625</v>
      </c>
      <c r="K54" s="62">
        <v>92.81</v>
      </c>
      <c r="L54" s="126">
        <v>45931.625</v>
      </c>
      <c r="M54" s="62">
        <v>105.97199999999999</v>
      </c>
    </row>
    <row r="55" spans="2:13" x14ac:dyDescent="0.3">
      <c r="J55" s="126">
        <v>45832.625</v>
      </c>
      <c r="K55" s="62">
        <v>93.058000000000007</v>
      </c>
      <c r="L55" s="126">
        <v>45932.625</v>
      </c>
      <c r="M55" s="62">
        <v>106.182</v>
      </c>
    </row>
    <row r="56" spans="2:13" x14ac:dyDescent="0.3">
      <c r="J56" s="126">
        <v>45833.625</v>
      </c>
      <c r="K56" s="62">
        <v>93.129000000000005</v>
      </c>
      <c r="L56" s="126">
        <v>45933.625</v>
      </c>
      <c r="M56" s="62">
        <v>106.56399999999999</v>
      </c>
    </row>
    <row r="57" spans="2:13" x14ac:dyDescent="0.3">
      <c r="J57" s="126">
        <v>45834.625</v>
      </c>
      <c r="K57" s="62">
        <v>93.075999999999993</v>
      </c>
      <c r="L57" s="126">
        <v>45936.625</v>
      </c>
      <c r="M57" s="62">
        <v>106.185</v>
      </c>
    </row>
    <row r="58" spans="2:13" x14ac:dyDescent="0.3">
      <c r="J58" s="126">
        <v>45835.625</v>
      </c>
      <c r="K58" s="62">
        <v>93.183999999999997</v>
      </c>
      <c r="L58" s="126">
        <v>45937.625</v>
      </c>
      <c r="M58" s="62">
        <v>106.161</v>
      </c>
    </row>
    <row r="59" spans="2:13" x14ac:dyDescent="0.3">
      <c r="J59" s="126">
        <v>45838.625</v>
      </c>
      <c r="K59" s="62">
        <v>93.289000000000001</v>
      </c>
      <c r="L59" s="126">
        <v>45938.625</v>
      </c>
      <c r="M59" s="62">
        <v>106.06399999999999</v>
      </c>
    </row>
    <row r="60" spans="2:13" x14ac:dyDescent="0.3">
      <c r="J60" s="126">
        <v>45839.625</v>
      </c>
      <c r="K60" s="62">
        <v>93.647999999999996</v>
      </c>
      <c r="L60" s="126">
        <v>45939.625</v>
      </c>
      <c r="M60" s="62">
        <v>105.71299999999999</v>
      </c>
    </row>
    <row r="61" spans="2:13" x14ac:dyDescent="0.3">
      <c r="J61" s="126">
        <v>45840.625</v>
      </c>
      <c r="K61" s="62">
        <v>93.677000000000007</v>
      </c>
      <c r="L61" s="126">
        <v>45944.625</v>
      </c>
      <c r="M61" s="62">
        <v>104.839</v>
      </c>
    </row>
    <row r="62" spans="2:13" x14ac:dyDescent="0.3">
      <c r="J62" s="126">
        <v>45841.625</v>
      </c>
      <c r="K62" s="62">
        <v>93.95</v>
      </c>
      <c r="L62" s="126">
        <v>45945.625</v>
      </c>
      <c r="M62" s="62">
        <v>106.086</v>
      </c>
    </row>
    <row r="63" spans="2:13" x14ac:dyDescent="0.3">
      <c r="J63" s="126">
        <v>45845.625</v>
      </c>
      <c r="K63" s="62">
        <v>94.081000000000003</v>
      </c>
      <c r="L63" s="126">
        <v>45946.625</v>
      </c>
      <c r="M63" s="62">
        <v>105.911</v>
      </c>
    </row>
    <row r="64" spans="2:13" x14ac:dyDescent="0.3">
      <c r="J64" s="126">
        <v>45846.625</v>
      </c>
      <c r="K64" s="62">
        <v>94.171000000000006</v>
      </c>
      <c r="L64" s="126">
        <v>45947.625</v>
      </c>
      <c r="M64" s="62">
        <v>105.65300000000001</v>
      </c>
    </row>
    <row r="65" spans="10:13" x14ac:dyDescent="0.3">
      <c r="J65" s="126">
        <v>45847.625</v>
      </c>
      <c r="K65" s="62">
        <v>94.325999999999993</v>
      </c>
      <c r="L65" s="126">
        <v>45950.625</v>
      </c>
      <c r="M65" s="62">
        <v>105.88200000000001</v>
      </c>
    </row>
    <row r="66" spans="10:13" x14ac:dyDescent="0.3">
      <c r="J66" s="126">
        <v>45848.625</v>
      </c>
      <c r="K66" s="62">
        <v>94.418999999999997</v>
      </c>
      <c r="L66" s="126">
        <v>45951.625</v>
      </c>
      <c r="M66" s="62">
        <v>106.151</v>
      </c>
    </row>
    <row r="67" spans="10:13" x14ac:dyDescent="0.3">
      <c r="J67" s="126">
        <v>45849.625</v>
      </c>
      <c r="K67" s="62">
        <v>94.393000000000001</v>
      </c>
    </row>
    <row r="68" spans="10:13" x14ac:dyDescent="0.3">
      <c r="J68" s="126">
        <v>45852.625</v>
      </c>
      <c r="K68" s="62">
        <v>94.340999999999994</v>
      </c>
    </row>
    <row r="69" spans="10:13" x14ac:dyDescent="0.3">
      <c r="J69" s="126">
        <v>45853.625</v>
      </c>
      <c r="K69" s="62">
        <v>94.376999999999995</v>
      </c>
    </row>
    <row r="70" spans="10:13" x14ac:dyDescent="0.3">
      <c r="J70" s="126">
        <v>45854.625</v>
      </c>
      <c r="K70" s="62">
        <v>94.259</v>
      </c>
    </row>
    <row r="71" spans="10:13" x14ac:dyDescent="0.3">
      <c r="J71" s="126">
        <v>45855.625</v>
      </c>
      <c r="K71" s="62">
        <v>94.277000000000001</v>
      </c>
    </row>
    <row r="72" spans="10:13" x14ac:dyDescent="0.3">
      <c r="J72" s="126">
        <v>45856.625</v>
      </c>
      <c r="K72" s="62">
        <v>94.381</v>
      </c>
    </row>
    <row r="73" spans="10:13" x14ac:dyDescent="0.3">
      <c r="J73" s="126">
        <v>45859.625</v>
      </c>
      <c r="K73" s="62">
        <v>94.393000000000001</v>
      </c>
    </row>
    <row r="74" spans="10:13" x14ac:dyDescent="0.3">
      <c r="J74" s="126">
        <v>45860.625</v>
      </c>
      <c r="K74" s="62">
        <v>94.63</v>
      </c>
    </row>
    <row r="75" spans="10:13" x14ac:dyDescent="0.3">
      <c r="J75" s="126">
        <v>45861.625</v>
      </c>
      <c r="K75" s="62">
        <v>94.623000000000005</v>
      </c>
    </row>
    <row r="76" spans="10:13" x14ac:dyDescent="0.3">
      <c r="J76" s="126">
        <v>45862.625</v>
      </c>
      <c r="K76" s="62">
        <v>94.912000000000006</v>
      </c>
    </row>
    <row r="77" spans="10:13" x14ac:dyDescent="0.3">
      <c r="J77" s="126">
        <v>45863.625</v>
      </c>
      <c r="K77" s="62">
        <v>94.930999999999997</v>
      </c>
    </row>
    <row r="78" spans="10:13" x14ac:dyDescent="0.3">
      <c r="J78" s="126">
        <v>45866.625</v>
      </c>
      <c r="K78" s="62">
        <v>95.052999999999997</v>
      </c>
    </row>
    <row r="79" spans="10:13" x14ac:dyDescent="0.3">
      <c r="J79" s="126">
        <v>45867.625</v>
      </c>
      <c r="K79" s="62">
        <v>95.07</v>
      </c>
    </row>
    <row r="80" spans="10:13" x14ac:dyDescent="0.3">
      <c r="J80" s="126">
        <v>45868.625</v>
      </c>
      <c r="K80" s="62">
        <v>95.052999999999997</v>
      </c>
    </row>
    <row r="81" spans="10:11" x14ac:dyDescent="0.3">
      <c r="J81" s="126">
        <v>45869.625</v>
      </c>
      <c r="K81" s="62">
        <v>95.078000000000003</v>
      </c>
    </row>
    <row r="82" spans="10:11" x14ac:dyDescent="0.3">
      <c r="J82" s="126">
        <v>45870.625</v>
      </c>
      <c r="K82" s="62">
        <v>94.99</v>
      </c>
    </row>
    <row r="83" spans="10:11" x14ac:dyDescent="0.3">
      <c r="J83" s="126">
        <v>45873.625</v>
      </c>
      <c r="K83" s="62">
        <v>94.972999999999999</v>
      </c>
    </row>
    <row r="84" spans="10:11" x14ac:dyDescent="0.3">
      <c r="J84" s="126">
        <v>45874.625</v>
      </c>
      <c r="K84" s="62">
        <v>95.025999999999996</v>
      </c>
    </row>
    <row r="85" spans="10:11" x14ac:dyDescent="0.3">
      <c r="J85" s="126">
        <v>45875.625</v>
      </c>
      <c r="K85" s="62">
        <v>95.06</v>
      </c>
    </row>
    <row r="86" spans="10:11" x14ac:dyDescent="0.3">
      <c r="J86" s="126">
        <v>45876.625</v>
      </c>
      <c r="K86" s="62">
        <v>95.17</v>
      </c>
    </row>
    <row r="87" spans="10:11" x14ac:dyDescent="0.3">
      <c r="J87" s="126">
        <v>45877.625</v>
      </c>
      <c r="K87" s="62">
        <v>95.186999999999998</v>
      </c>
    </row>
    <row r="88" spans="10:11" x14ac:dyDescent="0.3">
      <c r="J88" s="126">
        <v>45880.625</v>
      </c>
      <c r="K88" s="62">
        <v>95.293999999999997</v>
      </c>
    </row>
    <row r="89" spans="10:11" x14ac:dyDescent="0.3">
      <c r="J89" s="126">
        <v>45881.625</v>
      </c>
      <c r="K89" s="62">
        <v>95.337000000000003</v>
      </c>
    </row>
    <row r="90" spans="10:11" x14ac:dyDescent="0.3">
      <c r="J90" s="126">
        <v>45882.625</v>
      </c>
      <c r="K90" s="62">
        <v>95.337000000000003</v>
      </c>
    </row>
    <row r="91" spans="10:11" x14ac:dyDescent="0.3">
      <c r="J91" s="126">
        <v>45883.625</v>
      </c>
      <c r="K91" s="62">
        <v>95.251000000000005</v>
      </c>
    </row>
    <row r="92" spans="10:11" x14ac:dyDescent="0.3">
      <c r="J92" s="126">
        <v>45884.625</v>
      </c>
      <c r="K92" s="62">
        <v>95.251000000000005</v>
      </c>
    </row>
    <row r="93" spans="10:11" x14ac:dyDescent="0.3">
      <c r="J93" s="126">
        <v>45887.625</v>
      </c>
      <c r="K93" s="62">
        <v>95.216999999999999</v>
      </c>
    </row>
    <row r="94" spans="10:11" x14ac:dyDescent="0.3">
      <c r="J94" s="126">
        <v>45888.625</v>
      </c>
      <c r="K94" s="62">
        <v>95.19</v>
      </c>
    </row>
    <row r="95" spans="10:11" x14ac:dyDescent="0.3">
      <c r="J95" s="126">
        <v>45889.625</v>
      </c>
      <c r="K95" s="62">
        <v>94.927000000000007</v>
      </c>
    </row>
    <row r="96" spans="10:11" x14ac:dyDescent="0.3">
      <c r="J96" s="126">
        <v>45890.625</v>
      </c>
      <c r="K96" s="62">
        <v>94.682000000000002</v>
      </c>
    </row>
    <row r="97" spans="10:11" x14ac:dyDescent="0.3">
      <c r="J97" s="126">
        <v>45891.625</v>
      </c>
      <c r="K97" s="62">
        <v>94.811999999999998</v>
      </c>
    </row>
    <row r="98" spans="10:11" x14ac:dyDescent="0.3">
      <c r="J98" s="126">
        <v>45894.625</v>
      </c>
      <c r="K98" s="62">
        <v>94.853999999999999</v>
      </c>
    </row>
    <row r="99" spans="10:11" x14ac:dyDescent="0.3">
      <c r="J99" s="126">
        <v>45895.625</v>
      </c>
      <c r="K99" s="62">
        <v>94.569000000000003</v>
      </c>
    </row>
    <row r="100" spans="10:11" x14ac:dyDescent="0.3">
      <c r="J100" s="126">
        <v>45896.625</v>
      </c>
      <c r="K100" s="62">
        <v>94.542000000000002</v>
      </c>
    </row>
    <row r="101" spans="10:11" x14ac:dyDescent="0.3">
      <c r="J101" s="126">
        <v>45897.625</v>
      </c>
      <c r="K101" s="62">
        <v>94.539000000000001</v>
      </c>
    </row>
    <row r="102" spans="10:11" x14ac:dyDescent="0.3">
      <c r="J102" s="126">
        <v>45898.625</v>
      </c>
      <c r="K102" s="62">
        <v>94.376000000000005</v>
      </c>
    </row>
    <row r="103" spans="10:11" x14ac:dyDescent="0.3">
      <c r="J103" s="126">
        <v>45902.625</v>
      </c>
      <c r="K103" s="62">
        <v>94.259</v>
      </c>
    </row>
    <row r="104" spans="10:11" x14ac:dyDescent="0.3">
      <c r="J104" s="126">
        <v>45903.625</v>
      </c>
      <c r="K104" s="62">
        <v>94.162999999999997</v>
      </c>
    </row>
    <row r="105" spans="10:11" x14ac:dyDescent="0.3">
      <c r="J105" s="126">
        <v>45904.625</v>
      </c>
      <c r="K105" s="62">
        <v>94.207999999999998</v>
      </c>
    </row>
    <row r="106" spans="10:11" x14ac:dyDescent="0.3">
      <c r="J106" s="126">
        <v>45905.625</v>
      </c>
      <c r="K106" s="62">
        <v>94.412000000000006</v>
      </c>
    </row>
    <row r="107" spans="10:11" x14ac:dyDescent="0.3">
      <c r="J107" s="126">
        <v>45908.625</v>
      </c>
      <c r="K107" s="62">
        <v>94.566000000000003</v>
      </c>
    </row>
    <row r="108" spans="10:11" x14ac:dyDescent="0.3">
      <c r="J108" s="126">
        <v>45909.625</v>
      </c>
      <c r="K108" s="62">
        <v>94.63</v>
      </c>
    </row>
    <row r="109" spans="10:11" x14ac:dyDescent="0.3">
      <c r="J109" s="126">
        <v>45910.625</v>
      </c>
      <c r="K109" s="62">
        <v>94.74</v>
      </c>
    </row>
    <row r="110" spans="10:11" x14ac:dyDescent="0.3">
      <c r="J110" s="126">
        <v>45911.625</v>
      </c>
      <c r="K110" s="62">
        <v>94.674999999999997</v>
      </c>
    </row>
    <row r="111" spans="10:11" x14ac:dyDescent="0.3">
      <c r="J111" s="126">
        <v>45912.625</v>
      </c>
      <c r="K111" s="62">
        <v>94.858999999999995</v>
      </c>
    </row>
    <row r="112" spans="10:11" x14ac:dyDescent="0.3">
      <c r="J112" s="126">
        <v>45915.625</v>
      </c>
      <c r="K112" s="62">
        <v>94.914000000000001</v>
      </c>
    </row>
    <row r="113" spans="10:11" x14ac:dyDescent="0.3">
      <c r="J113" s="126">
        <v>45916.625</v>
      </c>
      <c r="K113" s="62">
        <v>94.938000000000002</v>
      </c>
    </row>
    <row r="114" spans="10:11" x14ac:dyDescent="0.3">
      <c r="J114" s="126">
        <v>45917.625</v>
      </c>
      <c r="K114" s="62">
        <v>94.878</v>
      </c>
    </row>
    <row r="115" spans="10:11" x14ac:dyDescent="0.3">
      <c r="J115" s="126">
        <v>45918.625</v>
      </c>
      <c r="K115" s="62">
        <v>94.921999999999997</v>
      </c>
    </row>
    <row r="116" spans="10:11" x14ac:dyDescent="0.3">
      <c r="J116" s="126">
        <v>45919.625</v>
      </c>
      <c r="K116" s="62">
        <v>94.891999999999996</v>
      </c>
    </row>
    <row r="117" spans="10:11" x14ac:dyDescent="0.3">
      <c r="J117" s="126">
        <v>45922.625</v>
      </c>
      <c r="K117" s="62">
        <v>94.825999999999993</v>
      </c>
    </row>
    <row r="118" spans="10:11" x14ac:dyDescent="0.3">
      <c r="J118" s="126">
        <v>45923.625</v>
      </c>
      <c r="K118" s="62">
        <v>94.789000000000001</v>
      </c>
    </row>
    <row r="119" spans="10:11" x14ac:dyDescent="0.3">
      <c r="J119" s="126">
        <v>45924.625</v>
      </c>
      <c r="K119" s="62">
        <v>94.733999999999995</v>
      </c>
    </row>
    <row r="120" spans="10:11" x14ac:dyDescent="0.3">
      <c r="J120" s="126">
        <v>45925.625</v>
      </c>
      <c r="K120" s="62">
        <v>94.597999999999999</v>
      </c>
    </row>
    <row r="121" spans="10:11" x14ac:dyDescent="0.3">
      <c r="J121" s="126">
        <v>45926.625</v>
      </c>
      <c r="K121" s="62">
        <v>94.596000000000004</v>
      </c>
    </row>
    <row r="122" spans="10:11" x14ac:dyDescent="0.3">
      <c r="J122" s="126">
        <v>45929.625</v>
      </c>
      <c r="K122" s="62">
        <v>94.68</v>
      </c>
    </row>
    <row r="123" spans="10:11" x14ac:dyDescent="0.3">
      <c r="J123" s="126">
        <v>45930.625</v>
      </c>
      <c r="K123" s="62">
        <v>94.614999999999995</v>
      </c>
    </row>
    <row r="124" spans="10:11" x14ac:dyDescent="0.3">
      <c r="J124" s="126">
        <v>45931.625</v>
      </c>
      <c r="K124" s="62">
        <v>94.775999999999996</v>
      </c>
    </row>
    <row r="125" spans="10:11" x14ac:dyDescent="0.3">
      <c r="J125" s="126">
        <v>45932.625</v>
      </c>
      <c r="K125" s="62">
        <v>94.875</v>
      </c>
    </row>
    <row r="126" spans="10:11" x14ac:dyDescent="0.3">
      <c r="J126" s="126">
        <v>45933.625</v>
      </c>
      <c r="K126" s="62">
        <v>94.998000000000005</v>
      </c>
    </row>
    <row r="127" spans="10:11" x14ac:dyDescent="0.3">
      <c r="J127" s="126">
        <v>45936.625</v>
      </c>
      <c r="K127" s="62">
        <v>94.927999999999997</v>
      </c>
    </row>
    <row r="128" spans="10:11" x14ac:dyDescent="0.3">
      <c r="J128" s="126">
        <v>45937.625</v>
      </c>
      <c r="K128" s="62">
        <v>94.911000000000001</v>
      </c>
    </row>
    <row r="129" spans="10:11" x14ac:dyDescent="0.3">
      <c r="J129" s="126">
        <v>45938.625</v>
      </c>
      <c r="K129" s="62">
        <v>94.834000000000003</v>
      </c>
    </row>
    <row r="130" spans="10:11" x14ac:dyDescent="0.3">
      <c r="J130" s="126">
        <v>45939.625</v>
      </c>
      <c r="K130" s="62">
        <v>94.65</v>
      </c>
    </row>
    <row r="131" spans="10:11" x14ac:dyDescent="0.3">
      <c r="J131" s="126">
        <v>45944.625</v>
      </c>
      <c r="K131" s="62">
        <v>94.346999999999994</v>
      </c>
    </row>
    <row r="132" spans="10:11" x14ac:dyDescent="0.3">
      <c r="J132" s="126">
        <v>45945.625</v>
      </c>
      <c r="K132" s="62">
        <v>94.986999999999995</v>
      </c>
    </row>
    <row r="133" spans="10:11" x14ac:dyDescent="0.3">
      <c r="J133" s="126">
        <v>45946.625</v>
      </c>
      <c r="K133" s="62">
        <v>95.355000000000004</v>
      </c>
    </row>
    <row r="134" spans="10:11" x14ac:dyDescent="0.3">
      <c r="J134" s="126">
        <v>45947.625</v>
      </c>
      <c r="K134" s="62">
        <v>95.215000000000003</v>
      </c>
    </row>
    <row r="135" spans="10:11" x14ac:dyDescent="0.3">
      <c r="J135" s="126">
        <v>45950.625</v>
      </c>
      <c r="K135" s="62">
        <v>95.445999999999998</v>
      </c>
    </row>
    <row r="136" spans="10:11" x14ac:dyDescent="0.3">
      <c r="J136" s="126">
        <v>45951.625</v>
      </c>
      <c r="K136" s="62">
        <v>95.558999999999997</v>
      </c>
    </row>
  </sheetData>
  <mergeCells count="2">
    <mergeCell ref="B12:D12"/>
    <mergeCell ref="E12:G12"/>
  </mergeCells>
  <conditionalFormatting sqref="M1:M7 H8:H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4"/>
  <sheetViews>
    <sheetView zoomScale="80" zoomScaleNormal="80" workbookViewId="0">
      <selection activeCell="O25" sqref="O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6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20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4">_xll.BDH(D4, "LAST_PRICE", "01/01/2025 15:00:00", "01/01/2035 16:00:00", "BarSize=60", "BarType=T", "RecurDaily=True", "TZ=New_York")</f>
        <v>45755.625</v>
      </c>
      <c r="U3" s="1">
        <v>86.793999999999997</v>
      </c>
      <c r="V3" s="126" cm="1">
        <f t="array" ref="V3:W118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45756.625</v>
      </c>
      <c r="U4" s="1">
        <v>83.867999999999995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45757.625</v>
      </c>
      <c r="U5" s="1">
        <v>84.677999999999997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45758.625</v>
      </c>
      <c r="U6" s="1">
        <v>83.316000000000003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45761.625</v>
      </c>
      <c r="U7" s="1">
        <v>84.268000000000001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45762.625</v>
      </c>
      <c r="U8" s="54">
        <v>85.12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45763.625</v>
      </c>
      <c r="U9" s="54">
        <v>85.32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102.026</v>
      </c>
      <c r="C10" s="21" cm="1">
        <f t="array" ref="C10">_xll.BDP(C4,"px_last")</f>
        <v>102.453125</v>
      </c>
      <c r="D10" s="21" cm="1">
        <f t="array" ref="D10">_xll.BDP(D4,"px_last")</f>
        <v>96.260999999999996</v>
      </c>
      <c r="E10" s="22" cm="1">
        <f t="array" ref="E10">_xll.BDP(E4,"px_last")</f>
        <v>103.3125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45768.625</v>
      </c>
      <c r="U10" s="54">
        <v>85.063999999999993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45769.625</v>
      </c>
      <c r="U11" s="54">
        <v>85.619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45770.625</v>
      </c>
      <c r="U12" s="54">
        <v>87.418000000000006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45771.625</v>
      </c>
      <c r="U13" s="54">
        <v>87.713999999999999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45772.625</v>
      </c>
      <c r="U14" s="54">
        <v>88.004999999999995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45775.625</v>
      </c>
      <c r="U15" s="54">
        <v>87.984999999999999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45776.625</v>
      </c>
      <c r="U16" s="54">
        <v>88.3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45777.625</v>
      </c>
      <c r="U17" s="54">
        <v>88.176000000000002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45778.625</v>
      </c>
      <c r="U18" s="54">
        <v>87.49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45779.625</v>
      </c>
      <c r="U19" s="54">
        <v>87.135999999999996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45782.625</v>
      </c>
      <c r="U20" s="54">
        <v>86.95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45783.625</v>
      </c>
      <c r="U21" s="54">
        <v>86.616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45784.625</v>
      </c>
      <c r="U22" s="54">
        <v>86.994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45785.625</v>
      </c>
      <c r="U23" s="54">
        <v>86.653999999999996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45786.625</v>
      </c>
      <c r="U24" s="54">
        <v>86.421999999999997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2">
        <f t="shared" ref="N25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45789.625</v>
      </c>
      <c r="U25" s="54">
        <v>86.483000000000004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6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6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2">
        <f t="shared" ref="N26:N27" si="74">C26+D26-F26-G26-I26-J26+L26+M26</f>
        <v>-16834.763813335761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45790.625</v>
      </c>
      <c r="U26" s="54">
        <v>86.486000000000004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6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6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2">
        <f t="shared" si="74"/>
        <v>-556.32890333517753</v>
      </c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45791.625</v>
      </c>
      <c r="U27" s="54">
        <v>86.606999999999999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>
        <f>B10</f>
        <v>102.026</v>
      </c>
      <c r="C28" s="31">
        <f>(B28-$B$14)/100*$B$5</f>
        <v>192639.99999999869</v>
      </c>
      <c r="D28" s="32">
        <f>(A26-$A$14)/360*$B$6*$B$5-(A26-$A$14)/360*$B$7*$B$5*$B$14/100</f>
        <v>3842.2533333333377</v>
      </c>
      <c r="E28" s="76">
        <f>C10</f>
        <v>102.453125</v>
      </c>
      <c r="F28" s="31">
        <f>(E28-$E$14)/100*$C$5</f>
        <v>211497.00000000052</v>
      </c>
      <c r="G28" s="32">
        <f>(A26-$A$14)/360*$C$6*$C$5-(A26-$A$14)/360*$C$7*$C$5*$E$14/100</f>
        <v>-108.71175111110279</v>
      </c>
      <c r="H28" s="4">
        <f>D10</f>
        <v>96.260999999999996</v>
      </c>
      <c r="I28" s="31">
        <f>(H28-$H$14)/100*$D$5</f>
        <v>94299.999999999782</v>
      </c>
      <c r="J28" s="32">
        <f>(A26-$A$14)/360*$D$6*$D$5-(A26-$A$14)/360*$D$7*$D$5*$H$14/100</f>
        <v>3073.1944444444434</v>
      </c>
      <c r="K28" s="76">
        <f>E10</f>
        <v>103.3125</v>
      </c>
      <c r="L28" s="31">
        <f>(K28-$K$14)/100*$E$5</f>
        <v>126651.00000000012</v>
      </c>
      <c r="M28" s="32">
        <f>(A26-$A$14)/360*$E$6*$E$5-(A26-$A$14)/360*$E$7*$E$5*$K$14/100</f>
        <v>947.21554666666816</v>
      </c>
      <c r="N28" s="82">
        <f>C28+D28-F28-G28-I28-J28+L28+M28</f>
        <v>15318.986186665157</v>
      </c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45792.625</v>
      </c>
      <c r="U28" s="54">
        <v>86.656999999999996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45793.625</v>
      </c>
      <c r="U29" s="54">
        <v>87.087000000000003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45796.625</v>
      </c>
      <c r="U30" s="54">
        <v>86.361000000000004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45797.625</v>
      </c>
      <c r="U31" s="54">
        <v>86.387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45798.625</v>
      </c>
      <c r="U32" s="54">
        <v>85.781000000000006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45799.625</v>
      </c>
      <c r="U33" s="54">
        <v>85.341999999999999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9">
        <v>45947.625</v>
      </c>
      <c r="Q34" s="54">
        <v>101.33199999999999</v>
      </c>
      <c r="R34" s="129">
        <v>45828.625</v>
      </c>
      <c r="S34" s="54">
        <v>98.96875</v>
      </c>
      <c r="T34" s="129">
        <v>45804.625</v>
      </c>
      <c r="U34" s="54">
        <v>86.376999999999995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9">
        <v>45950.625</v>
      </c>
      <c r="Q35" s="54">
        <v>101.574</v>
      </c>
      <c r="R35" s="129">
        <v>45831.625</v>
      </c>
      <c r="S35" s="54">
        <v>99.296875</v>
      </c>
      <c r="T35" s="129">
        <v>45805.625</v>
      </c>
      <c r="U35" s="54">
        <v>86.234999999999999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129">
        <v>45951.625</v>
      </c>
      <c r="Q36" s="54">
        <v>102.026</v>
      </c>
      <c r="R36" s="129">
        <v>45832.625</v>
      </c>
      <c r="S36" s="54">
        <v>99.671875</v>
      </c>
      <c r="T36" s="129">
        <v>45806.625</v>
      </c>
      <c r="U36" s="54">
        <v>86.704999999999998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45807.625</v>
      </c>
      <c r="U37" s="54">
        <v>86.674999999999997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45810.625</v>
      </c>
      <c r="U38" s="54">
        <v>86.381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45811.625</v>
      </c>
      <c r="U39" s="54">
        <v>86.587999999999994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45812.625</v>
      </c>
      <c r="U40" s="54">
        <v>87.248000000000005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45813.625</v>
      </c>
      <c r="U41" s="54">
        <v>87.323999999999998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45814.625</v>
      </c>
      <c r="U42" s="54">
        <v>86.8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45817.625</v>
      </c>
      <c r="U43" s="54">
        <v>86.730999999999995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45818.625</v>
      </c>
      <c r="U44" s="54">
        <v>87.043999999999997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45819.625</v>
      </c>
      <c r="U45" s="54">
        <v>87.248000000000005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45820.625</v>
      </c>
      <c r="U46" s="54">
        <v>87.465999999999994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45821.625</v>
      </c>
      <c r="U47" s="54">
        <v>86.977999999999994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45824.625</v>
      </c>
      <c r="U48" s="54">
        <v>86.965000000000003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45825.625</v>
      </c>
      <c r="U49" s="54">
        <v>87.016999999999996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45826.625</v>
      </c>
      <c r="U50" s="54">
        <v>87.179000000000002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45828.625</v>
      </c>
      <c r="U51" s="54">
        <v>87.057000000000002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45831.625</v>
      </c>
      <c r="U52" s="54">
        <v>87.498999999999995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45832.625</v>
      </c>
      <c r="U53" s="54">
        <v>87.813000000000002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45833.625</v>
      </c>
      <c r="U54" s="54">
        <v>88.256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45834.625</v>
      </c>
      <c r="U55" s="54">
        <v>88.537999999999997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45835.625</v>
      </c>
      <c r="U56" s="54">
        <v>88.67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45838.625</v>
      </c>
      <c r="U57" s="54">
        <v>88.741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45839.625</v>
      </c>
      <c r="U58" s="54">
        <v>89.156000000000006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45840.625</v>
      </c>
      <c r="U59" s="54">
        <v>89.039000000000001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45845.625</v>
      </c>
      <c r="U60" s="54">
        <v>88.873000000000005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45846.625</v>
      </c>
      <c r="U61" s="54">
        <v>88.649000000000001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45847.625</v>
      </c>
      <c r="U62" s="54">
        <v>89.042000000000002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45848.625</v>
      </c>
      <c r="U63" s="54">
        <v>89.186000000000007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45849.625</v>
      </c>
      <c r="U64" s="54">
        <v>88.834000000000003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45852.625</v>
      </c>
      <c r="U65" s="54">
        <v>88.548000000000002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45853.625</v>
      </c>
      <c r="U66" s="54">
        <v>88.222999999999999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45854.625</v>
      </c>
      <c r="U67" s="54">
        <v>88.09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45855.625</v>
      </c>
      <c r="U68" s="54">
        <v>88.257000000000005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45856.625</v>
      </c>
      <c r="U69" s="54">
        <v>88.397000000000006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45859.625</v>
      </c>
      <c r="U70" s="54">
        <v>88.954999999999998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45860.625</v>
      </c>
      <c r="U71" s="54">
        <v>89.116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45861.625</v>
      </c>
      <c r="U72" s="54">
        <v>88.831999999999994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45862.625</v>
      </c>
      <c r="U73" s="54">
        <v>88.843000000000004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45863.625</v>
      </c>
      <c r="U74" s="54">
        <v>88.879000000000005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45866.625</v>
      </c>
      <c r="U75" s="54">
        <v>89.033000000000001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45867.625</v>
      </c>
      <c r="U76" s="54">
        <v>89.569000000000003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45868.625</v>
      </c>
      <c r="U77" s="54">
        <v>89.222999999999999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45869.625</v>
      </c>
      <c r="U78" s="54">
        <v>89.516999999999996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45870.625</v>
      </c>
      <c r="U79" s="54">
        <v>90.073999999999998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45873.625</v>
      </c>
      <c r="U80" s="54">
        <v>90.417000000000002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45874.625</v>
      </c>
      <c r="U81" s="54">
        <v>90.712999999999994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45875.625</v>
      </c>
      <c r="U82" s="54">
        <v>90.623000000000005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45876.625</v>
      </c>
      <c r="U83" s="54">
        <v>90.69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45877.625</v>
      </c>
      <c r="U84" s="54">
        <v>90.384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45880.625</v>
      </c>
      <c r="U85" s="54">
        <v>90.596000000000004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45881.625</v>
      </c>
      <c r="U86" s="54">
        <v>90.510999999999996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45882.625</v>
      </c>
      <c r="U87" s="54">
        <v>91.340999999999994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45883.625</v>
      </c>
      <c r="U88" s="54">
        <v>91.134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45884.625</v>
      </c>
      <c r="U89" s="54">
        <v>91.073999999999998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45887.625</v>
      </c>
      <c r="U90" s="54">
        <v>91.28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45888.625</v>
      </c>
      <c r="U91" s="54">
        <v>91.4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45889.625</v>
      </c>
      <c r="U92" s="54">
        <v>91.606999999999999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45890.625</v>
      </c>
      <c r="U93" s="54">
        <v>91.453999999999994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45891.625</v>
      </c>
      <c r="U94" s="54">
        <v>91.677000000000007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45894.625</v>
      </c>
      <c r="U95" s="54">
        <v>91.754000000000005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45895.625</v>
      </c>
      <c r="U96" s="54">
        <v>91.52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45896.625</v>
      </c>
      <c r="U97" s="54">
        <v>91.337000000000003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45897.625</v>
      </c>
      <c r="U98" s="54">
        <v>91.617999999999995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45898.625</v>
      </c>
      <c r="U99" s="54">
        <v>91.227000000000004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45902.625</v>
      </c>
      <c r="U100" s="54">
        <v>90.741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45903.625</v>
      </c>
      <c r="U101" s="54">
        <v>90.899000000000001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45904.625</v>
      </c>
      <c r="U102" s="54">
        <v>91.533000000000001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45905.625</v>
      </c>
      <c r="U103" s="54">
        <v>92.209000000000003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45908.625</v>
      </c>
      <c r="U104" s="54">
        <v>92.653999999999996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45909.625</v>
      </c>
      <c r="U105" s="54">
        <v>92.697999999999993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45910.625</v>
      </c>
      <c r="U106" s="54">
        <v>92.921000000000006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45911.625</v>
      </c>
      <c r="U107" s="54">
        <v>93.498999999999995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45912.625</v>
      </c>
      <c r="U108" s="54">
        <v>93.632000000000005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45915.625</v>
      </c>
      <c r="U109" s="54">
        <v>93.965000000000003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45916.625</v>
      </c>
      <c r="U110" s="54">
        <v>94.453000000000003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45917.625</v>
      </c>
      <c r="U111" s="54">
        <v>94.53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45918.625</v>
      </c>
      <c r="U112" s="54">
        <v>94.84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45919.625</v>
      </c>
      <c r="U113" s="54">
        <v>94.754999999999995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45922.625</v>
      </c>
      <c r="U114" s="54">
        <v>94.643000000000001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45923.625</v>
      </c>
      <c r="U115" s="54">
        <v>94.569000000000003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45924.625</v>
      </c>
      <c r="U116" s="54">
        <v>94.546000000000006</v>
      </c>
      <c r="V116" s="129">
        <v>45947.625</v>
      </c>
      <c r="W116" s="54">
        <v>102.453125</v>
      </c>
    </row>
    <row r="117" spans="18:23" x14ac:dyDescent="0.3">
      <c r="R117" s="129">
        <v>45946.625</v>
      </c>
      <c r="S117" s="54">
        <v>102.328125</v>
      </c>
      <c r="T117" s="129">
        <v>45925.625</v>
      </c>
      <c r="U117" s="54">
        <v>94.403999999999996</v>
      </c>
      <c r="V117" s="129">
        <v>45950.625</v>
      </c>
      <c r="W117" s="54">
        <v>102.84375</v>
      </c>
    </row>
    <row r="118" spans="18:23" x14ac:dyDescent="0.3">
      <c r="R118" s="129">
        <v>45947.625</v>
      </c>
      <c r="S118" s="54">
        <v>102.109375</v>
      </c>
      <c r="T118" s="129">
        <v>45926.625</v>
      </c>
      <c r="U118" s="54">
        <v>94.427999999999997</v>
      </c>
      <c r="V118" s="129">
        <v>45951.625</v>
      </c>
      <c r="W118" s="54">
        <v>103.3125</v>
      </c>
    </row>
    <row r="119" spans="18:23" x14ac:dyDescent="0.3">
      <c r="R119" s="129">
        <v>45950.625</v>
      </c>
      <c r="S119" s="54">
        <v>102.265625</v>
      </c>
      <c r="T119" s="129">
        <v>45929.625</v>
      </c>
      <c r="U119" s="54">
        <v>94.834999999999994</v>
      </c>
    </row>
    <row r="120" spans="18:23" x14ac:dyDescent="0.3">
      <c r="R120" s="129">
        <v>45951.625</v>
      </c>
      <c r="S120" s="54">
        <v>102.453125</v>
      </c>
      <c r="T120" s="129">
        <v>45930.625</v>
      </c>
      <c r="U120" s="54">
        <v>94.778000000000006</v>
      </c>
    </row>
    <row r="121" spans="18:23" x14ac:dyDescent="0.3">
      <c r="T121" s="129">
        <v>45931.625</v>
      </c>
      <c r="U121" s="54">
        <v>94.77</v>
      </c>
    </row>
    <row r="122" spans="18:23" x14ac:dyDescent="0.3">
      <c r="T122" s="129">
        <v>45932.625</v>
      </c>
      <c r="U122" s="54">
        <v>94.884</v>
      </c>
    </row>
    <row r="123" spans="18:23" x14ac:dyDescent="0.3">
      <c r="T123" s="129">
        <v>45933.625</v>
      </c>
      <c r="U123" s="54">
        <v>94.835999999999999</v>
      </c>
    </row>
    <row r="124" spans="18:23" x14ac:dyDescent="0.3">
      <c r="T124" s="129">
        <v>45936.625</v>
      </c>
      <c r="U124" s="54">
        <v>94.5</v>
      </c>
    </row>
    <row r="125" spans="18:23" x14ac:dyDescent="0.3">
      <c r="T125" s="129">
        <v>45937.625</v>
      </c>
      <c r="U125" s="54">
        <v>94.43</v>
      </c>
    </row>
    <row r="126" spans="18:23" x14ac:dyDescent="0.3">
      <c r="T126" s="129">
        <v>45938.625</v>
      </c>
      <c r="U126" s="54">
        <v>94.516999999999996</v>
      </c>
    </row>
    <row r="127" spans="18:23" x14ac:dyDescent="0.3">
      <c r="T127" s="129">
        <v>45939.625</v>
      </c>
      <c r="U127" s="54">
        <v>94.284000000000006</v>
      </c>
    </row>
    <row r="128" spans="18:23" x14ac:dyDescent="0.3">
      <c r="T128" s="129">
        <v>45940.625</v>
      </c>
      <c r="U128" s="54">
        <v>94.251000000000005</v>
      </c>
    </row>
    <row r="129" spans="20:21" x14ac:dyDescent="0.3">
      <c r="T129" s="129">
        <v>45944.625</v>
      </c>
      <c r="U129" s="54">
        <v>94.539000000000001</v>
      </c>
    </row>
    <row r="130" spans="20:21" x14ac:dyDescent="0.3">
      <c r="T130" s="129">
        <v>45945.625</v>
      </c>
      <c r="U130" s="54">
        <v>94.89</v>
      </c>
    </row>
    <row r="131" spans="20:21" x14ac:dyDescent="0.3">
      <c r="T131" s="129">
        <v>45946.625</v>
      </c>
      <c r="U131" s="54">
        <v>94.99</v>
      </c>
    </row>
    <row r="132" spans="20:21" x14ac:dyDescent="0.3">
      <c r="T132" s="129">
        <v>45947.625</v>
      </c>
      <c r="U132" s="54">
        <v>95.174000000000007</v>
      </c>
    </row>
    <row r="133" spans="20:21" x14ac:dyDescent="0.3">
      <c r="T133" s="129">
        <v>45950.625</v>
      </c>
      <c r="U133" s="54">
        <v>95.436000000000007</v>
      </c>
    </row>
    <row r="134" spans="20:21" x14ac:dyDescent="0.3">
      <c r="T134" s="129">
        <v>45951.625</v>
      </c>
      <c r="U134" s="54">
        <v>96.260999999999996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H26" sqref="H26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3">_xll.BDH(C4, "LAST_PRICE", "01/01/2025 15:00:00", "01/01/2035 16:00:00", "BarSize=60", "BarType=T", "RecurDaily=True", "TZ=London")</f>
        <v>45755.625</v>
      </c>
      <c r="M3" s="46">
        <v>64.382000000000005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45756.625</v>
      </c>
      <c r="M4" s="1">
        <v>69.218999999999994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45757.625</v>
      </c>
      <c r="M5" s="1">
        <v>62.83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45758.625</v>
      </c>
      <c r="M6" s="1">
        <v>67.215000000000003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45761.625</v>
      </c>
      <c r="M7" s="1">
        <v>65.281000000000006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45762.625</v>
      </c>
      <c r="M8" s="1">
        <v>63.697000000000003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45763.625</v>
      </c>
      <c r="M9" s="3">
        <v>63.674999999999997</v>
      </c>
    </row>
    <row r="10" spans="1:13" ht="15" thickBot="1" x14ac:dyDescent="0.35">
      <c r="A10" s="16" t="s">
        <v>28</v>
      </c>
      <c r="B10" s="21" cm="1">
        <f t="array" ref="B10">_xll.BDP(B4,"px_last")</f>
        <v>93.998350000000002</v>
      </c>
      <c r="C10" s="22" cm="1">
        <f t="array" ref="C10">_xll.BDP(C4,"px_last")</f>
        <v>45.955469999999998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45764.625</v>
      </c>
      <c r="M10" s="3">
        <v>62.619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45765.625</v>
      </c>
      <c r="M11" s="3">
        <v>63.17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00" t="s">
        <v>16</v>
      </c>
      <c r="I12" s="1"/>
      <c r="J12" s="126">
        <v>45810.625</v>
      </c>
      <c r="K12" s="3">
        <v>93.031999999999996</v>
      </c>
      <c r="L12" s="126">
        <v>45768.625</v>
      </c>
      <c r="M12" s="3">
        <v>63.274999999999999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45769.625</v>
      </c>
      <c r="M13" s="3">
        <v>64.602000000000004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45770.625</v>
      </c>
      <c r="M14" s="3">
        <v>60.945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45771.625</v>
      </c>
      <c r="M15" s="3">
        <v>60.899000000000001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45772.625</v>
      </c>
      <c r="M16" s="3">
        <v>59.497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45775.625</v>
      </c>
      <c r="M17" s="3">
        <v>59.72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45776.625</v>
      </c>
      <c r="M18" s="3">
        <v>60.067999999999998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45777.625</v>
      </c>
      <c r="M19" s="3">
        <v>61.241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45778.625</v>
      </c>
      <c r="M20" s="3">
        <v>60.576000000000001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J21" s="126">
        <v>45951.625</v>
      </c>
      <c r="K21" s="3">
        <v>94.024000000000001</v>
      </c>
      <c r="L21" s="126">
        <v>45779.625</v>
      </c>
      <c r="M21" s="3">
        <v>59.521999999999998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45782.625</v>
      </c>
      <c r="M22" s="3">
        <v>59.442999999999998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2">
        <f t="shared" ref="H23" si="38">C23+D23-F23-G23</f>
        <v>-22796.194111111166</v>
      </c>
      <c r="I23" s="1"/>
      <c r="L23" s="126">
        <v>45783.625</v>
      </c>
      <c r="M23" s="3">
        <v>59.381999999999998</v>
      </c>
    </row>
    <row r="24" spans="1:13" x14ac:dyDescent="0.3">
      <c r="A24" s="131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2">
        <f t="shared" ref="H24:H25" si="45">C24+D24-F24-G24</f>
        <v>6101.7621111110566</v>
      </c>
      <c r="I24" s="1"/>
      <c r="L24" s="126">
        <v>45784.625</v>
      </c>
      <c r="M24" s="3">
        <v>58.87</v>
      </c>
    </row>
    <row r="25" spans="1:13" x14ac:dyDescent="0.3">
      <c r="A25" s="131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2">
        <f t="shared" si="45"/>
        <v>-7791.1412222223225</v>
      </c>
      <c r="I25" s="1"/>
      <c r="L25" s="126">
        <v>45785.625</v>
      </c>
      <c r="M25" s="3">
        <v>58.057000000000002</v>
      </c>
    </row>
    <row r="26" spans="1:13" x14ac:dyDescent="0.3">
      <c r="A26" s="131">
        <v>45951</v>
      </c>
      <c r="B26" s="45">
        <f>B10</f>
        <v>93.998350000000002</v>
      </c>
      <c r="C26" s="31">
        <f>-1*(B26-$B$14)*10^-4*$B$8*$B$5</f>
        <v>-38783.995000000024</v>
      </c>
      <c r="D26" s="32">
        <f>$B$6*(A24-$A$14)/360*$B$5</f>
        <v>7777.7777777777783</v>
      </c>
      <c r="E26" s="46">
        <f>C10</f>
        <v>45.955469999999998</v>
      </c>
      <c r="F26" s="31">
        <f>-1*(E26-$E$14)*10^-4*$C$8*$C$5</f>
        <v>-18668.928329999966</v>
      </c>
      <c r="G26" s="32">
        <f>$C$6*(A24-$A$14)/360*$C$5</f>
        <v>15166.666666666668</v>
      </c>
      <c r="H26" s="82">
        <f>C26+D26-F26-G26</f>
        <v>-27503.955558888949</v>
      </c>
      <c r="I26" s="1"/>
      <c r="L26" s="126">
        <v>45786.625</v>
      </c>
      <c r="M26" s="3">
        <v>57.448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45789.625</v>
      </c>
      <c r="M27" s="3">
        <v>56.378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45790.625</v>
      </c>
      <c r="M28" s="3">
        <v>53.453000000000003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45791.625</v>
      </c>
      <c r="M29" s="3">
        <v>53.988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45792.625</v>
      </c>
      <c r="M30" s="3">
        <v>54.762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45793.625</v>
      </c>
      <c r="M31" s="3">
        <v>54.014000000000003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45796.625</v>
      </c>
      <c r="M32" s="3">
        <v>54.042000000000002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45797.625</v>
      </c>
      <c r="M33" s="3">
        <v>53.8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45798.625</v>
      </c>
      <c r="M34" s="3">
        <v>53.773000000000003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45799.625</v>
      </c>
      <c r="M35" s="3">
        <v>54.58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45800.625</v>
      </c>
      <c r="M36" s="3">
        <v>55.301000000000002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45803.625</v>
      </c>
      <c r="M37" s="3">
        <v>55.465000000000003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45804.625</v>
      </c>
      <c r="M38" s="3">
        <v>53.786999999999999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45805.625</v>
      </c>
      <c r="M39" s="3">
        <v>52.703000000000003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45806.625</v>
      </c>
      <c r="M40" s="3">
        <v>51.826000000000001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45807.625</v>
      </c>
      <c r="M41" s="3">
        <v>52.076999999999998</v>
      </c>
    </row>
    <row r="42" spans="1:13" x14ac:dyDescent="0.3">
      <c r="B42" s="62"/>
      <c r="C42" s="62"/>
      <c r="D42" s="62"/>
      <c r="F42" s="60"/>
      <c r="G42" s="60"/>
      <c r="H42" s="60"/>
      <c r="L42" s="126">
        <v>45810.625</v>
      </c>
      <c r="M42" s="3">
        <v>51.999000000000002</v>
      </c>
    </row>
    <row r="43" spans="1:13" x14ac:dyDescent="0.3">
      <c r="B43" s="62"/>
      <c r="C43" s="62"/>
      <c r="D43" s="62"/>
      <c r="F43" s="60"/>
      <c r="G43" s="60"/>
      <c r="H43" s="60"/>
      <c r="L43" s="126">
        <v>45811.625</v>
      </c>
      <c r="M43" s="3">
        <v>51.923999999999999</v>
      </c>
    </row>
    <row r="44" spans="1:13" x14ac:dyDescent="0.3">
      <c r="B44" s="62"/>
      <c r="C44" s="62"/>
      <c r="D44" s="62"/>
      <c r="F44" s="60"/>
      <c r="G44" s="60"/>
      <c r="H44" s="60"/>
      <c r="L44" s="126">
        <v>45812.625</v>
      </c>
      <c r="M44" s="3">
        <v>50.991</v>
      </c>
    </row>
    <row r="45" spans="1:13" x14ac:dyDescent="0.3">
      <c r="B45" s="62"/>
      <c r="C45" s="62"/>
      <c r="D45" s="62"/>
      <c r="F45" s="60"/>
      <c r="G45" s="60"/>
      <c r="H45" s="60"/>
      <c r="L45" s="126">
        <v>45813.625</v>
      </c>
      <c r="M45" s="3">
        <v>51.46</v>
      </c>
    </row>
    <row r="46" spans="1:13" x14ac:dyDescent="0.3">
      <c r="B46" s="62"/>
      <c r="C46" s="62"/>
      <c r="D46" s="62"/>
      <c r="L46" s="126">
        <v>45814.625</v>
      </c>
      <c r="M46" s="3">
        <v>50.575000000000003</v>
      </c>
    </row>
    <row r="47" spans="1:13" x14ac:dyDescent="0.3">
      <c r="B47" s="62"/>
      <c r="C47" s="62"/>
      <c r="D47" s="62"/>
      <c r="L47" s="126">
        <v>45817.625</v>
      </c>
      <c r="M47" s="3">
        <v>50.07</v>
      </c>
    </row>
    <row r="48" spans="1:13" x14ac:dyDescent="0.3">
      <c r="B48" s="62"/>
      <c r="C48" s="62"/>
      <c r="D48" s="62"/>
      <c r="L48" s="126">
        <v>45818.625</v>
      </c>
      <c r="M48" s="3">
        <v>49.826999999999998</v>
      </c>
    </row>
    <row r="49" spans="2:13" x14ac:dyDescent="0.3">
      <c r="B49" s="62"/>
      <c r="C49" s="62"/>
      <c r="D49" s="62"/>
      <c r="L49" s="126">
        <v>45819.625</v>
      </c>
      <c r="M49" s="3">
        <v>49.567</v>
      </c>
    </row>
    <row r="50" spans="2:13" x14ac:dyDescent="0.3">
      <c r="B50" s="62"/>
      <c r="C50" s="62"/>
      <c r="D50" s="62"/>
      <c r="L50" s="126">
        <v>45820.625</v>
      </c>
      <c r="M50" s="3">
        <v>49.652999999999999</v>
      </c>
    </row>
    <row r="51" spans="2:13" x14ac:dyDescent="0.3">
      <c r="B51" s="62"/>
      <c r="C51" s="62"/>
      <c r="D51" s="62"/>
      <c r="L51" s="126">
        <v>45821.625</v>
      </c>
      <c r="M51" s="3">
        <v>51.447000000000003</v>
      </c>
    </row>
    <row r="52" spans="2:13" x14ac:dyDescent="0.3">
      <c r="B52" s="62"/>
      <c r="C52" s="62"/>
      <c r="D52" s="62"/>
      <c r="L52" s="126">
        <v>45824.625</v>
      </c>
      <c r="M52" s="3">
        <v>50.210999999999999</v>
      </c>
    </row>
    <row r="53" spans="2:13" x14ac:dyDescent="0.3">
      <c r="B53" s="62"/>
      <c r="C53" s="62"/>
      <c r="D53" s="62"/>
      <c r="L53" s="126">
        <v>45825.625</v>
      </c>
      <c r="M53" s="3">
        <v>50.256</v>
      </c>
    </row>
    <row r="54" spans="2:13" x14ac:dyDescent="0.3">
      <c r="L54" s="126">
        <v>45826.625</v>
      </c>
      <c r="M54" s="3">
        <v>50.328000000000003</v>
      </c>
    </row>
    <row r="55" spans="2:13" x14ac:dyDescent="0.3">
      <c r="L55" s="126">
        <v>45827.625</v>
      </c>
      <c r="M55" s="3">
        <v>51.09</v>
      </c>
    </row>
    <row r="56" spans="2:13" x14ac:dyDescent="0.3">
      <c r="L56" s="126">
        <v>45828.625</v>
      </c>
      <c r="M56" s="3">
        <v>50.98</v>
      </c>
    </row>
    <row r="57" spans="2:13" x14ac:dyDescent="0.3">
      <c r="L57" s="126">
        <v>45831.625</v>
      </c>
      <c r="M57" s="3">
        <v>51.106000000000002</v>
      </c>
    </row>
    <row r="58" spans="2:13" x14ac:dyDescent="0.3">
      <c r="L58" s="126">
        <v>45832.625</v>
      </c>
      <c r="M58" s="3">
        <v>48.530999999999999</v>
      </c>
    </row>
    <row r="59" spans="2:13" x14ac:dyDescent="0.3">
      <c r="L59" s="126">
        <v>45833.625</v>
      </c>
      <c r="M59" s="3">
        <v>48.798000000000002</v>
      </c>
    </row>
    <row r="60" spans="2:13" x14ac:dyDescent="0.3">
      <c r="L60" s="126">
        <v>45834.625</v>
      </c>
      <c r="M60" s="3">
        <v>48.734999999999999</v>
      </c>
    </row>
    <row r="61" spans="2:13" x14ac:dyDescent="0.3">
      <c r="L61" s="126">
        <v>45835.625</v>
      </c>
      <c r="M61" s="3">
        <v>47.646000000000001</v>
      </c>
    </row>
    <row r="62" spans="2:13" x14ac:dyDescent="0.3">
      <c r="L62" s="126">
        <v>45838.625</v>
      </c>
      <c r="M62" s="3">
        <v>47.832999999999998</v>
      </c>
    </row>
    <row r="63" spans="2:13" x14ac:dyDescent="0.3">
      <c r="L63" s="126">
        <v>45839.625</v>
      </c>
      <c r="M63" s="3">
        <v>47.801000000000002</v>
      </c>
    </row>
    <row r="64" spans="2:13" x14ac:dyDescent="0.3">
      <c r="L64" s="126">
        <v>45840.625</v>
      </c>
      <c r="M64" s="3">
        <v>47.194000000000003</v>
      </c>
    </row>
    <row r="65" spans="12:13" x14ac:dyDescent="0.3">
      <c r="L65" s="126">
        <v>45841.625</v>
      </c>
      <c r="M65" s="3">
        <v>47.182000000000002</v>
      </c>
    </row>
    <row r="66" spans="12:13" x14ac:dyDescent="0.3">
      <c r="L66" s="126">
        <v>45842.625</v>
      </c>
      <c r="M66" s="3">
        <v>47.551000000000002</v>
      </c>
    </row>
    <row r="67" spans="12:13" x14ac:dyDescent="0.3">
      <c r="L67" s="126">
        <v>45845.625</v>
      </c>
      <c r="M67" s="3">
        <v>47.372</v>
      </c>
    </row>
    <row r="68" spans="12:13" x14ac:dyDescent="0.3">
      <c r="L68" s="126">
        <v>45846.625</v>
      </c>
      <c r="M68" s="3">
        <v>47.015000000000001</v>
      </c>
    </row>
    <row r="69" spans="12:13" x14ac:dyDescent="0.3">
      <c r="L69" s="126">
        <v>45847.625</v>
      </c>
      <c r="M69" s="3">
        <v>47.259</v>
      </c>
    </row>
    <row r="70" spans="12:13" x14ac:dyDescent="0.3">
      <c r="L70" s="126">
        <v>45848.625</v>
      </c>
      <c r="M70" s="3">
        <v>46.771000000000001</v>
      </c>
    </row>
    <row r="71" spans="12:13" x14ac:dyDescent="0.3">
      <c r="L71" s="126">
        <v>45849.625</v>
      </c>
      <c r="M71" s="3">
        <v>47.335999999999999</v>
      </c>
    </row>
    <row r="72" spans="12:13" x14ac:dyDescent="0.3">
      <c r="L72" s="126">
        <v>45852.625</v>
      </c>
      <c r="M72" s="3">
        <v>47.235999999999997</v>
      </c>
    </row>
    <row r="73" spans="12:13" x14ac:dyDescent="0.3">
      <c r="L73" s="126">
        <v>45853.625</v>
      </c>
      <c r="M73" s="3">
        <v>47.542999999999999</v>
      </c>
    </row>
    <row r="74" spans="12:13" x14ac:dyDescent="0.3">
      <c r="L74" s="126">
        <v>45854.625</v>
      </c>
      <c r="M74" s="3">
        <v>47.863999999999997</v>
      </c>
    </row>
    <row r="75" spans="12:13" x14ac:dyDescent="0.3">
      <c r="L75" s="126">
        <v>45855.625</v>
      </c>
      <c r="M75" s="3">
        <v>47.286999999999999</v>
      </c>
    </row>
    <row r="76" spans="12:13" x14ac:dyDescent="0.3">
      <c r="L76" s="126">
        <v>45856.625</v>
      </c>
      <c r="M76" s="3">
        <v>46.664999999999999</v>
      </c>
    </row>
    <row r="77" spans="12:13" x14ac:dyDescent="0.3">
      <c r="L77" s="126">
        <v>45859.625</v>
      </c>
      <c r="M77" s="3">
        <v>46.798000000000002</v>
      </c>
    </row>
    <row r="78" spans="12:13" x14ac:dyDescent="0.3">
      <c r="L78" s="126">
        <v>45860.625</v>
      </c>
      <c r="M78" s="3">
        <v>47.064999999999998</v>
      </c>
    </row>
    <row r="79" spans="12:13" x14ac:dyDescent="0.3">
      <c r="L79" s="126">
        <v>45861.625</v>
      </c>
      <c r="M79" s="3">
        <v>46.191000000000003</v>
      </c>
    </row>
    <row r="80" spans="12:13" x14ac:dyDescent="0.3">
      <c r="L80" s="126">
        <v>45862.625</v>
      </c>
      <c r="M80" s="3">
        <v>46.113</v>
      </c>
    </row>
    <row r="81" spans="12:13" x14ac:dyDescent="0.3">
      <c r="L81" s="126">
        <v>45863.625</v>
      </c>
      <c r="M81" s="3">
        <v>45.887</v>
      </c>
    </row>
    <row r="82" spans="12:13" x14ac:dyDescent="0.3">
      <c r="L82" s="126">
        <v>45866.625</v>
      </c>
      <c r="M82" s="3">
        <v>45.268000000000001</v>
      </c>
    </row>
    <row r="83" spans="12:13" x14ac:dyDescent="0.3">
      <c r="L83" s="126">
        <v>45867.625</v>
      </c>
      <c r="M83" s="3">
        <v>45.021000000000001</v>
      </c>
    </row>
    <row r="84" spans="12:13" x14ac:dyDescent="0.3">
      <c r="L84" s="126">
        <v>45868.625</v>
      </c>
      <c r="M84" s="3">
        <v>45.497999999999998</v>
      </c>
    </row>
    <row r="85" spans="12:13" x14ac:dyDescent="0.3">
      <c r="L85" s="126">
        <v>45869.625</v>
      </c>
      <c r="M85" s="3">
        <v>45.439</v>
      </c>
    </row>
    <row r="86" spans="12:13" x14ac:dyDescent="0.3">
      <c r="L86" s="126">
        <v>45870.625</v>
      </c>
      <c r="M86" s="3">
        <v>46.853000000000002</v>
      </c>
    </row>
    <row r="87" spans="12:13" x14ac:dyDescent="0.3">
      <c r="L87" s="126">
        <v>45873.625</v>
      </c>
      <c r="M87" s="3">
        <v>46.91</v>
      </c>
    </row>
    <row r="88" spans="12:13" x14ac:dyDescent="0.3">
      <c r="L88" s="126">
        <v>45874.625</v>
      </c>
      <c r="M88" s="3">
        <v>45.616999999999997</v>
      </c>
    </row>
    <row r="89" spans="12:13" x14ac:dyDescent="0.3">
      <c r="L89" s="126">
        <v>45875.625</v>
      </c>
      <c r="M89" s="3">
        <v>46.472000000000001</v>
      </c>
    </row>
    <row r="90" spans="12:13" x14ac:dyDescent="0.3">
      <c r="L90" s="126">
        <v>45876.625</v>
      </c>
      <c r="M90" s="3">
        <v>45.741999999999997</v>
      </c>
    </row>
    <row r="91" spans="12:13" x14ac:dyDescent="0.3">
      <c r="L91" s="126">
        <v>45877.625</v>
      </c>
      <c r="M91" s="3">
        <v>45.639000000000003</v>
      </c>
    </row>
    <row r="92" spans="12:13" x14ac:dyDescent="0.3">
      <c r="L92" s="126">
        <v>45880.625</v>
      </c>
      <c r="M92" s="3">
        <v>45.212000000000003</v>
      </c>
    </row>
    <row r="93" spans="12:13" x14ac:dyDescent="0.3">
      <c r="L93" s="126">
        <v>45881.625</v>
      </c>
      <c r="M93" s="3">
        <v>44.905000000000001</v>
      </c>
    </row>
    <row r="94" spans="12:13" x14ac:dyDescent="0.3">
      <c r="L94" s="126">
        <v>45882.625</v>
      </c>
      <c r="M94" s="3">
        <v>44.164999999999999</v>
      </c>
    </row>
    <row r="95" spans="12:13" x14ac:dyDescent="0.3">
      <c r="L95" s="126">
        <v>45883.625</v>
      </c>
      <c r="M95" s="3">
        <v>43.07</v>
      </c>
    </row>
    <row r="96" spans="12:13" x14ac:dyDescent="0.3">
      <c r="L96" s="126">
        <v>45884.625</v>
      </c>
      <c r="M96" s="3">
        <v>42.658000000000001</v>
      </c>
    </row>
    <row r="97" spans="12:13" x14ac:dyDescent="0.3">
      <c r="L97" s="126">
        <v>45887.625</v>
      </c>
      <c r="M97" s="3">
        <v>42.69</v>
      </c>
    </row>
    <row r="98" spans="12:13" x14ac:dyDescent="0.3">
      <c r="L98" s="126">
        <v>45888.625</v>
      </c>
      <c r="M98" s="3">
        <v>43.34</v>
      </c>
    </row>
    <row r="99" spans="12:13" x14ac:dyDescent="0.3">
      <c r="L99" s="126">
        <v>45889.625</v>
      </c>
      <c r="M99" s="3">
        <v>43.088999999999999</v>
      </c>
    </row>
    <row r="100" spans="12:13" x14ac:dyDescent="0.3">
      <c r="L100" s="126">
        <v>45890.625</v>
      </c>
      <c r="M100" s="3">
        <v>43.530999999999999</v>
      </c>
    </row>
    <row r="101" spans="12:13" x14ac:dyDescent="0.3">
      <c r="L101" s="126">
        <v>45891.625</v>
      </c>
      <c r="M101" s="3">
        <v>43.149000000000001</v>
      </c>
    </row>
    <row r="102" spans="12:13" x14ac:dyDescent="0.3">
      <c r="L102" s="126">
        <v>45894.625</v>
      </c>
      <c r="M102" s="3">
        <v>42.863999999999997</v>
      </c>
    </row>
    <row r="103" spans="12:13" x14ac:dyDescent="0.3">
      <c r="L103" s="126">
        <v>45895.625</v>
      </c>
      <c r="M103" s="3">
        <v>44.186</v>
      </c>
    </row>
    <row r="104" spans="12:13" x14ac:dyDescent="0.3">
      <c r="L104" s="126">
        <v>45896.625</v>
      </c>
      <c r="M104" s="3">
        <v>45.048999999999999</v>
      </c>
    </row>
    <row r="105" spans="12:13" x14ac:dyDescent="0.3">
      <c r="L105" s="126">
        <v>45897.625</v>
      </c>
      <c r="M105" s="3">
        <v>46.148000000000003</v>
      </c>
    </row>
    <row r="106" spans="12:13" x14ac:dyDescent="0.3">
      <c r="L106" s="126">
        <v>45898.625</v>
      </c>
      <c r="M106" s="3">
        <v>46.421999999999997</v>
      </c>
    </row>
    <row r="107" spans="12:13" x14ac:dyDescent="0.3">
      <c r="L107" s="126">
        <v>45901.625</v>
      </c>
      <c r="M107" s="3">
        <v>46.432000000000002</v>
      </c>
    </row>
    <row r="108" spans="12:13" x14ac:dyDescent="0.3">
      <c r="L108" s="126">
        <v>45902.625</v>
      </c>
      <c r="M108" s="3">
        <v>48.558999999999997</v>
      </c>
    </row>
    <row r="109" spans="12:13" x14ac:dyDescent="0.3">
      <c r="L109" s="126">
        <v>45903.625</v>
      </c>
      <c r="M109" s="3">
        <v>48.46</v>
      </c>
    </row>
    <row r="110" spans="12:13" x14ac:dyDescent="0.3">
      <c r="L110" s="126">
        <v>45904.625</v>
      </c>
      <c r="M110" s="3">
        <v>47.35</v>
      </c>
    </row>
    <row r="111" spans="12:13" x14ac:dyDescent="0.3">
      <c r="L111" s="126">
        <v>45905.625</v>
      </c>
      <c r="M111" s="3">
        <v>46.287999999999997</v>
      </c>
    </row>
    <row r="112" spans="12:13" x14ac:dyDescent="0.3">
      <c r="L112" s="126">
        <v>45908.625</v>
      </c>
      <c r="M112" s="3">
        <v>46.375</v>
      </c>
    </row>
    <row r="113" spans="12:13" x14ac:dyDescent="0.3">
      <c r="L113" s="126">
        <v>45909.625</v>
      </c>
      <c r="M113" s="3">
        <v>45.290999999999997</v>
      </c>
    </row>
    <row r="114" spans="12:13" x14ac:dyDescent="0.3">
      <c r="L114" s="126">
        <v>45910.625</v>
      </c>
      <c r="M114" s="3">
        <v>44.817</v>
      </c>
    </row>
    <row r="115" spans="12:13" x14ac:dyDescent="0.3">
      <c r="L115" s="126">
        <v>45911.625</v>
      </c>
      <c r="M115" s="3">
        <v>43.853000000000002</v>
      </c>
    </row>
    <row r="116" spans="12:13" x14ac:dyDescent="0.3">
      <c r="L116" s="126">
        <v>45912.625</v>
      </c>
      <c r="M116" s="3">
        <v>43.271000000000001</v>
      </c>
    </row>
    <row r="117" spans="12:13" x14ac:dyDescent="0.3">
      <c r="L117" s="126">
        <v>45915.625</v>
      </c>
      <c r="M117" s="3">
        <v>42.829000000000001</v>
      </c>
    </row>
    <row r="118" spans="12:13" x14ac:dyDescent="0.3">
      <c r="L118" s="126">
        <v>45916.625</v>
      </c>
      <c r="M118" s="3">
        <v>42.984000000000002</v>
      </c>
    </row>
    <row r="119" spans="12:13" x14ac:dyDescent="0.3">
      <c r="L119" s="126">
        <v>45917.625</v>
      </c>
      <c r="M119" s="3">
        <v>43.191000000000003</v>
      </c>
    </row>
    <row r="120" spans="12:13" x14ac:dyDescent="0.3">
      <c r="L120" s="126">
        <v>45918.625</v>
      </c>
      <c r="M120" s="3">
        <v>42.176000000000002</v>
      </c>
    </row>
    <row r="121" spans="12:13" x14ac:dyDescent="0.3">
      <c r="L121" s="126">
        <v>45919.625</v>
      </c>
      <c r="M121" s="3">
        <v>42.023000000000003</v>
      </c>
    </row>
    <row r="122" spans="12:13" x14ac:dyDescent="0.3">
      <c r="L122" s="126">
        <v>45922.625</v>
      </c>
      <c r="M122" s="3">
        <v>47.085000000000001</v>
      </c>
    </row>
    <row r="123" spans="12:13" x14ac:dyDescent="0.3">
      <c r="L123" s="126">
        <v>45923.625</v>
      </c>
      <c r="M123" s="3">
        <v>46.759</v>
      </c>
    </row>
    <row r="124" spans="12:13" x14ac:dyDescent="0.3">
      <c r="L124" s="126">
        <v>45924.625</v>
      </c>
      <c r="M124" s="3">
        <v>46.57</v>
      </c>
    </row>
    <row r="125" spans="12:13" x14ac:dyDescent="0.3">
      <c r="L125" s="126">
        <v>45925.625</v>
      </c>
      <c r="M125" s="3">
        <v>46.603999999999999</v>
      </c>
    </row>
    <row r="126" spans="12:13" x14ac:dyDescent="0.3">
      <c r="L126" s="126">
        <v>45926.625</v>
      </c>
      <c r="M126" s="3">
        <v>47.268999999999998</v>
      </c>
    </row>
    <row r="127" spans="12:13" x14ac:dyDescent="0.3">
      <c r="L127" s="126">
        <v>45929.625</v>
      </c>
      <c r="M127" s="3">
        <v>46.972000000000001</v>
      </c>
    </row>
    <row r="128" spans="12:13" x14ac:dyDescent="0.3">
      <c r="L128" s="126">
        <v>45930.625</v>
      </c>
      <c r="M128" s="3">
        <v>46.463999999999999</v>
      </c>
    </row>
    <row r="129" spans="12:13" x14ac:dyDescent="0.3">
      <c r="L129" s="126">
        <v>45931.625</v>
      </c>
      <c r="M129" s="3">
        <v>46.284999999999997</v>
      </c>
    </row>
    <row r="130" spans="12:13" x14ac:dyDescent="0.3">
      <c r="L130" s="126">
        <v>45932.625</v>
      </c>
      <c r="M130" s="3">
        <v>45.938000000000002</v>
      </c>
    </row>
    <row r="131" spans="12:13" x14ac:dyDescent="0.3">
      <c r="L131" s="126">
        <v>45933.625</v>
      </c>
      <c r="M131" s="3">
        <v>45.588000000000001</v>
      </c>
    </row>
    <row r="132" spans="12:13" x14ac:dyDescent="0.3">
      <c r="L132" s="126">
        <v>45936.625</v>
      </c>
      <c r="M132" s="3">
        <v>46.19</v>
      </c>
    </row>
    <row r="133" spans="12:13" x14ac:dyDescent="0.3">
      <c r="L133" s="126">
        <v>45937.625</v>
      </c>
      <c r="M133" s="3">
        <v>46.366</v>
      </c>
    </row>
    <row r="134" spans="12:13" x14ac:dyDescent="0.3">
      <c r="L134" s="126">
        <v>45938.625</v>
      </c>
      <c r="M134" s="3">
        <v>46.357999999999997</v>
      </c>
    </row>
    <row r="135" spans="12:13" x14ac:dyDescent="0.3">
      <c r="L135" s="126">
        <v>45939.625</v>
      </c>
      <c r="M135" s="3">
        <v>46.667999999999999</v>
      </c>
    </row>
    <row r="136" spans="12:13" x14ac:dyDescent="0.3">
      <c r="L136" s="126">
        <v>45940.625</v>
      </c>
      <c r="M136" s="3">
        <v>46.917000000000002</v>
      </c>
    </row>
    <row r="137" spans="12:13" x14ac:dyDescent="0.3">
      <c r="L137" s="126">
        <v>45943.625</v>
      </c>
      <c r="M137" s="3">
        <v>47.828000000000003</v>
      </c>
    </row>
    <row r="138" spans="12:13" x14ac:dyDescent="0.3">
      <c r="L138" s="126">
        <v>45944.625</v>
      </c>
      <c r="M138" s="3">
        <v>47.908000000000001</v>
      </c>
    </row>
    <row r="139" spans="12:13" x14ac:dyDescent="0.3">
      <c r="L139" s="126">
        <v>45945.625</v>
      </c>
      <c r="M139" s="3">
        <v>45.886000000000003</v>
      </c>
    </row>
    <row r="140" spans="12:13" x14ac:dyDescent="0.3">
      <c r="L140" s="126">
        <v>45946.625</v>
      </c>
      <c r="M140" s="3">
        <v>45.503</v>
      </c>
    </row>
    <row r="141" spans="12:13" x14ac:dyDescent="0.3">
      <c r="L141" s="126">
        <v>45947.625</v>
      </c>
      <c r="M141" s="3">
        <v>47.009</v>
      </c>
    </row>
    <row r="142" spans="12:13" x14ac:dyDescent="0.3">
      <c r="L142" s="126">
        <v>45950.625</v>
      </c>
      <c r="M142" s="3">
        <v>46.378999999999998</v>
      </c>
    </row>
    <row r="143" spans="12:13" x14ac:dyDescent="0.3">
      <c r="L143" s="126">
        <v>45951.625</v>
      </c>
      <c r="M143" s="3">
        <v>45.969000000000001</v>
      </c>
    </row>
  </sheetData>
  <mergeCells count="2">
    <mergeCell ref="B12:D12"/>
    <mergeCell ref="E12:G12"/>
  </mergeCells>
  <conditionalFormatting sqref="H12:H34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zoomScale="80" zoomScaleNormal="80" workbookViewId="0">
      <selection activeCell="N4" sqref="N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45755.625</v>
      </c>
      <c r="Q3" s="1">
        <v>90.07</v>
      </c>
      <c r="R3" s="52" cm="1">
        <f t="array" ref="R3:S140">_xll.BDH(C4, "LAST_PRICE", "01/01/2025 15:00:00", "01/01/2035 16:00:00", "BarSize=60", "BarType=T", "RecurDaily=True", "TZ=London")</f>
        <v>45755.625</v>
      </c>
      <c r="S3" s="46">
        <v>101.324</v>
      </c>
      <c r="T3" s="124" cm="1">
        <f t="array" ref="T3:U128">_xll.BDH(D4, "LAST_PRICE", "01/01/2025 15:00:00", "01/01/2035 16:00:00", "BarSize=60", "BarType=T", "RecurDaily=True", "TZ=London")</f>
        <v>45755.625</v>
      </c>
      <c r="U3" s="1">
        <v>119.1</v>
      </c>
      <c r="V3" s="52" cm="1">
        <f t="array" ref="V3:W78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45756.625</v>
      </c>
      <c r="Q4" s="54">
        <v>89.53</v>
      </c>
      <c r="R4" s="75">
        <v>45756.625</v>
      </c>
      <c r="S4" s="54">
        <v>101.774</v>
      </c>
      <c r="T4" s="125">
        <v>45756.625</v>
      </c>
      <c r="U4" s="54">
        <v>118.82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45757.625</v>
      </c>
      <c r="Q5" s="54">
        <v>90.4</v>
      </c>
      <c r="R5" s="75">
        <v>45757.625</v>
      </c>
      <c r="S5" s="54">
        <v>101.46299999999999</v>
      </c>
      <c r="T5" s="125">
        <v>45757.625</v>
      </c>
      <c r="U5" s="54">
        <v>119.32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45758.625</v>
      </c>
      <c r="Q6" s="54">
        <v>89.87</v>
      </c>
      <c r="R6" s="75">
        <v>45758.625</v>
      </c>
      <c r="S6" s="54">
        <v>101.64700000000001</v>
      </c>
      <c r="T6" s="125">
        <v>45758.625</v>
      </c>
      <c r="U6" s="54">
        <v>119.4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45761.625</v>
      </c>
      <c r="Q7" s="54">
        <v>90.77</v>
      </c>
      <c r="R7" s="75">
        <v>45761.625</v>
      </c>
      <c r="S7" s="54">
        <v>101.59</v>
      </c>
      <c r="T7" s="125">
        <v>45761.625</v>
      </c>
      <c r="U7" s="54">
        <v>119.64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45762.625</v>
      </c>
      <c r="Q8" s="54">
        <v>91.01</v>
      </c>
      <c r="R8" s="75">
        <v>45762.625</v>
      </c>
      <c r="S8" s="54">
        <v>101.6</v>
      </c>
      <c r="T8" s="125">
        <v>45762.625</v>
      </c>
      <c r="U8" s="54">
        <v>119.88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45763.625</v>
      </c>
      <c r="Q9" s="54">
        <v>91.18</v>
      </c>
      <c r="R9" s="75">
        <v>45763.625</v>
      </c>
      <c r="S9" s="54">
        <v>101.705</v>
      </c>
      <c r="T9" s="125">
        <v>45763.625</v>
      </c>
      <c r="U9" s="54">
        <v>120.07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92.4</v>
      </c>
      <c r="C10" s="21" cm="1">
        <f t="array" ref="C10">_xll.BDP(C4,"px_last")</f>
        <v>101.292</v>
      </c>
      <c r="D10" s="21" cm="1">
        <f t="array" ref="D10">_xll.BDP(D4,"px_last")</f>
        <v>121.7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45764.625</v>
      </c>
      <c r="Q10" s="54">
        <v>91.48</v>
      </c>
      <c r="R10" s="75">
        <v>45764.625</v>
      </c>
      <c r="S10" s="54">
        <v>101.895</v>
      </c>
      <c r="T10" s="125">
        <v>45764.625</v>
      </c>
      <c r="U10" s="54">
        <v>120.5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45769.625</v>
      </c>
      <c r="Q11" s="54">
        <v>91.4</v>
      </c>
      <c r="R11" s="75">
        <v>45769.625</v>
      </c>
      <c r="S11" s="54">
        <v>101.94</v>
      </c>
      <c r="T11" s="125">
        <v>45769.625</v>
      </c>
      <c r="U11" s="54">
        <v>120.54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75">
        <v>45770.625</v>
      </c>
      <c r="Q12" s="54">
        <v>92.29</v>
      </c>
      <c r="R12" s="75">
        <v>45770.625</v>
      </c>
      <c r="S12" s="54">
        <v>101.694</v>
      </c>
      <c r="T12" s="125">
        <v>45770.625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45771.625</v>
      </c>
      <c r="Q13" s="54">
        <v>92.32</v>
      </c>
      <c r="R13" s="75">
        <v>45771.625</v>
      </c>
      <c r="S13" s="54">
        <v>101.90300000000001</v>
      </c>
      <c r="T13" s="125">
        <v>45771.625</v>
      </c>
      <c r="U13" s="54">
        <v>120.87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45772.625</v>
      </c>
      <c r="Q14" s="54">
        <v>92.35</v>
      </c>
      <c r="R14" s="75">
        <v>45772.625</v>
      </c>
      <c r="S14" s="54">
        <v>101.78100000000001</v>
      </c>
      <c r="T14" s="125">
        <v>45772.625</v>
      </c>
      <c r="U14" s="54">
        <v>120.71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45776.625</v>
      </c>
      <c r="Q15" s="54">
        <v>92.23</v>
      </c>
      <c r="R15" s="75">
        <v>45775.625</v>
      </c>
      <c r="S15" s="54">
        <v>101.74299999999999</v>
      </c>
      <c r="T15" s="125">
        <v>45775.625</v>
      </c>
      <c r="U15" s="54">
        <v>120.57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45777.625</v>
      </c>
      <c r="Q16" s="54">
        <v>91.86</v>
      </c>
      <c r="R16" s="75">
        <v>45776.625</v>
      </c>
      <c r="S16" s="54">
        <v>101.75</v>
      </c>
      <c r="T16" s="125">
        <v>45777.625</v>
      </c>
      <c r="U16" s="54">
        <v>120.56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45778.625</v>
      </c>
      <c r="Q17" s="54">
        <v>92.17</v>
      </c>
      <c r="R17" s="75">
        <v>45777.625</v>
      </c>
      <c r="S17" s="54">
        <v>101.923</v>
      </c>
      <c r="T17" s="125">
        <v>45778.625</v>
      </c>
      <c r="U17" s="54">
        <v>120.75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45779.625</v>
      </c>
      <c r="Q18" s="54">
        <v>92.25</v>
      </c>
      <c r="R18" s="75">
        <v>45779.625</v>
      </c>
      <c r="S18" s="54">
        <v>101.658</v>
      </c>
      <c r="T18" s="125">
        <v>45779.625</v>
      </c>
      <c r="U18" s="54">
        <v>120.42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45783.625</v>
      </c>
      <c r="Q19" s="54">
        <v>92.25</v>
      </c>
      <c r="R19" s="75">
        <v>45782.625</v>
      </c>
      <c r="S19" s="54">
        <v>101.652</v>
      </c>
      <c r="T19" s="125">
        <v>45783.625</v>
      </c>
      <c r="U19" s="54">
        <v>120.4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45784.625</v>
      </c>
      <c r="Q20" s="54">
        <v>92.3</v>
      </c>
      <c r="R20" s="75">
        <v>45783.625</v>
      </c>
      <c r="S20" s="54">
        <v>101.666</v>
      </c>
      <c r="T20" s="125">
        <v>45785.625</v>
      </c>
      <c r="U20" s="54">
        <v>120.69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6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6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2">
        <f t="shared" ref="N21" si="25">C21+D21-F21-G21-I21-J21+L21+M21</f>
        <v>-69793.868856556044</v>
      </c>
      <c r="P21" s="75">
        <v>45785.625</v>
      </c>
      <c r="Q21" s="54">
        <v>92.52</v>
      </c>
      <c r="R21" s="75">
        <v>45784.625</v>
      </c>
      <c r="S21" s="54">
        <v>101.788</v>
      </c>
      <c r="T21" s="125">
        <v>45786.625</v>
      </c>
      <c r="U21" s="54">
        <v>120.68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6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6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6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2">
        <f t="shared" ref="N22:N23" si="38">C22+D22-F22-G22-I22-J22+L22+M22</f>
        <v>-78912.603815332302</v>
      </c>
      <c r="P22" s="75">
        <v>45786.625</v>
      </c>
      <c r="Q22" s="54">
        <v>92.56</v>
      </c>
      <c r="R22" s="75">
        <v>45785.625</v>
      </c>
      <c r="S22" s="54">
        <v>101.69499999999999</v>
      </c>
      <c r="T22" s="125">
        <v>45789.625</v>
      </c>
      <c r="U22" s="54">
        <v>120.3</v>
      </c>
      <c r="V22" s="75">
        <v>45873.625</v>
      </c>
      <c r="W22" s="54">
        <v>99.884</v>
      </c>
    </row>
    <row r="23" spans="1:23" x14ac:dyDescent="0.3">
      <c r="A23" s="131">
        <v>45950</v>
      </c>
      <c r="B23" s="76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6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6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6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2">
        <f t="shared" si="38"/>
        <v>-51205.136366713792</v>
      </c>
      <c r="P23" s="75">
        <v>45789.625</v>
      </c>
      <c r="Q23" s="54">
        <v>92.85</v>
      </c>
      <c r="R23" s="75">
        <v>45786.625</v>
      </c>
      <c r="S23" s="54">
        <v>101.578</v>
      </c>
      <c r="T23" s="125">
        <v>45790.625</v>
      </c>
      <c r="U23" s="54">
        <v>120.31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76">
        <f>B10</f>
        <v>92.4</v>
      </c>
      <c r="C24" s="31">
        <f>(B24/$B$14-1)*$B$5</f>
        <v>8119.5193244565371</v>
      </c>
      <c r="D24" s="32">
        <f>-1*(A22-$A$14)/360*$B$7*$B$5</f>
        <v>-29374.999999999996</v>
      </c>
      <c r="E24" s="76">
        <f>C10</f>
        <v>101.292</v>
      </c>
      <c r="F24" s="31">
        <f>(E24-$E$14)/100*$C$5</f>
        <v>78399.999999999185</v>
      </c>
      <c r="G24" s="32">
        <f>(A22-$A$14)/360*$C$6*$C$5-(A22-$A$14)/360*$C$7*$C$5*$E$14/100</f>
        <v>-10378.166666666664</v>
      </c>
      <c r="H24" s="76">
        <f>D10</f>
        <v>121.7</v>
      </c>
      <c r="I24" s="31">
        <f>(H24/$H$14-1)*$D$5</f>
        <v>284532.67162944848</v>
      </c>
      <c r="J24" s="32">
        <f>-1*(A22-$A$14)/360*$D$7*$D$5</f>
        <v>-50524.999999999993</v>
      </c>
      <c r="K24" s="76">
        <f>E10</f>
        <v>100.206</v>
      </c>
      <c r="L24" s="31">
        <f>(K24-$K$14)/100*$E$5</f>
        <v>297659.99999999965</v>
      </c>
      <c r="M24" s="32">
        <f>(A22-$A$14)/360*$E$6*$E$5-(A22-$A$14)/360*$E$7*$E$5*$K$14/100</f>
        <v>-22868.93444444444</v>
      </c>
      <c r="N24" s="82">
        <f>C24+D24-F24-G24-I24-J24+L24+M24</f>
        <v>-48493.920082769255</v>
      </c>
      <c r="P24" s="75">
        <v>45790.625</v>
      </c>
      <c r="Q24" s="54">
        <v>93.02</v>
      </c>
      <c r="R24" s="75">
        <v>45789.625</v>
      </c>
      <c r="S24" s="54">
        <v>101.15600000000001</v>
      </c>
      <c r="T24" s="125">
        <v>45791.625</v>
      </c>
      <c r="U24" s="54">
        <v>120.27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45791.625</v>
      </c>
      <c r="Q25" s="54">
        <v>92.87</v>
      </c>
      <c r="R25" s="75">
        <v>45790.625</v>
      </c>
      <c r="S25" s="54">
        <v>101.125</v>
      </c>
      <c r="T25" s="125">
        <v>45792.625</v>
      </c>
      <c r="U25" s="54">
        <v>120.4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45792.625</v>
      </c>
      <c r="Q26" s="54">
        <v>92.74</v>
      </c>
      <c r="R26" s="75">
        <v>45791.625</v>
      </c>
      <c r="S26" s="54">
        <v>101.087</v>
      </c>
      <c r="T26" s="125">
        <v>45793.625</v>
      </c>
      <c r="U26" s="54">
        <v>120.73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45793.625</v>
      </c>
      <c r="Q27" s="54">
        <v>92.96</v>
      </c>
      <c r="R27" s="75">
        <v>45792.625</v>
      </c>
      <c r="S27" s="54">
        <v>101.241</v>
      </c>
      <c r="T27" s="125">
        <v>45796.625</v>
      </c>
      <c r="U27" s="54">
        <v>120.66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45796.625</v>
      </c>
      <c r="Q28" s="54">
        <v>92.89</v>
      </c>
      <c r="R28" s="75">
        <v>45793.625</v>
      </c>
      <c r="S28" s="54">
        <v>101.34</v>
      </c>
      <c r="T28" s="125">
        <v>45797.625</v>
      </c>
      <c r="U28" s="54">
        <v>120.68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45797.625</v>
      </c>
      <c r="Q29" s="54">
        <v>93.05</v>
      </c>
      <c r="R29" s="75">
        <v>45796.625</v>
      </c>
      <c r="S29" s="54">
        <v>101.408</v>
      </c>
      <c r="T29" s="125">
        <v>45798.625</v>
      </c>
      <c r="U29" s="54">
        <v>120.59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45798.625</v>
      </c>
      <c r="Q30" s="54">
        <v>92.95</v>
      </c>
      <c r="R30" s="75">
        <v>45797.625</v>
      </c>
      <c r="S30" s="54">
        <v>101.352</v>
      </c>
      <c r="T30" s="125">
        <v>45799.625</v>
      </c>
      <c r="U30" s="54">
        <v>120.57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45799.625</v>
      </c>
      <c r="Q31" s="54">
        <v>92.82</v>
      </c>
      <c r="R31" s="75">
        <v>45798.625</v>
      </c>
      <c r="S31" s="54">
        <v>101.282</v>
      </c>
      <c r="T31" s="125">
        <v>45800.625</v>
      </c>
      <c r="U31" s="54">
        <v>120.79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45800.625</v>
      </c>
      <c r="Q32" s="54">
        <v>92.47</v>
      </c>
      <c r="R32" s="75">
        <v>45799.625</v>
      </c>
      <c r="S32" s="54">
        <v>101.363</v>
      </c>
      <c r="T32" s="125">
        <v>45804.625</v>
      </c>
      <c r="U32" s="54">
        <v>121.1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45804.625</v>
      </c>
      <c r="Q33" s="54">
        <v>93.11</v>
      </c>
      <c r="R33" s="75">
        <v>45800.625</v>
      </c>
      <c r="S33" s="54">
        <v>101.581</v>
      </c>
      <c r="T33" s="125">
        <v>45805.625</v>
      </c>
      <c r="U33" s="54">
        <v>120.98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45805.625</v>
      </c>
      <c r="Q34" s="54">
        <v>93.01</v>
      </c>
      <c r="R34" s="75">
        <v>45803.625</v>
      </c>
      <c r="S34" s="54">
        <v>101.53100000000001</v>
      </c>
      <c r="T34" s="125">
        <v>45806.625</v>
      </c>
      <c r="U34" s="54">
        <v>121.25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45806.625</v>
      </c>
      <c r="Q35" s="54">
        <v>93.33</v>
      </c>
      <c r="R35" s="75">
        <v>45804.625</v>
      </c>
      <c r="S35" s="54">
        <v>101.529</v>
      </c>
      <c r="T35" s="125">
        <v>45810.625</v>
      </c>
      <c r="U35" s="54">
        <v>121.27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45807.625</v>
      </c>
      <c r="Q36" s="54">
        <v>93.44</v>
      </c>
      <c r="R36" s="75">
        <v>45805.625</v>
      </c>
      <c r="S36" s="54">
        <v>101.491</v>
      </c>
      <c r="T36" s="125">
        <v>45811.625</v>
      </c>
      <c r="U36" s="54">
        <v>121.47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45810.625</v>
      </c>
      <c r="Q37" s="54">
        <v>93.5</v>
      </c>
      <c r="R37" s="75">
        <v>45806.625</v>
      </c>
      <c r="S37" s="54">
        <v>101.58</v>
      </c>
      <c r="T37" s="125">
        <v>45812.625</v>
      </c>
      <c r="U37" s="54">
        <v>121.35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45811.625</v>
      </c>
      <c r="Q38" s="54">
        <v>93.62</v>
      </c>
      <c r="R38" s="75">
        <v>45807.625</v>
      </c>
      <c r="S38" s="54">
        <v>101.56</v>
      </c>
      <c r="T38" s="125">
        <v>45813.625</v>
      </c>
      <c r="U38" s="54">
        <v>121.02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45812.625</v>
      </c>
      <c r="Q39" s="54">
        <v>93.7</v>
      </c>
      <c r="R39" s="75">
        <v>45810.625</v>
      </c>
      <c r="S39" s="54">
        <v>101.574</v>
      </c>
      <c r="T39" s="125">
        <v>45814.625</v>
      </c>
      <c r="U39" s="54">
        <v>121.27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45813.625</v>
      </c>
      <c r="Q40" s="54">
        <v>93.55</v>
      </c>
      <c r="R40" s="75">
        <v>45811.625</v>
      </c>
      <c r="S40" s="54">
        <v>101.60599999999999</v>
      </c>
      <c r="T40" s="125">
        <v>45817.625</v>
      </c>
      <c r="U40" s="54">
        <v>121.32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45814.625</v>
      </c>
      <c r="Q41" s="54">
        <v>93.7</v>
      </c>
      <c r="R41" s="75">
        <v>45812.625</v>
      </c>
      <c r="S41" s="54">
        <v>101.54</v>
      </c>
      <c r="T41" s="125">
        <v>45818.625</v>
      </c>
      <c r="U41" s="54">
        <v>121.52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45817.625</v>
      </c>
      <c r="Q42" s="54">
        <v>93.62</v>
      </c>
      <c r="R42" s="75">
        <v>45813.625</v>
      </c>
      <c r="S42" s="54">
        <v>101.26</v>
      </c>
      <c r="T42" s="125">
        <v>45819.625</v>
      </c>
      <c r="U42" s="54">
        <v>121.56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45818.625</v>
      </c>
      <c r="Q43" s="54">
        <v>93.67</v>
      </c>
      <c r="R43" s="75">
        <v>45814.625</v>
      </c>
      <c r="S43" s="54">
        <v>101.29900000000001</v>
      </c>
      <c r="T43" s="125">
        <v>45820.625</v>
      </c>
      <c r="U43" s="54">
        <v>121.7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45819.625</v>
      </c>
      <c r="Q44" s="54">
        <v>93.76</v>
      </c>
      <c r="R44" s="75">
        <v>45817.625</v>
      </c>
      <c r="S44" s="54">
        <v>101.297</v>
      </c>
      <c r="T44" s="125">
        <v>45821.625</v>
      </c>
      <c r="U44" s="54">
        <v>121.38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45820.625</v>
      </c>
      <c r="Q45" s="54">
        <v>93.76</v>
      </c>
      <c r="R45" s="75">
        <v>45818.625</v>
      </c>
      <c r="S45" s="54">
        <v>101.38500000000001</v>
      </c>
      <c r="T45" s="125">
        <v>45825.625</v>
      </c>
      <c r="U45" s="54">
        <v>121.5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45821.625</v>
      </c>
      <c r="Q46" s="54">
        <v>93.42</v>
      </c>
      <c r="R46" s="75">
        <v>45819.625</v>
      </c>
      <c r="S46" s="54">
        <v>101.398</v>
      </c>
      <c r="T46" s="125">
        <v>45826.625</v>
      </c>
      <c r="U46" s="54">
        <v>121.52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45824.625</v>
      </c>
      <c r="Q47" s="54">
        <v>93.76</v>
      </c>
      <c r="R47" s="75">
        <v>45820.625</v>
      </c>
      <c r="S47" s="54">
        <v>101.509</v>
      </c>
      <c r="T47" s="125">
        <v>45827.625</v>
      </c>
      <c r="U47" s="54">
        <v>121.37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45825.625</v>
      </c>
      <c r="Q48" s="54">
        <v>93.56</v>
      </c>
      <c r="R48" s="75">
        <v>45821.625</v>
      </c>
      <c r="S48" s="54">
        <v>101.375</v>
      </c>
      <c r="T48" s="125">
        <v>45828.625</v>
      </c>
      <c r="U48" s="54">
        <v>121.48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45826.625</v>
      </c>
      <c r="Q49" s="54">
        <v>93.37</v>
      </c>
      <c r="R49" s="75">
        <v>45824.625</v>
      </c>
      <c r="S49" s="54">
        <v>101.402</v>
      </c>
      <c r="T49" s="125">
        <v>45831.625</v>
      </c>
      <c r="U49" s="54">
        <v>121.56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45827.625</v>
      </c>
      <c r="Q50" s="54">
        <v>93.19</v>
      </c>
      <c r="R50" s="75">
        <v>45825.625</v>
      </c>
      <c r="S50" s="54">
        <v>101.369</v>
      </c>
      <c r="T50" s="125">
        <v>45832.625</v>
      </c>
      <c r="U50" s="54">
        <v>121.66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45828.625</v>
      </c>
      <c r="Q51" s="54">
        <v>93.4</v>
      </c>
      <c r="R51" s="75">
        <v>45826.625</v>
      </c>
      <c r="S51" s="54">
        <v>101.449</v>
      </c>
      <c r="T51" s="125">
        <v>45833.625</v>
      </c>
      <c r="U51" s="54">
        <v>121.62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45831.625</v>
      </c>
      <c r="Q52" s="54">
        <v>93.3</v>
      </c>
      <c r="R52" s="75">
        <v>45827.625</v>
      </c>
      <c r="S52" s="54">
        <v>101.432</v>
      </c>
      <c r="T52" s="125">
        <v>45834.625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45832.625</v>
      </c>
      <c r="Q53" s="54">
        <v>93.63</v>
      </c>
      <c r="R53" s="75">
        <v>45828.625</v>
      </c>
      <c r="S53" s="54">
        <v>101.38200000000001</v>
      </c>
      <c r="T53" s="125">
        <v>45835.625</v>
      </c>
      <c r="U53" s="54">
        <v>121.55</v>
      </c>
      <c r="V53" s="75">
        <v>45916.625</v>
      </c>
      <c r="W53" s="54">
        <v>99.569000000000003</v>
      </c>
    </row>
    <row r="54" spans="2:23" x14ac:dyDescent="0.3">
      <c r="P54" s="75">
        <v>45833.625</v>
      </c>
      <c r="Q54" s="54">
        <v>93.47</v>
      </c>
      <c r="R54" s="75">
        <v>45831.625</v>
      </c>
      <c r="S54" s="54">
        <v>101.441</v>
      </c>
      <c r="T54" s="125">
        <v>45838.625</v>
      </c>
      <c r="U54" s="54">
        <v>121.69</v>
      </c>
      <c r="V54" s="75">
        <v>45917.625</v>
      </c>
      <c r="W54" s="54">
        <v>99.600999999999999</v>
      </c>
    </row>
    <row r="55" spans="2:23" x14ac:dyDescent="0.3">
      <c r="P55" s="75">
        <v>45834.625</v>
      </c>
      <c r="Q55" s="54">
        <v>93.5</v>
      </c>
      <c r="R55" s="75">
        <v>45832.625</v>
      </c>
      <c r="S55" s="54">
        <v>101.40600000000001</v>
      </c>
      <c r="T55" s="125">
        <v>45839.625</v>
      </c>
      <c r="U55" s="54">
        <v>121.84</v>
      </c>
      <c r="V55" s="75">
        <v>45918.625</v>
      </c>
      <c r="W55" s="54">
        <v>99.516000000000005</v>
      </c>
    </row>
    <row r="56" spans="2:23" x14ac:dyDescent="0.3">
      <c r="P56" s="75">
        <v>45835.625</v>
      </c>
      <c r="Q56" s="54">
        <v>93.63</v>
      </c>
      <c r="R56" s="75">
        <v>45833.625</v>
      </c>
      <c r="S56" s="54">
        <v>101.367</v>
      </c>
      <c r="T56" s="125">
        <v>45840.625</v>
      </c>
      <c r="U56" s="54">
        <v>121.82</v>
      </c>
      <c r="V56" s="75">
        <v>45919.625</v>
      </c>
      <c r="W56" s="54">
        <v>99.414000000000001</v>
      </c>
    </row>
    <row r="57" spans="2:23" x14ac:dyDescent="0.3">
      <c r="P57" s="75">
        <v>45838.625</v>
      </c>
      <c r="Q57" s="54">
        <v>93.64</v>
      </c>
      <c r="R57" s="75">
        <v>45834.625</v>
      </c>
      <c r="S57" s="54">
        <v>101.43</v>
      </c>
      <c r="T57" s="125">
        <v>45841.625</v>
      </c>
      <c r="U57" s="54">
        <v>122.16</v>
      </c>
      <c r="V57" s="75">
        <v>45922.625</v>
      </c>
      <c r="W57" s="54">
        <v>99.441000000000003</v>
      </c>
    </row>
    <row r="58" spans="2:23" x14ac:dyDescent="0.3">
      <c r="P58" s="75">
        <v>45839.625</v>
      </c>
      <c r="Q58" s="54">
        <v>93.68</v>
      </c>
      <c r="R58" s="75">
        <v>45835.625</v>
      </c>
      <c r="S58" s="54">
        <v>101.3</v>
      </c>
      <c r="T58" s="125">
        <v>45842.625</v>
      </c>
      <c r="U58" s="54">
        <v>122.27</v>
      </c>
      <c r="V58" s="75">
        <v>45923.625</v>
      </c>
      <c r="W58" s="54">
        <v>99.381</v>
      </c>
    </row>
    <row r="59" spans="2:23" x14ac:dyDescent="0.3">
      <c r="P59" s="75">
        <v>45840.625</v>
      </c>
      <c r="Q59" s="54">
        <v>93.74</v>
      </c>
      <c r="R59" s="75">
        <v>45838.625</v>
      </c>
      <c r="S59" s="54">
        <v>101.331</v>
      </c>
      <c r="T59" s="125">
        <v>45845.625</v>
      </c>
      <c r="U59" s="54">
        <v>122.05</v>
      </c>
      <c r="V59" s="75">
        <v>45924.625</v>
      </c>
      <c r="W59" s="54">
        <v>99.414000000000001</v>
      </c>
    </row>
    <row r="60" spans="2:23" x14ac:dyDescent="0.3">
      <c r="P60" s="75">
        <v>45841.625</v>
      </c>
      <c r="Q60" s="54">
        <v>93.9</v>
      </c>
      <c r="R60" s="75">
        <v>45839.625</v>
      </c>
      <c r="S60" s="54">
        <v>101.357</v>
      </c>
      <c r="T60" s="125">
        <v>45846.625</v>
      </c>
      <c r="U60" s="54">
        <v>121.9</v>
      </c>
      <c r="V60" s="75">
        <v>45925.625</v>
      </c>
      <c r="W60" s="54">
        <v>99.263000000000005</v>
      </c>
    </row>
    <row r="61" spans="2:23" x14ac:dyDescent="0.3">
      <c r="P61" s="75">
        <v>45842.625</v>
      </c>
      <c r="Q61" s="54">
        <v>93.86</v>
      </c>
      <c r="R61" s="75">
        <v>45840.625</v>
      </c>
      <c r="S61" s="54">
        <v>101.286</v>
      </c>
      <c r="T61" s="125">
        <v>45847.625</v>
      </c>
      <c r="U61" s="54">
        <v>122</v>
      </c>
      <c r="V61" s="75">
        <v>45926.625</v>
      </c>
      <c r="W61" s="54">
        <v>99.38</v>
      </c>
    </row>
    <row r="62" spans="2:23" x14ac:dyDescent="0.3">
      <c r="P62" s="75">
        <v>45845.625</v>
      </c>
      <c r="Q62" s="54">
        <v>93.91</v>
      </c>
      <c r="R62" s="75">
        <v>45841.625</v>
      </c>
      <c r="S62" s="54">
        <v>101.379</v>
      </c>
      <c r="T62" s="125">
        <v>45848.625</v>
      </c>
      <c r="U62" s="54">
        <v>121.86</v>
      </c>
      <c r="V62" s="75">
        <v>45929.625</v>
      </c>
      <c r="W62" s="54">
        <v>99.456000000000003</v>
      </c>
    </row>
    <row r="63" spans="2:23" x14ac:dyDescent="0.3">
      <c r="P63" s="75">
        <v>45846.625</v>
      </c>
      <c r="Q63" s="54">
        <v>93.9</v>
      </c>
      <c r="R63" s="75">
        <v>45842.625</v>
      </c>
      <c r="S63" s="54">
        <v>101.465</v>
      </c>
      <c r="T63" s="125">
        <v>45849.625</v>
      </c>
      <c r="U63" s="54">
        <v>121.72</v>
      </c>
      <c r="V63" s="75">
        <v>45930.625</v>
      </c>
      <c r="W63" s="54">
        <v>99.484999999999999</v>
      </c>
    </row>
    <row r="64" spans="2:23" x14ac:dyDescent="0.3">
      <c r="P64" s="75">
        <v>45847.625</v>
      </c>
      <c r="Q64" s="54">
        <v>94.17</v>
      </c>
      <c r="R64" s="75">
        <v>45845.625</v>
      </c>
      <c r="S64" s="54">
        <v>101.348</v>
      </c>
      <c r="T64" s="125">
        <v>45852.625</v>
      </c>
      <c r="U64" s="54">
        <v>121.74</v>
      </c>
      <c r="V64" s="75">
        <v>45931.625</v>
      </c>
      <c r="W64" s="54">
        <v>99.536000000000001</v>
      </c>
    </row>
    <row r="65" spans="16:23" x14ac:dyDescent="0.3">
      <c r="P65" s="75">
        <v>45848.625</v>
      </c>
      <c r="Q65" s="54">
        <v>94.22</v>
      </c>
      <c r="R65" s="75">
        <v>45846.625</v>
      </c>
      <c r="S65" s="54">
        <v>101.241</v>
      </c>
      <c r="T65" s="125">
        <v>45853.625</v>
      </c>
      <c r="U65" s="54">
        <v>121.85</v>
      </c>
      <c r="V65" s="75">
        <v>45932.625</v>
      </c>
      <c r="W65" s="54">
        <v>99.51</v>
      </c>
    </row>
    <row r="66" spans="16:23" x14ac:dyDescent="0.3">
      <c r="P66" s="75">
        <v>45849.625</v>
      </c>
      <c r="Q66" s="54">
        <v>94.12</v>
      </c>
      <c r="R66" s="75">
        <v>45847.625</v>
      </c>
      <c r="S66" s="54">
        <v>101.289</v>
      </c>
      <c r="T66" s="125">
        <v>45854.625</v>
      </c>
      <c r="U66" s="54">
        <v>121.87</v>
      </c>
      <c r="V66" s="75">
        <v>45933.625</v>
      </c>
      <c r="W66" s="54">
        <v>99.492999999999995</v>
      </c>
    </row>
    <row r="67" spans="16:23" x14ac:dyDescent="0.3">
      <c r="P67" s="75">
        <v>45852.625</v>
      </c>
      <c r="Q67" s="54">
        <v>94.05</v>
      </c>
      <c r="R67" s="75">
        <v>45848.625</v>
      </c>
      <c r="S67" s="54">
        <v>101.181</v>
      </c>
      <c r="T67" s="125">
        <v>45855.625</v>
      </c>
      <c r="U67" s="54">
        <v>120.13</v>
      </c>
      <c r="V67" s="75">
        <v>45936.625</v>
      </c>
      <c r="W67" s="54">
        <v>99.536000000000001</v>
      </c>
    </row>
    <row r="68" spans="16:23" x14ac:dyDescent="0.3">
      <c r="P68" s="75">
        <v>45853.625</v>
      </c>
      <c r="Q68" s="54">
        <v>94.05</v>
      </c>
      <c r="R68" s="75">
        <v>45849.625</v>
      </c>
      <c r="S68" s="54">
        <v>101.123</v>
      </c>
      <c r="T68" s="125">
        <v>45856.625</v>
      </c>
      <c r="U68" s="54">
        <v>120.01</v>
      </c>
      <c r="V68" s="75">
        <v>45937.625</v>
      </c>
      <c r="W68" s="54">
        <v>99.483000000000004</v>
      </c>
    </row>
    <row r="69" spans="16:23" x14ac:dyDescent="0.3">
      <c r="P69" s="75">
        <v>45854.625</v>
      </c>
      <c r="Q69" s="54">
        <v>93.96</v>
      </c>
      <c r="R69" s="75">
        <v>45852.625</v>
      </c>
      <c r="S69" s="54">
        <v>101.181</v>
      </c>
      <c r="T69" s="125">
        <v>45859.625</v>
      </c>
      <c r="U69" s="54">
        <v>120.31</v>
      </c>
      <c r="V69" s="75">
        <v>45938.625</v>
      </c>
      <c r="W69" s="54">
        <v>99.673000000000002</v>
      </c>
    </row>
    <row r="70" spans="16:23" x14ac:dyDescent="0.3">
      <c r="P70" s="75">
        <v>45855.625</v>
      </c>
      <c r="Q70" s="54">
        <v>94.08</v>
      </c>
      <c r="R70" s="75">
        <v>45853.625</v>
      </c>
      <c r="S70" s="54">
        <v>101.23699999999999</v>
      </c>
      <c r="T70" s="125">
        <v>45860.625</v>
      </c>
      <c r="U70" s="54">
        <v>120.48</v>
      </c>
      <c r="V70" s="75">
        <v>45939.625</v>
      </c>
      <c r="W70" s="54">
        <v>99.552999999999997</v>
      </c>
    </row>
    <row r="71" spans="16:23" x14ac:dyDescent="0.3">
      <c r="P71" s="75">
        <v>45856.625</v>
      </c>
      <c r="Q71" s="54">
        <v>94.09</v>
      </c>
      <c r="R71" s="75">
        <v>45854.625</v>
      </c>
      <c r="S71" s="54">
        <v>101.31</v>
      </c>
      <c r="T71" s="125">
        <v>45861.625</v>
      </c>
      <c r="U71" s="54">
        <v>120.5</v>
      </c>
      <c r="V71" s="75">
        <v>45940.625</v>
      </c>
      <c r="W71" s="54">
        <v>99.754000000000005</v>
      </c>
    </row>
    <row r="72" spans="16:23" x14ac:dyDescent="0.3">
      <c r="P72" s="75">
        <v>45859.625</v>
      </c>
      <c r="Q72" s="54">
        <v>94.13</v>
      </c>
      <c r="R72" s="75">
        <v>45855.625</v>
      </c>
      <c r="S72" s="54">
        <v>101.328</v>
      </c>
      <c r="T72" s="125">
        <v>45862.625</v>
      </c>
      <c r="U72" s="54">
        <v>120.16</v>
      </c>
      <c r="V72" s="75">
        <v>45943.625</v>
      </c>
      <c r="W72" s="54">
        <v>99.923000000000002</v>
      </c>
    </row>
    <row r="73" spans="16:23" x14ac:dyDescent="0.3">
      <c r="P73" s="75">
        <v>45860.625</v>
      </c>
      <c r="Q73" s="54">
        <v>94.13</v>
      </c>
      <c r="R73" s="75">
        <v>45856.625</v>
      </c>
      <c r="S73" s="54">
        <v>101.28</v>
      </c>
      <c r="T73" s="125">
        <v>45863.625</v>
      </c>
      <c r="U73" s="54">
        <v>120.06</v>
      </c>
      <c r="V73" s="75">
        <v>45944.625</v>
      </c>
      <c r="W73" s="54">
        <v>99.977999999999994</v>
      </c>
    </row>
    <row r="74" spans="16:23" x14ac:dyDescent="0.3">
      <c r="P74" s="75">
        <v>45861.625</v>
      </c>
      <c r="Q74" s="54">
        <v>94.21</v>
      </c>
      <c r="R74" s="75">
        <v>45859.625</v>
      </c>
      <c r="S74" s="54">
        <v>101.45</v>
      </c>
      <c r="T74" s="125">
        <v>45866.625</v>
      </c>
      <c r="U74" s="54">
        <v>120.25</v>
      </c>
      <c r="V74" s="75">
        <v>45945.625</v>
      </c>
      <c r="W74" s="54">
        <v>100.18899999999999</v>
      </c>
    </row>
    <row r="75" spans="16:23" x14ac:dyDescent="0.3">
      <c r="P75" s="75">
        <v>45862.625</v>
      </c>
      <c r="Q75" s="54">
        <v>94.34</v>
      </c>
      <c r="R75" s="75">
        <v>45860.625</v>
      </c>
      <c r="S75" s="54">
        <v>101.5</v>
      </c>
      <c r="T75" s="125">
        <v>45867.625</v>
      </c>
      <c r="U75" s="54">
        <v>120.32</v>
      </c>
      <c r="V75" s="75">
        <v>45946.625</v>
      </c>
      <c r="W75" s="54">
        <v>100.14700000000001</v>
      </c>
    </row>
    <row r="76" spans="16:23" x14ac:dyDescent="0.3">
      <c r="P76" s="75">
        <v>45863.625</v>
      </c>
      <c r="Q76" s="54">
        <v>94.27</v>
      </c>
      <c r="R76" s="75">
        <v>45861.625</v>
      </c>
      <c r="S76" s="54">
        <v>101.505</v>
      </c>
      <c r="T76" s="125">
        <v>45868.625</v>
      </c>
      <c r="U76" s="54">
        <v>120.21</v>
      </c>
      <c r="V76" s="75">
        <v>45947.625</v>
      </c>
      <c r="W76" s="54">
        <v>100.146</v>
      </c>
    </row>
    <row r="77" spans="16:23" x14ac:dyDescent="0.3">
      <c r="P77" s="75">
        <v>45866.625</v>
      </c>
      <c r="Q77" s="54">
        <v>94.37</v>
      </c>
      <c r="R77" s="75">
        <v>45862.625</v>
      </c>
      <c r="S77" s="54">
        <v>101.15300000000001</v>
      </c>
      <c r="T77" s="125">
        <v>45869.625</v>
      </c>
      <c r="U77" s="54">
        <v>120.26</v>
      </c>
      <c r="V77" s="75">
        <v>45950.625</v>
      </c>
      <c r="W77" s="54">
        <v>100.10599999999999</v>
      </c>
    </row>
    <row r="78" spans="16:23" x14ac:dyDescent="0.3">
      <c r="P78" s="75">
        <v>45867.625</v>
      </c>
      <c r="Q78" s="54">
        <v>94.46</v>
      </c>
      <c r="R78" s="75">
        <v>45863.625</v>
      </c>
      <c r="S78" s="54">
        <v>101.054</v>
      </c>
      <c r="T78" s="125">
        <v>45870.625</v>
      </c>
      <c r="U78" s="54">
        <v>120.22</v>
      </c>
      <c r="V78" s="75">
        <v>45951.625</v>
      </c>
      <c r="W78" s="54">
        <v>100.206</v>
      </c>
    </row>
    <row r="79" spans="16:23" x14ac:dyDescent="0.3">
      <c r="P79" s="75">
        <v>45868.625</v>
      </c>
      <c r="Q79" s="54">
        <v>94.48</v>
      </c>
      <c r="R79" s="75">
        <v>45866.625</v>
      </c>
      <c r="S79" s="54">
        <v>101.17</v>
      </c>
      <c r="T79" s="125">
        <v>45873.625</v>
      </c>
      <c r="U79" s="54">
        <v>120.41</v>
      </c>
    </row>
    <row r="80" spans="16:23" x14ac:dyDescent="0.3">
      <c r="P80" s="75">
        <v>45869.625</v>
      </c>
      <c r="Q80" s="54">
        <v>94.45</v>
      </c>
      <c r="R80" s="75">
        <v>45867.625</v>
      </c>
      <c r="S80" s="54">
        <v>101.105</v>
      </c>
      <c r="T80" s="125">
        <v>45874.625</v>
      </c>
      <c r="U80" s="54">
        <v>120.52</v>
      </c>
    </row>
    <row r="81" spans="16:21" x14ac:dyDescent="0.3">
      <c r="P81" s="75">
        <v>45870.625</v>
      </c>
      <c r="Q81" s="54">
        <v>94.32</v>
      </c>
      <c r="R81" s="75">
        <v>45868.625</v>
      </c>
      <c r="S81" s="54">
        <v>101.048</v>
      </c>
      <c r="T81" s="125">
        <v>45875.625</v>
      </c>
      <c r="U81" s="54">
        <v>120.41</v>
      </c>
    </row>
    <row r="82" spans="16:21" x14ac:dyDescent="0.3">
      <c r="P82" s="75">
        <v>45873.625</v>
      </c>
      <c r="Q82" s="54">
        <v>94.38</v>
      </c>
      <c r="R82" s="75">
        <v>45869.625</v>
      </c>
      <c r="S82" s="54">
        <v>101.02200000000001</v>
      </c>
      <c r="T82" s="125">
        <v>45876.625</v>
      </c>
      <c r="U82" s="54">
        <v>120.52</v>
      </c>
    </row>
    <row r="83" spans="16:21" x14ac:dyDescent="0.3">
      <c r="P83" s="75">
        <v>45874.625</v>
      </c>
      <c r="Q83" s="54">
        <v>94.45</v>
      </c>
      <c r="R83" s="75">
        <v>45870.625</v>
      </c>
      <c r="S83" s="54">
        <v>101.155</v>
      </c>
      <c r="T83" s="125">
        <v>45877.625</v>
      </c>
      <c r="U83" s="54">
        <v>120.29</v>
      </c>
    </row>
    <row r="84" spans="16:21" x14ac:dyDescent="0.3">
      <c r="P84" s="75">
        <v>45875.625</v>
      </c>
      <c r="Q84" s="54">
        <v>94.47</v>
      </c>
      <c r="R84" s="75">
        <v>45873.625</v>
      </c>
      <c r="S84" s="54">
        <v>101.214</v>
      </c>
      <c r="T84" s="125">
        <v>45880.625</v>
      </c>
      <c r="U84" s="54">
        <v>120.27</v>
      </c>
    </row>
    <row r="85" spans="16:21" x14ac:dyDescent="0.3">
      <c r="P85" s="75">
        <v>45876.625</v>
      </c>
      <c r="Q85" s="54">
        <v>94.64</v>
      </c>
      <c r="R85" s="75">
        <v>45874.625</v>
      </c>
      <c r="S85" s="54">
        <v>101.217</v>
      </c>
      <c r="T85" s="125">
        <v>45881.625</v>
      </c>
      <c r="U85" s="54">
        <v>120.15</v>
      </c>
    </row>
    <row r="86" spans="16:21" x14ac:dyDescent="0.3">
      <c r="P86" s="75">
        <v>45877.625</v>
      </c>
      <c r="Q86" s="54">
        <v>94.67</v>
      </c>
      <c r="R86" s="75">
        <v>45875.625</v>
      </c>
      <c r="S86" s="54">
        <v>101.197</v>
      </c>
      <c r="T86" s="125">
        <v>45882.625</v>
      </c>
      <c r="U86" s="54">
        <v>120.52</v>
      </c>
    </row>
    <row r="87" spans="16:21" x14ac:dyDescent="0.3">
      <c r="P87" s="75">
        <v>45880.625</v>
      </c>
      <c r="Q87" s="54">
        <v>94.66</v>
      </c>
      <c r="R87" s="75">
        <v>45876.625</v>
      </c>
      <c r="S87" s="54">
        <v>101.16500000000001</v>
      </c>
      <c r="T87" s="125">
        <v>45883.625</v>
      </c>
      <c r="U87" s="54">
        <v>120.46</v>
      </c>
    </row>
    <row r="88" spans="16:21" x14ac:dyDescent="0.3">
      <c r="P88" s="75">
        <v>45881.625</v>
      </c>
      <c r="Q88" s="54">
        <v>94.75</v>
      </c>
      <c r="R88" s="75">
        <v>45877.625</v>
      </c>
      <c r="S88" s="54">
        <v>101.039</v>
      </c>
      <c r="T88" s="125">
        <v>45887.625</v>
      </c>
      <c r="U88" s="54">
        <v>120.14</v>
      </c>
    </row>
    <row r="89" spans="16:21" x14ac:dyDescent="0.3">
      <c r="P89" s="75">
        <v>45882.625</v>
      </c>
      <c r="Q89" s="54">
        <v>94.88</v>
      </c>
      <c r="R89" s="75">
        <v>45880.625</v>
      </c>
      <c r="S89" s="54">
        <v>101.004</v>
      </c>
      <c r="T89" s="125">
        <v>45888.625</v>
      </c>
      <c r="U89" s="54">
        <v>120.27</v>
      </c>
    </row>
    <row r="90" spans="16:21" x14ac:dyDescent="0.3">
      <c r="P90" s="75">
        <v>45883.625</v>
      </c>
      <c r="Q90" s="54">
        <v>94.94</v>
      </c>
      <c r="R90" s="75">
        <v>45881.625</v>
      </c>
      <c r="S90" s="54">
        <v>100.947</v>
      </c>
      <c r="T90" s="125">
        <v>45889.625</v>
      </c>
      <c r="U90" s="54">
        <v>120.39</v>
      </c>
    </row>
    <row r="91" spans="16:21" x14ac:dyDescent="0.3">
      <c r="P91" s="75">
        <v>45884.625</v>
      </c>
      <c r="Q91" s="54">
        <v>94.87</v>
      </c>
      <c r="R91" s="75">
        <v>45882.625</v>
      </c>
      <c r="S91" s="54">
        <v>101.11799999999999</v>
      </c>
      <c r="T91" s="125">
        <v>45890.625</v>
      </c>
      <c r="U91" s="54">
        <v>120.12</v>
      </c>
    </row>
    <row r="92" spans="16:21" x14ac:dyDescent="0.3">
      <c r="P92" s="75">
        <v>45887.625</v>
      </c>
      <c r="Q92" s="54">
        <v>94.83</v>
      </c>
      <c r="R92" s="75">
        <v>45883.625</v>
      </c>
      <c r="S92" s="54">
        <v>101.057</v>
      </c>
      <c r="T92" s="125">
        <v>45891.625</v>
      </c>
      <c r="U92" s="54">
        <v>120.28</v>
      </c>
    </row>
    <row r="93" spans="16:21" x14ac:dyDescent="0.3">
      <c r="P93" s="75">
        <v>45888.625</v>
      </c>
      <c r="Q93" s="54">
        <v>94.8</v>
      </c>
      <c r="R93" s="75">
        <v>45884.625</v>
      </c>
      <c r="S93" s="54">
        <v>100.946</v>
      </c>
      <c r="T93" s="125">
        <v>45898.625</v>
      </c>
      <c r="U93" s="54">
        <v>120.25</v>
      </c>
    </row>
    <row r="94" spans="16:21" x14ac:dyDescent="0.3">
      <c r="P94" s="75">
        <v>45889.625</v>
      </c>
      <c r="Q94" s="54">
        <v>94.64</v>
      </c>
      <c r="R94" s="75">
        <v>45887.625</v>
      </c>
      <c r="S94" s="54">
        <v>100.953</v>
      </c>
      <c r="T94" s="125">
        <v>45901.625</v>
      </c>
      <c r="U94" s="54">
        <v>120.1</v>
      </c>
    </row>
    <row r="95" spans="16:21" x14ac:dyDescent="0.3">
      <c r="P95" s="75">
        <v>45890.625</v>
      </c>
      <c r="Q95" s="54">
        <v>94.47</v>
      </c>
      <c r="R95" s="75">
        <v>45888.625</v>
      </c>
      <c r="S95" s="54">
        <v>100.99</v>
      </c>
      <c r="T95" s="125">
        <v>45902.625</v>
      </c>
      <c r="U95" s="54">
        <v>119.81</v>
      </c>
    </row>
    <row r="96" spans="16:21" x14ac:dyDescent="0.3">
      <c r="P96" s="75">
        <v>45891.625</v>
      </c>
      <c r="Q96" s="54">
        <v>94.76</v>
      </c>
      <c r="R96" s="75">
        <v>45889.625</v>
      </c>
      <c r="S96" s="54">
        <v>101.083</v>
      </c>
      <c r="T96" s="125">
        <v>45903.625</v>
      </c>
      <c r="U96" s="54">
        <v>120.08</v>
      </c>
    </row>
    <row r="97" spans="16:21" x14ac:dyDescent="0.3">
      <c r="P97" s="75">
        <v>45895.625</v>
      </c>
      <c r="Q97" s="54">
        <v>94.59</v>
      </c>
      <c r="R97" s="75">
        <v>45890.625</v>
      </c>
      <c r="S97" s="54">
        <v>100.955</v>
      </c>
      <c r="T97" s="125">
        <v>45904.625</v>
      </c>
      <c r="U97" s="54">
        <v>120.3</v>
      </c>
    </row>
    <row r="98" spans="16:21" x14ac:dyDescent="0.3">
      <c r="P98" s="75">
        <v>45896.625</v>
      </c>
      <c r="Q98" s="54">
        <v>94.56</v>
      </c>
      <c r="R98" s="75">
        <v>45891.625</v>
      </c>
      <c r="S98" s="54">
        <v>101.027</v>
      </c>
      <c r="T98" s="125">
        <v>45905.625</v>
      </c>
      <c r="U98" s="54">
        <v>120.64</v>
      </c>
    </row>
    <row r="99" spans="16:21" x14ac:dyDescent="0.3">
      <c r="P99" s="75">
        <v>45897.625</v>
      </c>
      <c r="Q99" s="54">
        <v>94.44</v>
      </c>
      <c r="R99" s="75">
        <v>45894.625</v>
      </c>
      <c r="S99" s="54">
        <v>100.916</v>
      </c>
      <c r="T99" s="125">
        <v>45908.625</v>
      </c>
      <c r="U99" s="54">
        <v>120.74</v>
      </c>
    </row>
    <row r="100" spans="16:21" x14ac:dyDescent="0.3">
      <c r="P100" s="75">
        <v>45898.625</v>
      </c>
      <c r="Q100" s="54">
        <v>94.44</v>
      </c>
      <c r="R100" s="75">
        <v>45895.625</v>
      </c>
      <c r="S100" s="54">
        <v>101.051</v>
      </c>
      <c r="T100" s="125">
        <v>45909.625</v>
      </c>
      <c r="U100" s="54">
        <v>120.66</v>
      </c>
    </row>
    <row r="101" spans="16:21" x14ac:dyDescent="0.3">
      <c r="P101" s="75">
        <v>45901.625</v>
      </c>
      <c r="Q101" s="54">
        <v>94.4</v>
      </c>
      <c r="R101" s="75">
        <v>45896.625</v>
      </c>
      <c r="S101" s="54">
        <v>101.142</v>
      </c>
      <c r="T101" s="125">
        <v>45910.625</v>
      </c>
      <c r="U101" s="54">
        <v>120.75</v>
      </c>
    </row>
    <row r="102" spans="16:21" x14ac:dyDescent="0.3">
      <c r="P102" s="75">
        <v>45902.625</v>
      </c>
      <c r="Q102" s="54">
        <v>94.24</v>
      </c>
      <c r="R102" s="75">
        <v>45897.625</v>
      </c>
      <c r="S102" s="54">
        <v>101.092</v>
      </c>
      <c r="T102" s="125">
        <v>45911.625</v>
      </c>
      <c r="U102" s="54">
        <v>120.76</v>
      </c>
    </row>
    <row r="103" spans="16:21" x14ac:dyDescent="0.3">
      <c r="P103" s="75">
        <v>45903.625</v>
      </c>
      <c r="Q103" s="54">
        <v>94.38</v>
      </c>
      <c r="R103" s="75">
        <v>45898.625</v>
      </c>
      <c r="S103" s="54">
        <v>101.096</v>
      </c>
      <c r="T103" s="125">
        <v>45912.625</v>
      </c>
      <c r="U103" s="54">
        <v>120.63</v>
      </c>
    </row>
    <row r="104" spans="16:21" x14ac:dyDescent="0.3">
      <c r="P104" s="75">
        <v>45904.625</v>
      </c>
      <c r="Q104" s="54">
        <v>94.54</v>
      </c>
      <c r="R104" s="75">
        <v>45901.625</v>
      </c>
      <c r="S104" s="54">
        <v>101.01900000000001</v>
      </c>
      <c r="T104" s="125">
        <v>45915.625</v>
      </c>
      <c r="U104" s="54">
        <v>120.7</v>
      </c>
    </row>
    <row r="105" spans="16:21" x14ac:dyDescent="0.3">
      <c r="P105" s="75">
        <v>45905.625</v>
      </c>
      <c r="Q105" s="54">
        <v>94.64</v>
      </c>
      <c r="R105" s="75">
        <v>45902.625</v>
      </c>
      <c r="S105" s="54">
        <v>100.976</v>
      </c>
      <c r="T105" s="125">
        <v>45916.625</v>
      </c>
      <c r="U105" s="54">
        <v>120.66</v>
      </c>
    </row>
    <row r="106" spans="16:21" x14ac:dyDescent="0.3">
      <c r="P106" s="75">
        <v>45908.625</v>
      </c>
      <c r="Q106" s="54">
        <v>94.65</v>
      </c>
      <c r="R106" s="75">
        <v>45903.625</v>
      </c>
      <c r="S106" s="54">
        <v>101.038</v>
      </c>
      <c r="T106" s="125">
        <v>45917.625</v>
      </c>
      <c r="U106" s="54">
        <v>120.67</v>
      </c>
    </row>
    <row r="107" spans="16:21" x14ac:dyDescent="0.3">
      <c r="P107" s="75">
        <v>45909.625</v>
      </c>
      <c r="Q107" s="54">
        <v>94.54</v>
      </c>
      <c r="R107" s="75">
        <v>45904.625</v>
      </c>
      <c r="S107" s="54">
        <v>101.06399999999999</v>
      </c>
      <c r="T107" s="125">
        <v>45918.625</v>
      </c>
      <c r="U107" s="54">
        <v>120.7</v>
      </c>
    </row>
    <row r="108" spans="16:21" x14ac:dyDescent="0.3">
      <c r="P108" s="75">
        <v>45910.625</v>
      </c>
      <c r="Q108" s="54">
        <v>94.53</v>
      </c>
      <c r="R108" s="75">
        <v>45905.625</v>
      </c>
      <c r="S108" s="54">
        <v>101.19</v>
      </c>
      <c r="T108" s="125">
        <v>45919.625</v>
      </c>
      <c r="U108" s="54">
        <v>120.71</v>
      </c>
    </row>
    <row r="109" spans="16:21" x14ac:dyDescent="0.3">
      <c r="P109" s="75">
        <v>45911.625</v>
      </c>
      <c r="Q109" s="54">
        <v>92.29</v>
      </c>
      <c r="R109" s="75">
        <v>45908.625</v>
      </c>
      <c r="S109" s="54">
        <v>101.23099999999999</v>
      </c>
      <c r="T109" s="125">
        <v>45922.625</v>
      </c>
      <c r="U109" s="54">
        <v>120.61</v>
      </c>
    </row>
    <row r="110" spans="16:21" x14ac:dyDescent="0.3">
      <c r="P110" s="75">
        <v>45912.625</v>
      </c>
      <c r="Q110" s="54">
        <v>92.46</v>
      </c>
      <c r="R110" s="75">
        <v>45909.625</v>
      </c>
      <c r="S110" s="54">
        <v>101.163</v>
      </c>
      <c r="T110" s="125">
        <v>45923.625</v>
      </c>
      <c r="U110" s="54">
        <v>120.6</v>
      </c>
    </row>
    <row r="111" spans="16:21" x14ac:dyDescent="0.3">
      <c r="P111" s="75">
        <v>45915.625</v>
      </c>
      <c r="Q111" s="54">
        <v>92.46</v>
      </c>
      <c r="R111" s="75">
        <v>45910.625</v>
      </c>
      <c r="S111" s="54">
        <v>101.126</v>
      </c>
      <c r="T111" s="125">
        <v>45924.625</v>
      </c>
      <c r="U111" s="54">
        <v>120.67</v>
      </c>
    </row>
    <row r="112" spans="16:21" x14ac:dyDescent="0.3">
      <c r="P112" s="75">
        <v>45916.625</v>
      </c>
      <c r="Q112" s="54">
        <v>92.35</v>
      </c>
      <c r="R112" s="75">
        <v>45911.625</v>
      </c>
      <c r="S112" s="54">
        <v>101.012</v>
      </c>
      <c r="T112" s="125">
        <v>45925.625</v>
      </c>
      <c r="U112" s="54">
        <v>120.43</v>
      </c>
    </row>
    <row r="113" spans="16:21" x14ac:dyDescent="0.3">
      <c r="P113" s="75">
        <v>45917.625</v>
      </c>
      <c r="Q113" s="54">
        <v>92.39</v>
      </c>
      <c r="R113" s="75">
        <v>45912.625</v>
      </c>
      <c r="S113" s="54">
        <v>100.934</v>
      </c>
      <c r="T113" s="125">
        <v>45929.625</v>
      </c>
      <c r="U113" s="54">
        <v>120.76</v>
      </c>
    </row>
    <row r="114" spans="16:21" x14ac:dyDescent="0.3">
      <c r="P114" s="75">
        <v>45918.625</v>
      </c>
      <c r="Q114" s="54">
        <v>92.67</v>
      </c>
      <c r="R114" s="75">
        <v>45915.625</v>
      </c>
      <c r="S114" s="54">
        <v>100.944</v>
      </c>
      <c r="T114" s="125">
        <v>45930.625</v>
      </c>
      <c r="U114" s="54">
        <v>120.78</v>
      </c>
    </row>
    <row r="115" spans="16:21" x14ac:dyDescent="0.3">
      <c r="P115" s="75">
        <v>45919.625</v>
      </c>
      <c r="Q115" s="54">
        <v>92.67</v>
      </c>
      <c r="R115" s="75">
        <v>45916.625</v>
      </c>
      <c r="S115" s="54">
        <v>100.953</v>
      </c>
      <c r="T115" s="125">
        <v>45931.625</v>
      </c>
      <c r="U115" s="54">
        <v>120.85</v>
      </c>
    </row>
    <row r="116" spans="16:21" x14ac:dyDescent="0.3">
      <c r="P116" s="75">
        <v>45922.625</v>
      </c>
      <c r="Q116" s="54">
        <v>92.52</v>
      </c>
      <c r="R116" s="75">
        <v>45917.625</v>
      </c>
      <c r="S116" s="54">
        <v>100.971</v>
      </c>
      <c r="T116" s="125">
        <v>45932.625</v>
      </c>
      <c r="U116" s="54">
        <v>120.92</v>
      </c>
    </row>
    <row r="117" spans="16:21" x14ac:dyDescent="0.3">
      <c r="P117" s="75">
        <v>45923.625</v>
      </c>
      <c r="Q117" s="54">
        <v>92.67</v>
      </c>
      <c r="R117" s="75">
        <v>45918.625</v>
      </c>
      <c r="S117" s="54">
        <v>100.956</v>
      </c>
      <c r="T117" s="125">
        <v>45933.625</v>
      </c>
      <c r="U117" s="54">
        <v>120.97</v>
      </c>
    </row>
    <row r="118" spans="16:21" x14ac:dyDescent="0.3">
      <c r="P118" s="75">
        <v>45924.625</v>
      </c>
      <c r="Q118" s="54">
        <v>92.59</v>
      </c>
      <c r="R118" s="75">
        <v>45919.625</v>
      </c>
      <c r="S118" s="54">
        <v>100.904</v>
      </c>
      <c r="T118" s="125">
        <v>45936.625</v>
      </c>
      <c r="U118" s="54">
        <v>120.96</v>
      </c>
    </row>
    <row r="119" spans="16:21" x14ac:dyDescent="0.3">
      <c r="P119" s="75">
        <v>45925.625</v>
      </c>
      <c r="Q119" s="54">
        <v>92.45</v>
      </c>
      <c r="R119" s="75">
        <v>45922.625</v>
      </c>
      <c r="S119" s="54">
        <v>100.913</v>
      </c>
      <c r="T119" s="125">
        <v>45937.625</v>
      </c>
      <c r="U119" s="54">
        <v>120.93</v>
      </c>
    </row>
    <row r="120" spans="16:21" x14ac:dyDescent="0.3">
      <c r="P120" s="75">
        <v>45926.625</v>
      </c>
      <c r="Q120" s="54">
        <v>92.46</v>
      </c>
      <c r="R120" s="75">
        <v>45923.625</v>
      </c>
      <c r="S120" s="54">
        <v>100.883</v>
      </c>
      <c r="T120" s="125">
        <v>45938.625</v>
      </c>
      <c r="U120" s="54">
        <v>121.12</v>
      </c>
    </row>
    <row r="121" spans="16:21" x14ac:dyDescent="0.3">
      <c r="P121" s="75">
        <v>45929.625</v>
      </c>
      <c r="Q121" s="54">
        <v>92.5</v>
      </c>
      <c r="R121" s="75">
        <v>45924.625</v>
      </c>
      <c r="S121" s="54">
        <v>100.893</v>
      </c>
      <c r="T121" s="125">
        <v>45939.625</v>
      </c>
      <c r="U121" s="54">
        <v>120.99</v>
      </c>
    </row>
    <row r="122" spans="16:21" x14ac:dyDescent="0.3">
      <c r="P122" s="75">
        <v>45930.625</v>
      </c>
      <c r="Q122" s="54">
        <v>92.47</v>
      </c>
      <c r="R122" s="75">
        <v>45925.625</v>
      </c>
      <c r="S122" s="54">
        <v>100.822</v>
      </c>
      <c r="T122" s="125">
        <v>45940.625</v>
      </c>
      <c r="U122" s="54">
        <v>121</v>
      </c>
    </row>
    <row r="123" spans="16:21" x14ac:dyDescent="0.3">
      <c r="P123" s="75">
        <v>45931.625</v>
      </c>
      <c r="Q123" s="54">
        <v>92.57</v>
      </c>
      <c r="R123" s="75">
        <v>45926.625</v>
      </c>
      <c r="S123" s="54">
        <v>100.866</v>
      </c>
      <c r="T123" s="125">
        <v>45943.625</v>
      </c>
      <c r="U123" s="54">
        <v>121.1</v>
      </c>
    </row>
    <row r="124" spans="16:21" x14ac:dyDescent="0.3">
      <c r="P124" s="75">
        <v>45932.625</v>
      </c>
      <c r="Q124" s="54">
        <v>92.64</v>
      </c>
      <c r="R124" s="75">
        <v>45929.625</v>
      </c>
      <c r="S124" s="54">
        <v>100.89</v>
      </c>
      <c r="T124" s="125">
        <v>45944.625</v>
      </c>
      <c r="U124" s="54">
        <v>121.2</v>
      </c>
    </row>
    <row r="125" spans="16:21" x14ac:dyDescent="0.3">
      <c r="P125" s="75">
        <v>45933.625</v>
      </c>
      <c r="Q125" s="54">
        <v>92.6</v>
      </c>
      <c r="R125" s="75">
        <v>45930.625</v>
      </c>
      <c r="S125" s="54">
        <v>100.89400000000001</v>
      </c>
      <c r="T125" s="125">
        <v>45945.625</v>
      </c>
      <c r="U125" s="54">
        <v>121.62</v>
      </c>
    </row>
    <row r="126" spans="16:21" x14ac:dyDescent="0.3">
      <c r="P126" s="75">
        <v>45936.625</v>
      </c>
      <c r="Q126" s="54">
        <v>92.49</v>
      </c>
      <c r="R126" s="75">
        <v>45931.625</v>
      </c>
      <c r="S126" s="54">
        <v>100.92</v>
      </c>
      <c r="T126" s="125">
        <v>45946.625</v>
      </c>
      <c r="U126" s="54">
        <v>121.6</v>
      </c>
    </row>
    <row r="127" spans="16:21" x14ac:dyDescent="0.3">
      <c r="P127" s="75">
        <v>45937.625</v>
      </c>
      <c r="Q127" s="54">
        <v>92.19</v>
      </c>
      <c r="R127" s="75">
        <v>45932.625</v>
      </c>
      <c r="S127" s="54">
        <v>100.905</v>
      </c>
      <c r="T127" s="125">
        <v>45947.625</v>
      </c>
      <c r="U127" s="54">
        <v>121.51</v>
      </c>
    </row>
    <row r="128" spans="16:21" x14ac:dyDescent="0.3">
      <c r="P128" s="75">
        <v>45938.625</v>
      </c>
      <c r="Q128" s="54">
        <v>92.12</v>
      </c>
      <c r="R128" s="75">
        <v>45933.625</v>
      </c>
      <c r="S128" s="54">
        <v>100.893</v>
      </c>
      <c r="T128" s="125">
        <v>45950.625</v>
      </c>
      <c r="U128" s="54">
        <v>121.57</v>
      </c>
    </row>
    <row r="129" spans="16:19" x14ac:dyDescent="0.3">
      <c r="P129" s="75">
        <v>45939.625</v>
      </c>
      <c r="Q129" s="54">
        <v>92</v>
      </c>
      <c r="R129" s="75">
        <v>45936.625</v>
      </c>
      <c r="S129" s="54">
        <v>100.928</v>
      </c>
    </row>
    <row r="130" spans="16:19" x14ac:dyDescent="0.3">
      <c r="P130" s="75">
        <v>45940.625</v>
      </c>
      <c r="Q130" s="54">
        <v>91.78</v>
      </c>
      <c r="R130" s="75">
        <v>45937.625</v>
      </c>
      <c r="S130" s="54">
        <v>100.908</v>
      </c>
    </row>
    <row r="131" spans="16:19" x14ac:dyDescent="0.3">
      <c r="P131" s="75">
        <v>45943.625</v>
      </c>
      <c r="Q131" s="54">
        <v>91.79</v>
      </c>
      <c r="R131" s="75">
        <v>45938.625</v>
      </c>
      <c r="S131" s="54">
        <v>100.99299999999999</v>
      </c>
    </row>
    <row r="132" spans="16:19" x14ac:dyDescent="0.3">
      <c r="P132" s="75">
        <v>45944.625</v>
      </c>
      <c r="Q132" s="54">
        <v>91.85</v>
      </c>
      <c r="R132" s="75">
        <v>45939.625</v>
      </c>
      <c r="S132" s="54">
        <v>100.934</v>
      </c>
    </row>
    <row r="133" spans="16:19" x14ac:dyDescent="0.3">
      <c r="P133" s="75">
        <v>45945.625</v>
      </c>
      <c r="Q133" s="54">
        <v>92.38</v>
      </c>
      <c r="R133" s="75">
        <v>45940.625</v>
      </c>
      <c r="S133" s="54">
        <v>101.017</v>
      </c>
    </row>
    <row r="134" spans="16:19" x14ac:dyDescent="0.3">
      <c r="P134" s="75">
        <v>45946.625</v>
      </c>
      <c r="Q134" s="54">
        <v>92.23</v>
      </c>
      <c r="R134" s="75">
        <v>45943.625</v>
      </c>
      <c r="S134" s="54">
        <v>101.122</v>
      </c>
    </row>
    <row r="135" spans="16:19" x14ac:dyDescent="0.3">
      <c r="P135" s="75">
        <v>45947.625</v>
      </c>
      <c r="Q135" s="54">
        <v>92.1</v>
      </c>
      <c r="R135" s="75">
        <v>45944.625</v>
      </c>
      <c r="S135" s="54">
        <v>101.13800000000001</v>
      </c>
    </row>
    <row r="136" spans="16:19" x14ac:dyDescent="0.3">
      <c r="P136" s="75">
        <v>45950.625</v>
      </c>
      <c r="Q136" s="54">
        <v>92.33</v>
      </c>
      <c r="R136" s="75">
        <v>45945.625</v>
      </c>
      <c r="S136" s="54">
        <v>101.23699999999999</v>
      </c>
    </row>
    <row r="137" spans="16:19" x14ac:dyDescent="0.3">
      <c r="R137" s="75">
        <v>45946.625</v>
      </c>
      <c r="S137" s="54">
        <v>101.221</v>
      </c>
    </row>
    <row r="138" spans="16:19" x14ac:dyDescent="0.3">
      <c r="R138" s="75">
        <v>45947.625</v>
      </c>
      <c r="S138" s="54">
        <v>101.253</v>
      </c>
    </row>
    <row r="139" spans="16:19" x14ac:dyDescent="0.3">
      <c r="R139" s="75">
        <v>45950.625</v>
      </c>
      <c r="S139" s="54">
        <v>101.25</v>
      </c>
    </row>
    <row r="140" spans="16:19" x14ac:dyDescent="0.3">
      <c r="R140" s="75">
        <v>45951.625</v>
      </c>
      <c r="S140" s="54">
        <v>101.289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8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hidden="1" customWidth="1"/>
    <col min="23" max="23" width="7.77734375" style="54" hidden="1" customWidth="1"/>
    <col min="24" max="24" width="11.5546875" style="75" hidden="1" customWidth="1"/>
    <col min="25" max="25" width="13.33203125" style="54" hidden="1" customWidth="1"/>
    <col min="26" max="26" width="11.5546875" style="75" hidden="1" customWidth="1"/>
    <col min="27" max="27" width="8.88671875" style="54" hidden="1" customWidth="1"/>
    <col min="28" max="28" width="11.5546875" style="75" hidden="1" customWidth="1"/>
    <col min="29" max="29" width="13.33203125" style="54" hidden="1" customWidth="1"/>
    <col min="30" max="30" width="11.5546875" style="75" hidden="1" customWidth="1"/>
    <col min="31" max="31" width="12.21875" style="54" hidden="1" customWidth="1"/>
    <col min="32" max="32" width="11.5546875" style="75" hidden="1" customWidth="1"/>
    <col min="33" max="33" width="12.2187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8">_xll.BDH(B4, "LAST_PRICE", "01/01/2025 15:00:00", "01/01/2035 16:00:00", "BarSize=60", "BarType=T", "RecurDaily=True", "TZ=New_York")</f>
        <v>45755.625</v>
      </c>
      <c r="W3" s="1">
        <v>75.75</v>
      </c>
      <c r="X3" s="52" cm="1">
        <f t="array" ref="X3:Y42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8">_xll.BDH(D4, "LAST_PRICE", "01/01/2025 15:00:00", "01/01/2035 16:00:00", "BarSize=60", "BarType=T", "RecurDaily=True", "TZ=New_York")</f>
        <v>45755.625</v>
      </c>
      <c r="AA3" s="1">
        <v>105.31</v>
      </c>
      <c r="AB3" s="52" cm="1">
        <f t="array" ref="AB3:AC42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7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6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45756.625</v>
      </c>
      <c r="W4" s="54">
        <v>77.78</v>
      </c>
      <c r="X4" s="75">
        <v>45897.625</v>
      </c>
      <c r="Y4" s="54">
        <v>99.6953125</v>
      </c>
      <c r="Z4" s="75">
        <v>45756.625</v>
      </c>
      <c r="AA4" s="54">
        <v>107.07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45757.625</v>
      </c>
      <c r="W5" s="54">
        <v>76.510000000000005</v>
      </c>
      <c r="X5" s="75">
        <v>45898.625</v>
      </c>
      <c r="Y5" s="54">
        <v>99.703125</v>
      </c>
      <c r="Z5" s="75">
        <v>45757.625</v>
      </c>
      <c r="AA5" s="54">
        <v>105.25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45758.625</v>
      </c>
      <c r="W6" s="54">
        <v>76.739999999999995</v>
      </c>
      <c r="X6" s="75">
        <v>45901.625</v>
      </c>
      <c r="Y6" s="54">
        <v>99.6796875</v>
      </c>
      <c r="Z6" s="75">
        <v>45758.625</v>
      </c>
      <c r="AA6" s="54">
        <v>105.23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45761.625</v>
      </c>
      <c r="W7" s="54">
        <v>77.12</v>
      </c>
      <c r="X7" s="75">
        <v>45902.625</v>
      </c>
      <c r="Y7" s="54">
        <v>99.53125</v>
      </c>
      <c r="Z7" s="75">
        <v>45761.625</v>
      </c>
      <c r="AA7" s="54">
        <v>105.89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45762.625</v>
      </c>
      <c r="W8" s="54">
        <v>77.33</v>
      </c>
      <c r="X8" s="75">
        <v>45903.625</v>
      </c>
      <c r="Y8" s="54">
        <v>99.6796875</v>
      </c>
      <c r="Z8" s="75">
        <v>45762.625</v>
      </c>
      <c r="AA8" s="54">
        <v>106.45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45763.625</v>
      </c>
      <c r="W9" s="54">
        <v>77.319999999999993</v>
      </c>
      <c r="X9" s="75">
        <v>45904.625</v>
      </c>
      <c r="Y9" s="54">
        <v>99.9140625</v>
      </c>
      <c r="Z9" s="75">
        <v>45763.625</v>
      </c>
      <c r="AA9" s="54">
        <v>106.9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80.805000000000007</v>
      </c>
      <c r="C10" s="21" cm="1">
        <f t="array" ref="C10">_xll.BDP(C4,"px_last")</f>
        <v>100.3046875</v>
      </c>
      <c r="D10" s="21" cm="1">
        <f t="array" ref="D10">_xll.BDP(D4,"px_last")</f>
        <v>112.645</v>
      </c>
      <c r="E10" s="21" cm="1">
        <f t="array" ref="E10">_xll.BDP(E4,"px_last")</f>
        <v>100.3046875</v>
      </c>
      <c r="F10" s="21" cm="1">
        <f t="array" ref="F10">_xll.BDP(F4,"px_last")</f>
        <v>102.359375</v>
      </c>
      <c r="G10" s="22" cm="1">
        <f t="array" ref="G10">_xll.BDP(G4,"px_last")</f>
        <v>103.34375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4">
        <v>77.77</v>
      </c>
      <c r="X10" s="75">
        <v>45905.625</v>
      </c>
      <c r="Y10" s="54">
        <v>100.1328125</v>
      </c>
      <c r="Z10" s="75">
        <v>45764.625</v>
      </c>
      <c r="AA10" s="54">
        <v>106.75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4">
        <v>77.31</v>
      </c>
      <c r="X11" s="75">
        <v>45908.625</v>
      </c>
      <c r="Y11" s="54">
        <v>100.265625</v>
      </c>
      <c r="Z11" s="75">
        <v>45768.625</v>
      </c>
      <c r="AA11" s="54">
        <v>105.6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0</v>
      </c>
      <c r="L12" s="175"/>
      <c r="M12" s="176"/>
      <c r="N12" s="162" t="s">
        <v>0</v>
      </c>
      <c r="O12" s="173"/>
      <c r="P12" s="164"/>
      <c r="Q12" s="171" t="s">
        <v>0</v>
      </c>
      <c r="R12" s="169"/>
      <c r="S12" s="172"/>
      <c r="T12" s="39" t="s">
        <v>16</v>
      </c>
      <c r="V12" s="75">
        <v>45769.625</v>
      </c>
      <c r="W12" s="54">
        <v>77.61</v>
      </c>
      <c r="X12" s="75">
        <v>45909.625</v>
      </c>
      <c r="Y12" s="54">
        <v>100.09375</v>
      </c>
      <c r="Z12" s="75">
        <v>45769.625</v>
      </c>
      <c r="AA12" s="54">
        <v>105.86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78</v>
      </c>
      <c r="X13" s="75">
        <v>45910.625</v>
      </c>
      <c r="Y13" s="54">
        <v>100.1640625</v>
      </c>
      <c r="Z13" s="75">
        <v>45770.625</v>
      </c>
      <c r="AA13" s="54">
        <v>106.33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45771.625</v>
      </c>
      <c r="W14" s="54">
        <v>78.62</v>
      </c>
      <c r="X14" s="75">
        <v>45911.625</v>
      </c>
      <c r="Y14" s="54">
        <v>100.1640625</v>
      </c>
      <c r="Z14" s="75">
        <v>45771.625</v>
      </c>
      <c r="AA14" s="54">
        <v>107.38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45772.625</v>
      </c>
      <c r="W15" s="54">
        <v>78.77</v>
      </c>
      <c r="X15" s="75">
        <v>45912.625</v>
      </c>
      <c r="Y15" s="54">
        <v>99.9921875</v>
      </c>
      <c r="Z15" s="75">
        <v>45772.625</v>
      </c>
      <c r="AA15" s="54">
        <v>107.99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45775.625</v>
      </c>
      <c r="W16" s="54">
        <v>78.81</v>
      </c>
      <c r="X16" s="75">
        <v>45915.625</v>
      </c>
      <c r="Y16" s="54">
        <v>100.09375</v>
      </c>
      <c r="Z16" s="75">
        <v>45775.625</v>
      </c>
      <c r="AA16" s="54">
        <v>108.24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45776.625</v>
      </c>
      <c r="W17" s="54">
        <v>79.02</v>
      </c>
      <c r="X17" s="75">
        <v>45916.625</v>
      </c>
      <c r="Y17" s="54">
        <v>100.15625</v>
      </c>
      <c r="Z17" s="75">
        <v>45776.625</v>
      </c>
      <c r="AA17" s="54">
        <v>108.49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45777.625</v>
      </c>
      <c r="W18" s="54">
        <v>78.599999999999994</v>
      </c>
      <c r="X18" s="75">
        <v>45917.625</v>
      </c>
      <c r="Y18" s="54">
        <v>99.953125</v>
      </c>
      <c r="Z18" s="75">
        <v>45777.625</v>
      </c>
      <c r="AA18" s="54">
        <v>108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45778.625</v>
      </c>
      <c r="W19" s="54">
        <v>78.3</v>
      </c>
      <c r="X19" s="75">
        <v>45918.625</v>
      </c>
      <c r="Y19" s="54">
        <v>99.7890625</v>
      </c>
      <c r="Z19" s="75">
        <v>45778.625</v>
      </c>
      <c r="AA19" s="54">
        <v>107.17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45779.625</v>
      </c>
      <c r="W20" s="54">
        <v>78.540000000000006</v>
      </c>
      <c r="X20" s="75">
        <v>45919.625</v>
      </c>
      <c r="Y20" s="54">
        <v>99.7734375</v>
      </c>
      <c r="Z20" s="75">
        <v>45779.625</v>
      </c>
      <c r="AA20" s="54">
        <v>106.91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45782.625</v>
      </c>
      <c r="W21" s="54">
        <v>78.510000000000005</v>
      </c>
      <c r="X21" s="75">
        <v>45922.625</v>
      </c>
      <c r="Y21" s="54">
        <v>99.65625</v>
      </c>
      <c r="Z21" s="75">
        <v>45782.625</v>
      </c>
      <c r="AA21" s="54">
        <v>106.76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45783.625</v>
      </c>
      <c r="W22" s="54">
        <v>78.45</v>
      </c>
      <c r="X22" s="75">
        <v>45923.625</v>
      </c>
      <c r="Y22" s="54">
        <v>99.796875</v>
      </c>
      <c r="Z22" s="75">
        <v>45783.625</v>
      </c>
      <c r="AA22" s="54">
        <v>106.97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45784.625</v>
      </c>
      <c r="W23" s="54">
        <v>78.52</v>
      </c>
      <c r="X23" s="75">
        <v>45924.625</v>
      </c>
      <c r="Y23" s="54">
        <v>99.6015625</v>
      </c>
      <c r="Z23" s="75">
        <v>45784.625</v>
      </c>
      <c r="AA23" s="54">
        <v>107.19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45785.625</v>
      </c>
      <c r="W24" s="54">
        <v>78.5</v>
      </c>
      <c r="X24" s="75">
        <v>45925.625</v>
      </c>
      <c r="Y24" s="54">
        <v>99.390625</v>
      </c>
      <c r="Z24" s="75">
        <v>45785.625</v>
      </c>
      <c r="AA24" s="54">
        <v>106.65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45786.625</v>
      </c>
      <c r="W25" s="54">
        <v>78.55</v>
      </c>
      <c r="X25" s="75">
        <v>45926.625</v>
      </c>
      <c r="Y25" s="54">
        <v>99.3828125</v>
      </c>
      <c r="Z25" s="75">
        <v>45786.625</v>
      </c>
      <c r="AA25" s="54">
        <v>106.61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45789.625</v>
      </c>
      <c r="W26" s="54">
        <v>79.33</v>
      </c>
      <c r="X26" s="75">
        <v>45929.625</v>
      </c>
      <c r="Y26" s="54">
        <v>99.4921875</v>
      </c>
      <c r="Z26" s="75">
        <v>45789.625</v>
      </c>
      <c r="AA26" s="54">
        <v>106.59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45790.625</v>
      </c>
      <c r="W27" s="54">
        <v>79.47</v>
      </c>
      <c r="X27" s="75">
        <v>45930.625</v>
      </c>
      <c r="Y27" s="54">
        <v>99.5078125</v>
      </c>
      <c r="Z27" s="75">
        <v>45790.625</v>
      </c>
      <c r="AA27" s="54">
        <v>106.68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45791.625</v>
      </c>
      <c r="W28" s="54">
        <v>79.180000000000007</v>
      </c>
      <c r="X28" s="75">
        <v>45931.625</v>
      </c>
      <c r="Y28" s="54">
        <v>99.765625</v>
      </c>
      <c r="Z28" s="75">
        <v>45791.625</v>
      </c>
      <c r="AA28" s="54">
        <v>106.18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45792.625</v>
      </c>
      <c r="W29" s="54">
        <v>79.33</v>
      </c>
      <c r="X29" s="75">
        <v>45932.625</v>
      </c>
      <c r="Y29" s="54">
        <v>99.78125</v>
      </c>
      <c r="Z29" s="75">
        <v>45792.625</v>
      </c>
      <c r="AA29" s="54">
        <v>106.9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45793.625</v>
      </c>
      <c r="W30" s="54">
        <v>79.42</v>
      </c>
      <c r="X30" s="75">
        <v>45933.625</v>
      </c>
      <c r="Y30" s="54">
        <v>99.6015625</v>
      </c>
      <c r="Z30" s="75">
        <v>45793.625</v>
      </c>
      <c r="AA30" s="54">
        <v>107.1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45796.625</v>
      </c>
      <c r="W31" s="54">
        <v>79.38</v>
      </c>
      <c r="X31" s="75">
        <v>45936.625</v>
      </c>
      <c r="Y31" s="54">
        <v>99.46875</v>
      </c>
      <c r="Z31" s="75">
        <v>45796.625</v>
      </c>
      <c r="AA31" s="54">
        <v>107.11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45797.625</v>
      </c>
      <c r="W32" s="54">
        <v>79.34</v>
      </c>
      <c r="X32" s="75">
        <v>45937.625</v>
      </c>
      <c r="Y32" s="54">
        <v>99.625</v>
      </c>
      <c r="Z32" s="75">
        <v>45797.625</v>
      </c>
      <c r="AA32" s="54">
        <v>106.86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45798.625</v>
      </c>
      <c r="W33" s="54">
        <v>78.81</v>
      </c>
      <c r="X33" s="75">
        <v>45938.625</v>
      </c>
      <c r="Y33" s="54">
        <v>99.5625</v>
      </c>
      <c r="Z33" s="75">
        <v>45798.625</v>
      </c>
      <c r="AA33" s="54">
        <v>105.66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45799.625</v>
      </c>
      <c r="W34" s="54">
        <v>78.97</v>
      </c>
      <c r="X34" s="75">
        <v>45939.625</v>
      </c>
      <c r="Y34" s="54">
        <v>99.5078125</v>
      </c>
      <c r="Z34" s="75">
        <v>45799.625</v>
      </c>
      <c r="AA34" s="54">
        <v>106.2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45800.625</v>
      </c>
      <c r="W35" s="54">
        <v>78.95</v>
      </c>
      <c r="X35" s="75">
        <v>45940.625</v>
      </c>
      <c r="Y35" s="54">
        <v>99.890625</v>
      </c>
      <c r="Z35" s="75">
        <v>45800.625</v>
      </c>
      <c r="AA35" s="54">
        <v>106.28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45804.625</v>
      </c>
      <c r="W36" s="54">
        <v>79.430000000000007</v>
      </c>
      <c r="X36" s="75">
        <v>45943.625</v>
      </c>
      <c r="Y36" s="54">
        <v>99.9921875</v>
      </c>
      <c r="Z36" s="75">
        <v>45804.625</v>
      </c>
      <c r="AA36" s="54">
        <v>107.24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2">
        <f t="shared" ref="T37" si="44">C37+D37-F37-G37-I37-J37+L37+M37+O37+P37+R37+S37+$J$9</f>
        <v>-106151.36280510449</v>
      </c>
      <c r="V37" s="75">
        <v>45805.625</v>
      </c>
      <c r="W37" s="54">
        <v>79.38</v>
      </c>
      <c r="X37" s="75">
        <v>45944.625</v>
      </c>
      <c r="Y37" s="54">
        <v>100.1328125</v>
      </c>
      <c r="Z37" s="75">
        <v>45805.625</v>
      </c>
      <c r="AA37" s="54">
        <v>106.98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2">
        <f t="shared" ref="T38:T39" si="63">C38+D38-F38-G38-I38-J38+L38+M38+O38+P38+R38+S38+$J$9</f>
        <v>21862.597132507333</v>
      </c>
      <c r="V38" s="75">
        <v>45806.625</v>
      </c>
      <c r="W38" s="54">
        <v>79.5</v>
      </c>
      <c r="X38" s="75">
        <v>45945.625</v>
      </c>
      <c r="Y38" s="54">
        <v>100.0234375</v>
      </c>
      <c r="Z38" s="75">
        <v>45806.625</v>
      </c>
      <c r="AA38" s="54">
        <v>107.46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2">
        <f t="shared" si="63"/>
        <v>33887.38766056345</v>
      </c>
      <c r="V39" s="75">
        <v>45807.625</v>
      </c>
      <c r="W39" s="54">
        <v>79.569999999999993</v>
      </c>
      <c r="X39" s="75">
        <v>45946.625</v>
      </c>
      <c r="Y39" s="54">
        <v>100.359375</v>
      </c>
      <c r="Z39" s="75">
        <v>45807.625</v>
      </c>
      <c r="AA39" s="54">
        <v>107.77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>
        <f>B10</f>
        <v>80.805000000000007</v>
      </c>
      <c r="C40" s="46">
        <f>(B40/$B$14-1)*$B$5</f>
        <v>-155239.32729624768</v>
      </c>
      <c r="D40" s="46">
        <f>-1*(A38-$A$14)/360*$B$7*$B$5</f>
        <v>-131600</v>
      </c>
      <c r="E40" s="45">
        <f>C10</f>
        <v>100.3046875</v>
      </c>
      <c r="F40" s="46">
        <f>(E40-$E$14)/100*$C$5</f>
        <v>36562.5</v>
      </c>
      <c r="G40" s="47">
        <f>(A38-$A$14)/360*$C$6*$C$5-(A38-$A$14)/360*$C$7*$C$5*$E$14/100</f>
        <v>-10572.588541666664</v>
      </c>
      <c r="H40" s="45">
        <f>D10</f>
        <v>112.645</v>
      </c>
      <c r="I40" s="46">
        <f>(H40/$H$14-1)*$D$5</f>
        <v>73655.650936261809</v>
      </c>
      <c r="J40" s="47">
        <f>-1*(A38-$A$14)/360*$D$7*$D$5</f>
        <v>-135360</v>
      </c>
      <c r="K40" s="45">
        <f>E10</f>
        <v>100.3046875</v>
      </c>
      <c r="L40" s="46">
        <f>(K40-$K$14)/100*$E$5</f>
        <v>31875</v>
      </c>
      <c r="M40" s="47">
        <f>(A38-$A$14)/360*$E$6*$E$5-(A38-$A$14)/360*$E$7*$E$5*$N$14/100</f>
        <v>-10275.803472222222</v>
      </c>
      <c r="N40" s="45">
        <f>F10</f>
        <v>102.359375</v>
      </c>
      <c r="O40" s="46">
        <f>(N40-$N$14)/100*$F$5</f>
        <v>43945.3125</v>
      </c>
      <c r="P40" s="47">
        <f>(A38-$A$14)/360*$F$6*$F$5-(A38-$A$14)/360*$F$7*$F$5*$N$14/100</f>
        <v>-366.77604166666424</v>
      </c>
      <c r="Q40" s="45">
        <f>G10</f>
        <v>103.34375</v>
      </c>
      <c r="R40" s="46">
        <f>(Q40-$Q$14)/100*$G$5</f>
        <v>178007.8125</v>
      </c>
      <c r="S40" s="47">
        <f>(A38-$A$14)/360*$G$6*$G$5-(A38-$A$14)/360*$G$7*$G$5*$Q$14/100</f>
        <v>4202.5302083333372</v>
      </c>
      <c r="T40" s="82">
        <f>C40+D40-F40-G40-I40-J40+L40+M40+O40+P40+R40+S40+$J$9</f>
        <v>30539.904724930733</v>
      </c>
      <c r="V40" s="75">
        <v>45810.625</v>
      </c>
      <c r="W40" s="54">
        <v>79.180000000000007</v>
      </c>
      <c r="X40" s="75">
        <v>45947.625</v>
      </c>
      <c r="Y40" s="54">
        <v>100.1796875</v>
      </c>
      <c r="Z40" s="75">
        <v>45810.625</v>
      </c>
      <c r="AA40" s="54">
        <v>107.07</v>
      </c>
      <c r="AB40" s="75">
        <v>45947.625</v>
      </c>
      <c r="AC40" s="54">
        <v>100.1796875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45811.625</v>
      </c>
      <c r="W41" s="54">
        <v>79.33</v>
      </c>
      <c r="X41" s="75">
        <v>45950.625</v>
      </c>
      <c r="Y41" s="54">
        <v>100.2421875</v>
      </c>
      <c r="Z41" s="75">
        <v>45811.625</v>
      </c>
      <c r="AA41" s="54">
        <v>107.12</v>
      </c>
      <c r="AB41" s="75">
        <v>45950.625</v>
      </c>
      <c r="AC41" s="54">
        <v>100.2421875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79.48</v>
      </c>
      <c r="X42" s="75">
        <v>45951.625</v>
      </c>
      <c r="Y42" s="54">
        <v>100.3046875</v>
      </c>
      <c r="Z42" s="75">
        <v>45812.625</v>
      </c>
      <c r="AA42" s="54">
        <v>107.9</v>
      </c>
      <c r="AB42" s="75">
        <v>45951.625</v>
      </c>
      <c r="AC42" s="54">
        <v>100.3046875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79.31</v>
      </c>
      <c r="Z43" s="75">
        <v>45813.625</v>
      </c>
      <c r="AA43" s="54">
        <v>107.57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79.3</v>
      </c>
      <c r="Z44" s="75">
        <v>45814.625</v>
      </c>
      <c r="AA44" s="54">
        <v>106.92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79.34</v>
      </c>
      <c r="Z45" s="75">
        <v>45817.625</v>
      </c>
      <c r="AA45" s="54">
        <v>107.24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79.53</v>
      </c>
      <c r="Z46" s="75">
        <v>45818.625</v>
      </c>
      <c r="AA46" s="54">
        <v>107.5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79.510000000000005</v>
      </c>
      <c r="Z47" s="75">
        <v>45819.625</v>
      </c>
      <c r="AA47" s="54">
        <v>107.84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79.599999999999994</v>
      </c>
      <c r="Z48" s="75">
        <v>45820.625</v>
      </c>
      <c r="AA48" s="54">
        <v>108.44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79.36</v>
      </c>
      <c r="Z49" s="75">
        <v>45821.625</v>
      </c>
      <c r="AA49" s="54">
        <v>107.79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45824.625</v>
      </c>
      <c r="W50" s="54">
        <v>79.52</v>
      </c>
      <c r="Z50" s="75">
        <v>45824.625</v>
      </c>
      <c r="AA50" s="54">
        <v>107.6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45825.625</v>
      </c>
      <c r="W51" s="54">
        <v>79.430000000000007</v>
      </c>
      <c r="Z51" s="75">
        <v>45825.625</v>
      </c>
      <c r="AA51" s="54">
        <v>107.97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45826.625</v>
      </c>
      <c r="W52" s="54">
        <v>79.55</v>
      </c>
      <c r="Z52" s="75">
        <v>45826.625</v>
      </c>
      <c r="AA52" s="54">
        <v>108.05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45828.625</v>
      </c>
      <c r="W53" s="54">
        <v>79.790000000000006</v>
      </c>
      <c r="Z53" s="75">
        <v>45828.625</v>
      </c>
      <c r="AA53" s="54">
        <v>108.15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45831.625</v>
      </c>
      <c r="W54" s="54">
        <v>79.95</v>
      </c>
      <c r="Z54" s="75">
        <v>45831.625</v>
      </c>
      <c r="AA54" s="54">
        <v>108.41</v>
      </c>
      <c r="AD54" s="75">
        <v>45946.625</v>
      </c>
      <c r="AE54" s="54">
        <v>102.234375</v>
      </c>
      <c r="AF54" s="75">
        <v>45947.625</v>
      </c>
      <c r="AG54" s="54">
        <v>102.46875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45832.625</v>
      </c>
      <c r="W55" s="54">
        <v>80.17</v>
      </c>
      <c r="Z55" s="75">
        <v>45832.625</v>
      </c>
      <c r="AA55" s="54">
        <v>108.92</v>
      </c>
      <c r="AD55" s="75">
        <v>45947.625</v>
      </c>
      <c r="AE55" s="54">
        <v>102.015625</v>
      </c>
      <c r="AF55" s="75">
        <v>45950.625</v>
      </c>
      <c r="AG55" s="54">
        <v>102.859375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45833.625</v>
      </c>
      <c r="W56" s="54">
        <v>80.150000000000006</v>
      </c>
      <c r="Z56" s="75">
        <v>45833.625</v>
      </c>
      <c r="AA56" s="54">
        <v>108.79</v>
      </c>
      <c r="AD56" s="75">
        <v>45950.625</v>
      </c>
      <c r="AE56" s="54">
        <v>102.171875</v>
      </c>
      <c r="AF56" s="75">
        <v>45951.625</v>
      </c>
      <c r="AG56" s="54">
        <v>103.34375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45834.625</v>
      </c>
      <c r="W57" s="54">
        <v>80.38</v>
      </c>
      <c r="Z57" s="75">
        <v>45834.625</v>
      </c>
      <c r="AA57" s="54">
        <v>109.19</v>
      </c>
      <c r="AD57" s="75">
        <v>45951.625</v>
      </c>
      <c r="AE57" s="54">
        <v>102.359375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45835.625</v>
      </c>
      <c r="W58" s="54">
        <v>80.34</v>
      </c>
      <c r="Z58" s="75">
        <v>45835.625</v>
      </c>
      <c r="AA58" s="54">
        <v>109.01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45838.625</v>
      </c>
      <c r="W59" s="54">
        <v>80.650000000000006</v>
      </c>
      <c r="Z59" s="75">
        <v>45838.625</v>
      </c>
      <c r="AA59" s="54">
        <v>109.61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45839.625</v>
      </c>
      <c r="W60" s="54">
        <v>80.17</v>
      </c>
      <c r="Z60" s="75">
        <v>45839.625</v>
      </c>
      <c r="AA60" s="54">
        <v>109.34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45840.625</v>
      </c>
      <c r="W61" s="54">
        <v>80.319999999999993</v>
      </c>
      <c r="Z61" s="75">
        <v>45840.625</v>
      </c>
      <c r="AA61" s="54">
        <v>109.32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45841.625</v>
      </c>
      <c r="W62" s="54">
        <v>80.37</v>
      </c>
      <c r="Z62" s="75">
        <v>45841.625</v>
      </c>
      <c r="AA62" s="54">
        <v>109.06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45845.625</v>
      </c>
      <c r="W63" s="54">
        <v>80.099999999999994</v>
      </c>
      <c r="Z63" s="75">
        <v>45845.625</v>
      </c>
      <c r="AA63" s="54">
        <v>108.41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45846.625</v>
      </c>
      <c r="W64" s="54">
        <v>79.989999999999995</v>
      </c>
      <c r="Z64" s="75">
        <v>45846.625</v>
      </c>
      <c r="AA64" s="54">
        <v>108.1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45847.625</v>
      </c>
      <c r="W65" s="54">
        <v>80.209999999999994</v>
      </c>
      <c r="Z65" s="75">
        <v>45847.625</v>
      </c>
      <c r="AA65" s="54">
        <v>108.71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45848.625</v>
      </c>
      <c r="W66" s="54">
        <v>80.13</v>
      </c>
      <c r="Z66" s="75">
        <v>45848.625</v>
      </c>
      <c r="AA66" s="54">
        <v>108.74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45849.625</v>
      </c>
      <c r="W67" s="54">
        <v>80.03</v>
      </c>
      <c r="Z67" s="75">
        <v>45849.625</v>
      </c>
      <c r="AA67" s="54">
        <v>108.08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45852.625</v>
      </c>
      <c r="W68" s="54">
        <v>80.09</v>
      </c>
      <c r="Z68" s="75">
        <v>45852.625</v>
      </c>
      <c r="AA68" s="54">
        <v>108.05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45853.625</v>
      </c>
      <c r="W69" s="54">
        <v>79.849999999999994</v>
      </c>
      <c r="Z69" s="75">
        <v>45853.625</v>
      </c>
      <c r="AA69" s="54">
        <v>107.66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45854.625</v>
      </c>
      <c r="W70" s="54">
        <v>80.06</v>
      </c>
      <c r="Z70" s="75">
        <v>45854.625</v>
      </c>
      <c r="AA70" s="54">
        <v>107.83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45855.625</v>
      </c>
      <c r="W71" s="54">
        <v>80.14</v>
      </c>
      <c r="Z71" s="75">
        <v>45855.625</v>
      </c>
      <c r="AA71" s="54">
        <v>108.09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45856.625</v>
      </c>
      <c r="W72" s="54">
        <v>80.25</v>
      </c>
      <c r="Z72" s="75">
        <v>45856.625</v>
      </c>
      <c r="AA72" s="54">
        <v>108.29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45859.625</v>
      </c>
      <c r="W73" s="54">
        <v>80.36</v>
      </c>
      <c r="Z73" s="75">
        <v>45859.625</v>
      </c>
      <c r="AA73" s="54">
        <v>108.71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45860.625</v>
      </c>
      <c r="W74" s="54">
        <v>80.5</v>
      </c>
      <c r="Z74" s="75">
        <v>45860.625</v>
      </c>
      <c r="AA74" s="54">
        <v>108.97</v>
      </c>
    </row>
    <row r="75" spans="2:27" x14ac:dyDescent="0.3">
      <c r="B75" s="75"/>
      <c r="D75" s="75"/>
      <c r="F75" s="75"/>
      <c r="H75" s="75"/>
      <c r="J75" s="75"/>
      <c r="L75" s="75"/>
      <c r="V75" s="75">
        <v>45861.625</v>
      </c>
      <c r="W75" s="54">
        <v>80.540000000000006</v>
      </c>
      <c r="Z75" s="75">
        <v>45861.625</v>
      </c>
      <c r="AA75" s="54">
        <v>108.8</v>
      </c>
    </row>
    <row r="76" spans="2:27" x14ac:dyDescent="0.3">
      <c r="B76" s="75"/>
      <c r="D76" s="75"/>
      <c r="F76" s="75"/>
      <c r="H76" s="75"/>
      <c r="J76" s="75"/>
      <c r="L76" s="75"/>
      <c r="V76" s="75">
        <v>45862.625</v>
      </c>
      <c r="W76" s="54">
        <v>80.44</v>
      </c>
      <c r="Z76" s="75">
        <v>45862.625</v>
      </c>
      <c r="AA76" s="54">
        <v>108.64</v>
      </c>
    </row>
    <row r="77" spans="2:27" x14ac:dyDescent="0.3">
      <c r="B77" s="75"/>
      <c r="D77" s="75"/>
      <c r="F77" s="75"/>
      <c r="H77" s="75"/>
      <c r="J77" s="75"/>
      <c r="L77" s="75"/>
      <c r="V77" s="75">
        <v>45863.625</v>
      </c>
      <c r="W77" s="54">
        <v>80.489999999999995</v>
      </c>
      <c r="Z77" s="75">
        <v>45863.625</v>
      </c>
      <c r="AA77" s="54">
        <v>108.99</v>
      </c>
    </row>
    <row r="78" spans="2:27" x14ac:dyDescent="0.3">
      <c r="B78" s="75"/>
      <c r="D78" s="75"/>
      <c r="F78" s="75"/>
      <c r="H78" s="75"/>
      <c r="J78" s="75"/>
      <c r="L78" s="75"/>
      <c r="V78" s="75">
        <v>45866.625</v>
      </c>
      <c r="W78" s="54">
        <v>80.45</v>
      </c>
      <c r="Z78" s="75">
        <v>45866.625</v>
      </c>
      <c r="AA78" s="54">
        <v>108.77</v>
      </c>
    </row>
    <row r="79" spans="2:27" x14ac:dyDescent="0.3">
      <c r="B79" s="75"/>
      <c r="D79" s="75"/>
      <c r="F79" s="75"/>
      <c r="H79" s="75"/>
      <c r="J79" s="75"/>
      <c r="L79" s="75"/>
      <c r="V79" s="75">
        <v>45867.625</v>
      </c>
      <c r="W79" s="54">
        <v>80.5</v>
      </c>
      <c r="Z79" s="75">
        <v>45867.625</v>
      </c>
      <c r="AA79" s="54">
        <v>109.49</v>
      </c>
    </row>
    <row r="80" spans="2:27" x14ac:dyDescent="0.3">
      <c r="B80" s="75"/>
      <c r="D80" s="75"/>
      <c r="F80" s="75"/>
      <c r="H80" s="75"/>
      <c r="J80" s="75"/>
      <c r="L80" s="75"/>
      <c r="V80" s="75">
        <v>45868.625</v>
      </c>
      <c r="W80" s="54">
        <v>80.33</v>
      </c>
      <c r="Z80" s="75">
        <v>45868.625</v>
      </c>
      <c r="AA80" s="54">
        <v>109.08</v>
      </c>
    </row>
    <row r="81" spans="2:27" x14ac:dyDescent="0.3">
      <c r="B81" s="75"/>
      <c r="D81" s="75"/>
      <c r="F81" s="75"/>
      <c r="H81" s="75"/>
      <c r="J81" s="75"/>
      <c r="L81" s="75"/>
      <c r="V81" s="75">
        <v>45869.625</v>
      </c>
      <c r="W81" s="54">
        <v>80.38</v>
      </c>
      <c r="Z81" s="75">
        <v>45869.625</v>
      </c>
      <c r="AA81" s="54">
        <v>109.11</v>
      </c>
    </row>
    <row r="82" spans="2:27" x14ac:dyDescent="0.3">
      <c r="B82" s="75"/>
      <c r="D82" s="75"/>
      <c r="F82" s="75"/>
      <c r="H82" s="75"/>
      <c r="J82" s="75"/>
      <c r="L82" s="75"/>
      <c r="V82" s="75">
        <v>45870.625</v>
      </c>
      <c r="W82" s="54">
        <v>79.98</v>
      </c>
      <c r="Z82" s="75">
        <v>45870.625</v>
      </c>
      <c r="AA82" s="54">
        <v>109.63</v>
      </c>
    </row>
    <row r="83" spans="2:27" x14ac:dyDescent="0.3">
      <c r="H83" s="75"/>
      <c r="J83" s="75"/>
      <c r="L83" s="75"/>
      <c r="V83" s="75">
        <v>45873.625</v>
      </c>
      <c r="W83" s="54">
        <v>80.25</v>
      </c>
      <c r="Z83" s="75">
        <v>45873.625</v>
      </c>
      <c r="AA83" s="54">
        <v>109.82</v>
      </c>
    </row>
    <row r="84" spans="2:27" x14ac:dyDescent="0.3">
      <c r="H84" s="75"/>
      <c r="J84" s="75"/>
      <c r="V84" s="75">
        <v>45874.625</v>
      </c>
      <c r="W84" s="54">
        <v>80.209999999999994</v>
      </c>
      <c r="Z84" s="75">
        <v>45874.625</v>
      </c>
      <c r="AA84" s="54">
        <v>109.9</v>
      </c>
    </row>
    <row r="85" spans="2:27" x14ac:dyDescent="0.3">
      <c r="H85" s="75"/>
      <c r="J85" s="75"/>
      <c r="V85" s="75">
        <v>45875.625</v>
      </c>
      <c r="W85" s="54">
        <v>80.290000000000006</v>
      </c>
      <c r="Z85" s="75">
        <v>45875.625</v>
      </c>
      <c r="AA85" s="54">
        <v>109.87</v>
      </c>
    </row>
    <row r="86" spans="2:27" x14ac:dyDescent="0.3">
      <c r="H86" s="75"/>
      <c r="J86" s="75"/>
      <c r="V86" s="75">
        <v>45876.625</v>
      </c>
      <c r="W86" s="54">
        <v>80.209999999999994</v>
      </c>
      <c r="Z86" s="75">
        <v>45876.625</v>
      </c>
      <c r="AA86" s="54">
        <v>109.76</v>
      </c>
    </row>
    <row r="87" spans="2:27" x14ac:dyDescent="0.3">
      <c r="H87" s="75"/>
      <c r="J87" s="75"/>
      <c r="V87" s="75">
        <v>45877.625</v>
      </c>
      <c r="W87" s="54">
        <v>80.22</v>
      </c>
      <c r="Z87" s="75">
        <v>45877.625</v>
      </c>
      <c r="AA87" s="54">
        <v>109.41</v>
      </c>
    </row>
    <row r="88" spans="2:27" x14ac:dyDescent="0.3">
      <c r="H88" s="75"/>
      <c r="J88" s="75"/>
      <c r="V88" s="75">
        <v>45880.625</v>
      </c>
      <c r="W88" s="54">
        <v>80.22</v>
      </c>
      <c r="Z88" s="75">
        <v>45880.625</v>
      </c>
      <c r="AA88" s="54">
        <v>109.58499999999999</v>
      </c>
    </row>
    <row r="89" spans="2:27" x14ac:dyDescent="0.3">
      <c r="H89" s="75"/>
      <c r="J89" s="75"/>
      <c r="V89" s="75">
        <v>45881.625</v>
      </c>
      <c r="W89" s="54">
        <v>80.400000000000006</v>
      </c>
      <c r="Z89" s="75">
        <v>45881.625</v>
      </c>
      <c r="AA89" s="54">
        <v>109.68</v>
      </c>
    </row>
    <row r="90" spans="2:27" x14ac:dyDescent="0.3">
      <c r="H90" s="75"/>
      <c r="J90" s="75"/>
      <c r="V90" s="75">
        <v>45882.625</v>
      </c>
      <c r="W90" s="54">
        <v>80.61</v>
      </c>
      <c r="Z90" s="75">
        <v>45882.625</v>
      </c>
      <c r="AA90" s="54">
        <v>110.26</v>
      </c>
    </row>
    <row r="91" spans="2:27" x14ac:dyDescent="0.3">
      <c r="H91" s="75"/>
      <c r="V91" s="75">
        <v>45883.625</v>
      </c>
      <c r="W91" s="54">
        <v>80.400000000000006</v>
      </c>
      <c r="Z91" s="75">
        <v>45883.625</v>
      </c>
      <c r="AA91" s="54">
        <v>109.88</v>
      </c>
    </row>
    <row r="92" spans="2:27" x14ac:dyDescent="0.3">
      <c r="H92" s="75"/>
      <c r="V92" s="75">
        <v>45884.625</v>
      </c>
      <c r="W92" s="54">
        <v>80.459999999999994</v>
      </c>
      <c r="Z92" s="75">
        <v>45884.625</v>
      </c>
      <c r="AA92" s="54">
        <v>109.74</v>
      </c>
    </row>
    <row r="93" spans="2:27" x14ac:dyDescent="0.3">
      <c r="H93" s="75"/>
      <c r="V93" s="75">
        <v>45887.625</v>
      </c>
      <c r="W93" s="54">
        <v>80.400000000000006</v>
      </c>
      <c r="Z93" s="75">
        <v>45887.625</v>
      </c>
      <c r="AA93" s="54">
        <v>109.54</v>
      </c>
    </row>
    <row r="94" spans="2:27" x14ac:dyDescent="0.3">
      <c r="H94" s="75"/>
      <c r="V94" s="75">
        <v>45888.625</v>
      </c>
      <c r="W94" s="54">
        <v>80.38</v>
      </c>
      <c r="Z94" s="75">
        <v>45888.625</v>
      </c>
      <c r="AA94" s="54">
        <v>109.71</v>
      </c>
    </row>
    <row r="95" spans="2:27" x14ac:dyDescent="0.3">
      <c r="V95" s="75">
        <v>45889.625</v>
      </c>
      <c r="W95" s="54">
        <v>80.349999999999994</v>
      </c>
      <c r="Z95" s="75">
        <v>45889.625</v>
      </c>
      <c r="AA95" s="54">
        <v>109.76</v>
      </c>
    </row>
    <row r="96" spans="2:27" x14ac:dyDescent="0.3">
      <c r="V96" s="75">
        <v>45890.625</v>
      </c>
      <c r="W96" s="54">
        <v>80.2</v>
      </c>
      <c r="Z96" s="75">
        <v>45890.625</v>
      </c>
      <c r="AA96" s="54">
        <v>109.34</v>
      </c>
    </row>
    <row r="97" spans="22:27" x14ac:dyDescent="0.3">
      <c r="V97" s="75">
        <v>45891.625</v>
      </c>
      <c r="W97" s="54">
        <v>80.849999999999994</v>
      </c>
      <c r="Z97" s="75">
        <v>45891.625</v>
      </c>
      <c r="AA97" s="54">
        <v>110.2</v>
      </c>
    </row>
    <row r="98" spans="22:27" x14ac:dyDescent="0.3">
      <c r="V98" s="75">
        <v>45894.625</v>
      </c>
      <c r="W98" s="54">
        <v>80.69</v>
      </c>
      <c r="Z98" s="75">
        <v>45894.625</v>
      </c>
      <c r="AA98" s="54">
        <v>109.91</v>
      </c>
    </row>
    <row r="99" spans="22:27" x14ac:dyDescent="0.3">
      <c r="V99" s="75">
        <v>45895.625</v>
      </c>
      <c r="W99" s="54">
        <v>80.87</v>
      </c>
      <c r="Z99" s="75">
        <v>45895.625</v>
      </c>
      <c r="AA99" s="54">
        <v>109.99</v>
      </c>
    </row>
    <row r="100" spans="22:27" x14ac:dyDescent="0.3">
      <c r="V100" s="75">
        <v>45896.625</v>
      </c>
      <c r="W100" s="54">
        <v>80.97</v>
      </c>
      <c r="Z100" s="75">
        <v>45896.625</v>
      </c>
      <c r="AA100" s="54">
        <v>110.03</v>
      </c>
    </row>
    <row r="101" spans="22:27" x14ac:dyDescent="0.3">
      <c r="V101" s="75">
        <v>45897.625</v>
      </c>
      <c r="W101" s="54">
        <v>81.010000000000005</v>
      </c>
      <c r="Z101" s="75">
        <v>45897.625</v>
      </c>
      <c r="AA101" s="54">
        <v>110.2</v>
      </c>
    </row>
    <row r="102" spans="22:27" x14ac:dyDescent="0.3">
      <c r="V102" s="75">
        <v>45898.625</v>
      </c>
      <c r="W102" s="54">
        <v>80.86</v>
      </c>
      <c r="Z102" s="75">
        <v>45898.625</v>
      </c>
      <c r="AA102" s="54">
        <v>109.83</v>
      </c>
    </row>
    <row r="103" spans="22:27" x14ac:dyDescent="0.3">
      <c r="V103" s="75">
        <v>45902.625</v>
      </c>
      <c r="W103" s="54">
        <v>80.39</v>
      </c>
      <c r="Z103" s="75">
        <v>45902.625</v>
      </c>
      <c r="AA103" s="54">
        <v>109.05</v>
      </c>
    </row>
    <row r="104" spans="22:27" x14ac:dyDescent="0.3">
      <c r="V104" s="75">
        <v>45903.625</v>
      </c>
      <c r="W104" s="54">
        <v>80.61</v>
      </c>
      <c r="Z104" s="75">
        <v>45903.625</v>
      </c>
      <c r="AA104" s="54">
        <v>109.7</v>
      </c>
    </row>
    <row r="105" spans="22:27" x14ac:dyDescent="0.3">
      <c r="V105" s="75">
        <v>45904.625</v>
      </c>
      <c r="W105" s="54">
        <v>80.819999999999993</v>
      </c>
      <c r="Z105" s="75">
        <v>45904.625</v>
      </c>
      <c r="AA105" s="54">
        <v>110.45</v>
      </c>
    </row>
    <row r="106" spans="22:27" x14ac:dyDescent="0.3">
      <c r="V106" s="75">
        <v>45905.625</v>
      </c>
      <c r="W106" s="54">
        <v>80.87</v>
      </c>
      <c r="Z106" s="75">
        <v>45905.625</v>
      </c>
      <c r="AA106" s="54">
        <v>111.17</v>
      </c>
    </row>
    <row r="107" spans="22:27" x14ac:dyDescent="0.3">
      <c r="V107" s="75">
        <v>45908.625</v>
      </c>
      <c r="W107" s="54">
        <v>80.87</v>
      </c>
      <c r="Z107" s="75">
        <v>45908.625</v>
      </c>
      <c r="AA107" s="54">
        <v>111.56</v>
      </c>
    </row>
    <row r="108" spans="22:27" x14ac:dyDescent="0.3">
      <c r="V108" s="75">
        <v>45909.625</v>
      </c>
      <c r="W108" s="54">
        <v>80.78</v>
      </c>
      <c r="Z108" s="75">
        <v>45909.625</v>
      </c>
      <c r="AA108" s="54">
        <v>111.36</v>
      </c>
    </row>
    <row r="109" spans="22:27" x14ac:dyDescent="0.3">
      <c r="V109" s="75">
        <v>45910.625</v>
      </c>
      <c r="W109" s="54">
        <v>80.84</v>
      </c>
      <c r="Z109" s="75">
        <v>45910.625</v>
      </c>
      <c r="AA109" s="54">
        <v>111.69</v>
      </c>
    </row>
    <row r="110" spans="22:27" x14ac:dyDescent="0.3">
      <c r="V110" s="75">
        <v>45911.625</v>
      </c>
      <c r="W110" s="54">
        <v>81.040000000000006</v>
      </c>
      <c r="Z110" s="75">
        <v>45911.625</v>
      </c>
      <c r="AA110" s="54">
        <v>112.21</v>
      </c>
    </row>
    <row r="111" spans="22:27" x14ac:dyDescent="0.3">
      <c r="V111" s="75">
        <v>45912.625</v>
      </c>
      <c r="W111" s="54">
        <v>80.959999999999994</v>
      </c>
      <c r="Z111" s="75">
        <v>45912.625</v>
      </c>
      <c r="AA111" s="54">
        <v>112.01</v>
      </c>
    </row>
    <row r="112" spans="22:27" x14ac:dyDescent="0.3">
      <c r="V112" s="75">
        <v>45915.625</v>
      </c>
      <c r="W112" s="54">
        <v>81.19</v>
      </c>
      <c r="Z112" s="75">
        <v>45915.625</v>
      </c>
      <c r="AA112" s="54">
        <v>112.36</v>
      </c>
    </row>
    <row r="113" spans="22:27" x14ac:dyDescent="0.3">
      <c r="V113" s="75">
        <v>45916.625</v>
      </c>
      <c r="W113" s="54">
        <v>81.13</v>
      </c>
      <c r="Z113" s="75">
        <v>45916.625</v>
      </c>
      <c r="AA113" s="54">
        <v>112.26</v>
      </c>
    </row>
    <row r="114" spans="22:27" x14ac:dyDescent="0.3">
      <c r="V114" s="75">
        <v>45917.625</v>
      </c>
      <c r="W114" s="54">
        <v>81.05</v>
      </c>
      <c r="Z114" s="75">
        <v>45917.625</v>
      </c>
      <c r="AA114" s="54">
        <v>112.06</v>
      </c>
    </row>
    <row r="115" spans="22:27" x14ac:dyDescent="0.3">
      <c r="V115" s="75">
        <v>45918.625</v>
      </c>
      <c r="W115" s="54">
        <v>81.23</v>
      </c>
      <c r="Z115" s="75">
        <v>45918.625</v>
      </c>
      <c r="AA115" s="54">
        <v>111.83</v>
      </c>
    </row>
    <row r="116" spans="22:27" x14ac:dyDescent="0.3">
      <c r="V116" s="75">
        <v>45919.625</v>
      </c>
      <c r="W116" s="54">
        <v>81.260000000000005</v>
      </c>
      <c r="Z116" s="75">
        <v>45919.625</v>
      </c>
      <c r="AA116" s="54">
        <v>111.74</v>
      </c>
    </row>
    <row r="117" spans="22:27" x14ac:dyDescent="0.3">
      <c r="V117" s="75">
        <v>45922.625</v>
      </c>
      <c r="W117" s="54">
        <v>81.319999999999993</v>
      </c>
      <c r="Z117" s="75">
        <v>45922.625</v>
      </c>
      <c r="AA117" s="54">
        <v>111.48</v>
      </c>
    </row>
    <row r="118" spans="22:27" x14ac:dyDescent="0.3">
      <c r="V118" s="75">
        <v>45923.625</v>
      </c>
      <c r="W118" s="54">
        <v>81.260000000000005</v>
      </c>
      <c r="Z118" s="75">
        <v>45923.625</v>
      </c>
      <c r="AA118" s="54">
        <v>111.71</v>
      </c>
    </row>
    <row r="119" spans="22:27" x14ac:dyDescent="0.3">
      <c r="V119" s="75">
        <v>45924.625</v>
      </c>
      <c r="W119" s="54">
        <v>81.150000000000006</v>
      </c>
      <c r="Z119" s="75">
        <v>45924.625</v>
      </c>
      <c r="AA119" s="54">
        <v>111.26</v>
      </c>
    </row>
    <row r="120" spans="22:27" x14ac:dyDescent="0.3">
      <c r="V120" s="75">
        <v>45925.625</v>
      </c>
      <c r="W120" s="54">
        <v>80.92</v>
      </c>
      <c r="Z120" s="75">
        <v>45925.625</v>
      </c>
      <c r="AA120" s="54">
        <v>111.06</v>
      </c>
    </row>
    <row r="121" spans="22:27" x14ac:dyDescent="0.3">
      <c r="V121" s="75">
        <v>45926.625</v>
      </c>
      <c r="W121" s="54">
        <v>81.08</v>
      </c>
      <c r="Z121" s="75">
        <v>45926.625</v>
      </c>
      <c r="AA121" s="54">
        <v>111.21</v>
      </c>
    </row>
    <row r="122" spans="22:27" x14ac:dyDescent="0.3">
      <c r="V122" s="75">
        <v>45929.625</v>
      </c>
      <c r="W122" s="54">
        <v>81.22</v>
      </c>
      <c r="Z122" s="75">
        <v>45929.625</v>
      </c>
      <c r="AA122" s="54">
        <v>111.58</v>
      </c>
    </row>
    <row r="123" spans="22:27" x14ac:dyDescent="0.3">
      <c r="V123" s="75">
        <v>45930.625</v>
      </c>
      <c r="W123" s="54">
        <v>81.19</v>
      </c>
      <c r="Z123" s="75">
        <v>45930.625</v>
      </c>
      <c r="AA123" s="54">
        <v>111.47</v>
      </c>
    </row>
    <row r="124" spans="22:27" x14ac:dyDescent="0.3">
      <c r="V124" s="75">
        <v>45931.625</v>
      </c>
      <c r="W124" s="54">
        <v>80.959999999999994</v>
      </c>
      <c r="Z124" s="75">
        <v>45931.625</v>
      </c>
      <c r="AA124" s="54">
        <v>111.51</v>
      </c>
    </row>
    <row r="125" spans="22:27" x14ac:dyDescent="0.3">
      <c r="V125" s="75">
        <v>45932.625</v>
      </c>
      <c r="W125" s="54">
        <v>80.930000000000007</v>
      </c>
      <c r="Z125" s="75">
        <v>45932.625</v>
      </c>
      <c r="AA125" s="54">
        <v>111.69</v>
      </c>
    </row>
    <row r="126" spans="22:27" x14ac:dyDescent="0.3">
      <c r="V126" s="75">
        <v>45933.625</v>
      </c>
      <c r="W126" s="54">
        <v>80.84</v>
      </c>
      <c r="Z126" s="75">
        <v>45933.625</v>
      </c>
      <c r="AA126" s="54">
        <v>111.55</v>
      </c>
    </row>
    <row r="127" spans="22:27" x14ac:dyDescent="0.3">
      <c r="V127" s="75">
        <v>45936.625</v>
      </c>
      <c r="W127" s="54">
        <v>80.86</v>
      </c>
      <c r="Z127" s="75">
        <v>45936.625</v>
      </c>
      <c r="AA127" s="54">
        <v>111.19</v>
      </c>
    </row>
    <row r="128" spans="22:27" x14ac:dyDescent="0.3">
      <c r="V128" s="75">
        <v>45937.625</v>
      </c>
      <c r="W128" s="54">
        <v>80.77</v>
      </c>
      <c r="Z128" s="75">
        <v>45937.625</v>
      </c>
      <c r="AA128" s="54">
        <v>111.4</v>
      </c>
    </row>
    <row r="129" spans="22:27" x14ac:dyDescent="0.3">
      <c r="V129" s="75">
        <v>45938.625</v>
      </c>
      <c r="W129" s="54">
        <v>80.650000000000006</v>
      </c>
      <c r="Z129" s="75">
        <v>45938.625</v>
      </c>
      <c r="AA129" s="54">
        <v>111.26</v>
      </c>
    </row>
    <row r="130" spans="22:27" x14ac:dyDescent="0.3">
      <c r="V130" s="75">
        <v>45939.625</v>
      </c>
      <c r="W130" s="54">
        <v>80.42</v>
      </c>
      <c r="Z130" s="75">
        <v>45939.625</v>
      </c>
      <c r="AA130" s="54">
        <v>111.04</v>
      </c>
    </row>
    <row r="131" spans="22:27" x14ac:dyDescent="0.3">
      <c r="V131" s="75">
        <v>45940.625</v>
      </c>
      <c r="W131" s="54">
        <v>79.984999999999999</v>
      </c>
      <c r="Z131" s="75">
        <v>45940.625</v>
      </c>
      <c r="AA131" s="54">
        <v>111.36</v>
      </c>
    </row>
    <row r="132" spans="22:27" x14ac:dyDescent="0.3">
      <c r="V132" s="75">
        <v>45943.625</v>
      </c>
      <c r="W132" s="54">
        <v>80.45</v>
      </c>
      <c r="Z132" s="75">
        <v>45943.625</v>
      </c>
      <c r="AA132" s="54">
        <v>111.73</v>
      </c>
    </row>
    <row r="133" spans="22:27" x14ac:dyDescent="0.3">
      <c r="V133" s="75">
        <v>45944.625</v>
      </c>
      <c r="W133" s="54">
        <v>80.540000000000006</v>
      </c>
      <c r="Z133" s="75">
        <v>45944.625</v>
      </c>
      <c r="AA133" s="54">
        <v>112.1</v>
      </c>
    </row>
    <row r="134" spans="22:27" x14ac:dyDescent="0.3">
      <c r="V134" s="75">
        <v>45945.625</v>
      </c>
      <c r="W134" s="54">
        <v>80.8</v>
      </c>
      <c r="Z134" s="75">
        <v>45945.625</v>
      </c>
      <c r="AA134" s="54">
        <v>112.1</v>
      </c>
    </row>
    <row r="135" spans="22:27" x14ac:dyDescent="0.3">
      <c r="V135" s="75">
        <v>45946.625</v>
      </c>
      <c r="W135" s="54">
        <v>80.510000000000005</v>
      </c>
      <c r="Z135" s="75">
        <v>45946.625</v>
      </c>
      <c r="AA135" s="54">
        <v>112.42</v>
      </c>
    </row>
    <row r="136" spans="22:27" x14ac:dyDescent="0.3">
      <c r="V136" s="75">
        <v>45947.625</v>
      </c>
      <c r="W136" s="54">
        <v>80.72</v>
      </c>
      <c r="Z136" s="75">
        <v>45947.625</v>
      </c>
      <c r="AA136" s="54">
        <v>112.2</v>
      </c>
    </row>
    <row r="137" spans="22:27" x14ac:dyDescent="0.3">
      <c r="V137" s="75">
        <v>45950.625</v>
      </c>
      <c r="W137" s="54">
        <v>80.88</v>
      </c>
      <c r="Z137" s="75">
        <v>45950.625</v>
      </c>
      <c r="AA137" s="54">
        <v>112.54</v>
      </c>
    </row>
    <row r="138" spans="22:27" x14ac:dyDescent="0.3">
      <c r="V138" s="75">
        <v>45951.625</v>
      </c>
      <c r="W138" s="54">
        <v>80.805000000000007</v>
      </c>
      <c r="Z138" s="75">
        <v>45951.625</v>
      </c>
      <c r="AA138" s="54">
        <v>112.64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0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8"/>
  <sheetViews>
    <sheetView zoomScale="80" zoomScaleNormal="80" workbookViewId="0">
      <selection activeCell="V4" sqref="V4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8">_xll.BDH(B4, "LAST_PRICE", "01/01/2025 15:00:00", "01/01/2035 16:00:00", "BarSize=60", "BarType=T", "RecurDaily=True", "TZ=New_York")</f>
        <v>45755.625</v>
      </c>
      <c r="W3" s="1">
        <v>105.31</v>
      </c>
      <c r="X3" s="118" cm="1">
        <f t="array" ref="X3:Y22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7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6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7">_xll.BDH(F4, "LAST_PRICE", "01/01/2025 15:00:00", "01/01/2035 16:00:00", "BarSize=60", "BarType=T", "RecurDaily=True", "TZ=New_York")</f>
        <v>45755.625</v>
      </c>
      <c r="AE3" s="54">
        <v>79.91</v>
      </c>
      <c r="AF3" s="52" cm="1">
        <f t="array" ref="AF3:AG21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45756.625</v>
      </c>
      <c r="W4" s="58">
        <v>107.07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45756.625</v>
      </c>
      <c r="AE4" s="58">
        <v>80.680000000000007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45757.625</v>
      </c>
      <c r="W5" s="58">
        <v>105.25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45757.625</v>
      </c>
      <c r="AE5" s="58">
        <v>79.83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45758.625</v>
      </c>
      <c r="W6" s="58">
        <v>105.23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45758.625</v>
      </c>
      <c r="AE6" s="58">
        <v>79.56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45761.625</v>
      </c>
      <c r="W7" s="58">
        <v>105.89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45761.625</v>
      </c>
      <c r="AE7" s="58">
        <v>80.06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45762.625</v>
      </c>
      <c r="W8" s="58">
        <v>106.45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45762.625</v>
      </c>
      <c r="AE8" s="58">
        <v>80.42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45763.625</v>
      </c>
      <c r="W9" s="58">
        <v>106.9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45763.625</v>
      </c>
      <c r="AE9" s="58">
        <v>80.72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112.645</v>
      </c>
      <c r="C10" s="21" cm="1">
        <f t="array" ref="C10">_xll.BDP(C4,"px_last")</f>
        <v>100.3125</v>
      </c>
      <c r="D10" s="21" cm="1">
        <f t="array" ref="D10">_xll.BDP(D4,"px_last")</f>
        <v>102.359375</v>
      </c>
      <c r="E10" s="21" cm="1">
        <f t="array" ref="E10">_xll.BDP(E4,"px_last")</f>
        <v>103.34375</v>
      </c>
      <c r="F10" s="21" cm="1">
        <f t="array" ref="F10">_xll.BDP(F4,"px_last")</f>
        <v>84.68</v>
      </c>
      <c r="G10" s="22" cm="1">
        <f t="array" ref="G10">_xll.BDP(G4,"px_last")</f>
        <v>100.859375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8">
        <v>106.75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45764.625</v>
      </c>
      <c r="AE10" s="58">
        <v>80.739999999999995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8">
        <v>105.6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45768.625</v>
      </c>
      <c r="AE11" s="58">
        <v>80.209999999999994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1</v>
      </c>
      <c r="L12" s="175"/>
      <c r="M12" s="176"/>
      <c r="N12" s="162" t="s">
        <v>1</v>
      </c>
      <c r="O12" s="173"/>
      <c r="P12" s="164"/>
      <c r="Q12" s="171" t="s">
        <v>0</v>
      </c>
      <c r="R12" s="169"/>
      <c r="S12" s="172"/>
      <c r="T12" s="39" t="s">
        <v>16</v>
      </c>
      <c r="V12" s="75">
        <v>45769.625</v>
      </c>
      <c r="W12" s="54">
        <v>105.86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45769.625</v>
      </c>
      <c r="AE12" s="54">
        <v>80.33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106.33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45770.625</v>
      </c>
      <c r="AE13" s="54">
        <v>80.5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45771.625</v>
      </c>
      <c r="W14" s="54">
        <v>107.38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45771.625</v>
      </c>
      <c r="AE14" s="54">
        <v>81.14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45772.625</v>
      </c>
      <c r="W15" s="54">
        <v>107.99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45772.625</v>
      </c>
      <c r="AE15" s="54">
        <v>81.489999999999995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45775.625</v>
      </c>
      <c r="W16" s="54">
        <v>108.24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45775.625</v>
      </c>
      <c r="AE16" s="54">
        <v>81.680000000000007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45776.625</v>
      </c>
      <c r="W17" s="54">
        <v>108.49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45776.625</v>
      </c>
      <c r="AE17" s="54">
        <v>81.83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45777.625</v>
      </c>
      <c r="W18" s="54">
        <v>108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45777.625</v>
      </c>
      <c r="AE18" s="54">
        <v>81.78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45778.625</v>
      </c>
      <c r="W19" s="54">
        <v>107.17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45778.625</v>
      </c>
      <c r="AE19" s="54">
        <v>81.17</v>
      </c>
      <c r="AF19" s="75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45779.625</v>
      </c>
      <c r="W20" s="54">
        <v>106.91</v>
      </c>
      <c r="X20" s="75">
        <v>45947.625</v>
      </c>
      <c r="Y20" s="54">
        <v>100.1796875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45779.625</v>
      </c>
      <c r="AE20" s="54">
        <v>80.954999999999998</v>
      </c>
      <c r="AF20" s="75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45782.625</v>
      </c>
      <c r="W21" s="54">
        <v>106.76</v>
      </c>
      <c r="X21" s="75">
        <v>45950.625</v>
      </c>
      <c r="Y21" s="54">
        <v>100.2421875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45782.625</v>
      </c>
      <c r="AE21" s="54">
        <v>80.91</v>
      </c>
      <c r="AF21" s="75">
        <v>45951.625</v>
      </c>
      <c r="AG21" s="54">
        <v>100.859375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45783.625</v>
      </c>
      <c r="W22" s="54">
        <v>106.97</v>
      </c>
      <c r="X22" s="75">
        <v>45951.625</v>
      </c>
      <c r="Y22" s="54">
        <v>100.3125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45783.625</v>
      </c>
      <c r="AE22" s="54">
        <v>81.040000000000006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45784.625</v>
      </c>
      <c r="W23" s="54">
        <v>107.19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45784.625</v>
      </c>
      <c r="AE23" s="54">
        <v>81.209999999999994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45785.625</v>
      </c>
      <c r="W24" s="54">
        <v>106.65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45785.625</v>
      </c>
      <c r="AE24" s="54">
        <v>80.88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45786.625</v>
      </c>
      <c r="W25" s="54">
        <v>106.61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45786.625</v>
      </c>
      <c r="AE25" s="54">
        <v>80.87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45789.625</v>
      </c>
      <c r="W26" s="54">
        <v>106.59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45789.625</v>
      </c>
      <c r="AE26" s="54">
        <v>80.790000000000006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45790.625</v>
      </c>
      <c r="W27" s="54">
        <v>106.68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45790.625</v>
      </c>
      <c r="AE27" s="54">
        <v>80.88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45791.625</v>
      </c>
      <c r="W28" s="54">
        <v>106.18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45791.625</v>
      </c>
      <c r="AE28" s="54">
        <v>80.58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2">
        <f t="shared" ref="T29" si="59">C29+D29-F29-G29-I29-J29-L29-M29-O29-P29+R29+S29+$J$9</f>
        <v>9532.7635867743957</v>
      </c>
      <c r="V29" s="75">
        <v>45792.625</v>
      </c>
      <c r="W29" s="54">
        <v>106.9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45792.625</v>
      </c>
      <c r="AE29" s="54">
        <v>81.099999999999994</v>
      </c>
    </row>
    <row r="30" spans="1:33" x14ac:dyDescent="0.3">
      <c r="A30" s="131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2">
        <f t="shared" ref="T30:T31" si="78">C30+D30-F30-G30-I30-J30-L30-M30-O30-P30+R30+S30+$J$9</f>
        <v>-29004.578885647687</v>
      </c>
      <c r="V30" s="75">
        <v>45793.625</v>
      </c>
      <c r="W30" s="54">
        <v>107.1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45793.625</v>
      </c>
      <c r="AE30" s="54">
        <v>81.19</v>
      </c>
    </row>
    <row r="31" spans="1:33" x14ac:dyDescent="0.3">
      <c r="A31" s="131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2">
        <f t="shared" si="78"/>
        <v>-9746.8548387160117</v>
      </c>
      <c r="V31" s="75">
        <v>45796.625</v>
      </c>
      <c r="W31" s="54">
        <v>107.11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45796.625</v>
      </c>
      <c r="AE31" s="54">
        <v>81.239999999999995</v>
      </c>
    </row>
    <row r="32" spans="1:33" x14ac:dyDescent="0.3">
      <c r="A32" s="131">
        <v>45951</v>
      </c>
      <c r="B32" s="45">
        <f>B10</f>
        <v>112.645</v>
      </c>
      <c r="C32" s="46">
        <f>(B32/$B$14-1)*$B$5</f>
        <v>544522.55418863113</v>
      </c>
      <c r="D32" s="46">
        <f>-1*(A30-$A$14)/360*$B$7*$B$5</f>
        <v>-92413.749999999985</v>
      </c>
      <c r="E32" s="45">
        <f>C10</f>
        <v>100.3125</v>
      </c>
      <c r="F32" s="46">
        <f>(E32-$E$14)/100*$C$5</f>
        <v>155068.359375</v>
      </c>
      <c r="G32" s="47">
        <f>(A30-$A$14)/360*$C$6*$C$5-(A30-$A$14)/360*$C$7*$C$5*$E$14/100</f>
        <v>-5927.3041069878454</v>
      </c>
      <c r="H32" s="45">
        <f>D10</f>
        <v>102.359375</v>
      </c>
      <c r="I32" s="46">
        <f>(H32-$H$14)/100*$D$5</f>
        <v>133007.8125</v>
      </c>
      <c r="J32" s="47">
        <f>(A30-$A$14)/360*$D$6*$D$5-(A30-$A$14)/360*$D$7*$D$5*$H$14/100</f>
        <v>-21.931966145832121</v>
      </c>
      <c r="K32" s="45">
        <f>E10</f>
        <v>103.34375</v>
      </c>
      <c r="L32" s="46">
        <f>(K32-$K$14)/100*$E$5</f>
        <v>377343.74999999994</v>
      </c>
      <c r="M32" s="47">
        <f>(A30-$A$14)/360*$E$6*$E$5-(A30-$A$14)/360*$E$7*$E$5*$K$14/100</f>
        <v>3404.5229166666686</v>
      </c>
      <c r="N32" s="45">
        <f>F10</f>
        <v>84.68</v>
      </c>
      <c r="O32" s="46">
        <f>(N32/$N$14-1)*$F$5</f>
        <v>516017.41931636137</v>
      </c>
      <c r="P32" s="47">
        <f>-1*(A30-$A$14)/360*$F$7*$F$5</f>
        <v>-129249.99999999999</v>
      </c>
      <c r="Q32" s="45">
        <f>G10</f>
        <v>100.859375</v>
      </c>
      <c r="R32" s="46">
        <f>(Q32-$Q$14)/100*$G$5</f>
        <v>646269.53125</v>
      </c>
      <c r="S32" s="47">
        <f>(A30-$A$14)/360*$G$6*$G$5-(A30-$A$14)/360*$G$7*$G$5*$Q$14/100</f>
        <v>-18220.199359809005</v>
      </c>
      <c r="T32" s="82">
        <f>C32+D32-F32-G32-I32-J32-L32-M32-O32-P32+R32+S32+$J$9</f>
        <v>-31857.316223371294</v>
      </c>
      <c r="V32" s="75">
        <v>45797.625</v>
      </c>
      <c r="W32" s="54">
        <v>106.86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45797.625</v>
      </c>
      <c r="AE32" s="54">
        <v>81.16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45798.625</v>
      </c>
      <c r="W33" s="54">
        <v>105.66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45798.625</v>
      </c>
      <c r="AE33" s="54">
        <v>80.52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45799.625</v>
      </c>
      <c r="W34" s="54">
        <v>106.2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45799.625</v>
      </c>
      <c r="AE34" s="54">
        <v>80.81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45800.625</v>
      </c>
      <c r="W35" s="54">
        <v>106.28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45800.625</v>
      </c>
      <c r="AE35" s="54">
        <v>80.915000000000006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45804.625</v>
      </c>
      <c r="W36" s="54">
        <v>107.24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45804.625</v>
      </c>
      <c r="AE36" s="54">
        <v>81.37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45805.625</v>
      </c>
      <c r="W37" s="54">
        <v>106.98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45805.625</v>
      </c>
      <c r="AE37" s="54">
        <v>81.209999999999994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45806.625</v>
      </c>
      <c r="W38" s="54">
        <v>107.46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45806.625</v>
      </c>
      <c r="AE38" s="54">
        <v>81.489999999999995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45807.625</v>
      </c>
      <c r="W39" s="54">
        <v>107.77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45807.625</v>
      </c>
      <c r="AE39" s="54">
        <v>81.72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45810.625</v>
      </c>
      <c r="W40" s="54">
        <v>107.07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45810.625</v>
      </c>
      <c r="AE40" s="54">
        <v>81.25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45811.625</v>
      </c>
      <c r="W41" s="54">
        <v>107.12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45811.625</v>
      </c>
      <c r="AE41" s="54">
        <v>81.27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107.9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45812.625</v>
      </c>
      <c r="AE42" s="54">
        <v>81.72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107.57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45813.625</v>
      </c>
      <c r="AE43" s="54">
        <v>81.405000000000001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106.92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45814.625</v>
      </c>
      <c r="AE44" s="54">
        <v>81.03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107.24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45817.625</v>
      </c>
      <c r="AE45" s="54">
        <v>81.209999999999994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107.5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45818.625</v>
      </c>
      <c r="AE46" s="54">
        <v>81.33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107.84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45819.625</v>
      </c>
      <c r="AE47" s="54">
        <v>81.62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108.44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45820.625</v>
      </c>
      <c r="AE48" s="54">
        <v>81.91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107.79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45821.625</v>
      </c>
      <c r="AE49" s="54">
        <v>81.56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45824.625</v>
      </c>
      <c r="W50" s="54">
        <v>107.6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45824.625</v>
      </c>
      <c r="AE50" s="54">
        <v>81.52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45825.625</v>
      </c>
      <c r="W51" s="54">
        <v>107.97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45825.625</v>
      </c>
      <c r="AE51" s="54">
        <v>81.709999999999994</v>
      </c>
    </row>
    <row r="52" spans="1:31" x14ac:dyDescent="0.3">
      <c r="R52" s="57"/>
      <c r="S52" s="57"/>
      <c r="T52" s="57"/>
      <c r="V52" s="75">
        <v>45826.625</v>
      </c>
      <c r="W52" s="54">
        <v>108.05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45826.625</v>
      </c>
      <c r="AE52" s="54">
        <v>81.77</v>
      </c>
    </row>
    <row r="53" spans="1:31" x14ac:dyDescent="0.3">
      <c r="R53" s="57"/>
      <c r="S53" s="57"/>
      <c r="T53" s="57"/>
      <c r="V53" s="75">
        <v>45828.625</v>
      </c>
      <c r="W53" s="54">
        <v>108.15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45828.625</v>
      </c>
      <c r="AE53" s="54">
        <v>81.89</v>
      </c>
    </row>
    <row r="54" spans="1:31" x14ac:dyDescent="0.3">
      <c r="R54" s="57"/>
      <c r="S54" s="57"/>
      <c r="T54" s="57"/>
      <c r="V54" s="75">
        <v>45831.625</v>
      </c>
      <c r="W54" s="54">
        <v>108.41</v>
      </c>
      <c r="Z54" s="75">
        <v>45946.625</v>
      </c>
      <c r="AA54" s="54">
        <v>102.234375</v>
      </c>
      <c r="AB54" s="75">
        <v>45947.625</v>
      </c>
      <c r="AC54" s="54">
        <v>102.46875</v>
      </c>
      <c r="AD54" s="75">
        <v>45831.625</v>
      </c>
      <c r="AE54" s="54">
        <v>82.12</v>
      </c>
    </row>
    <row r="55" spans="1:31" x14ac:dyDescent="0.3">
      <c r="V55" s="75">
        <v>45832.625</v>
      </c>
      <c r="W55" s="54">
        <v>108.92</v>
      </c>
      <c r="Z55" s="75">
        <v>45947.625</v>
      </c>
      <c r="AA55" s="54">
        <v>102.015625</v>
      </c>
      <c r="AB55" s="75">
        <v>45950.625</v>
      </c>
      <c r="AC55" s="54">
        <v>102.859375</v>
      </c>
      <c r="AD55" s="75">
        <v>45832.625</v>
      </c>
      <c r="AE55" s="54">
        <v>82.45</v>
      </c>
    </row>
    <row r="56" spans="1:31" x14ac:dyDescent="0.3">
      <c r="V56" s="75">
        <v>45833.625</v>
      </c>
      <c r="W56" s="54">
        <v>108.79</v>
      </c>
      <c r="Z56" s="75">
        <v>45950.625</v>
      </c>
      <c r="AA56" s="54">
        <v>102.171875</v>
      </c>
      <c r="AB56" s="75">
        <v>45951.625</v>
      </c>
      <c r="AC56" s="54">
        <v>103.34375</v>
      </c>
      <c r="AD56" s="75">
        <v>45833.625</v>
      </c>
      <c r="AE56" s="54">
        <v>82.41</v>
      </c>
    </row>
    <row r="57" spans="1:31" x14ac:dyDescent="0.3">
      <c r="V57" s="75">
        <v>45834.625</v>
      </c>
      <c r="W57" s="54">
        <v>109.19</v>
      </c>
      <c r="Z57" s="75">
        <v>45951.625</v>
      </c>
      <c r="AA57" s="54">
        <v>102.359375</v>
      </c>
      <c r="AD57" s="75">
        <v>45834.625</v>
      </c>
      <c r="AE57" s="54">
        <v>82.67</v>
      </c>
    </row>
    <row r="58" spans="1:31" x14ac:dyDescent="0.3">
      <c r="V58" s="75">
        <v>45835.625</v>
      </c>
      <c r="W58" s="54">
        <v>109.01</v>
      </c>
      <c r="AD58" s="75">
        <v>45835.625</v>
      </c>
      <c r="AE58" s="54">
        <v>82.59</v>
      </c>
    </row>
    <row r="59" spans="1:31" x14ac:dyDescent="0.3">
      <c r="V59" s="75">
        <v>45838.625</v>
      </c>
      <c r="W59" s="54">
        <v>109.61</v>
      </c>
      <c r="AD59" s="75">
        <v>45838.625</v>
      </c>
      <c r="AE59" s="54">
        <v>82.92</v>
      </c>
    </row>
    <row r="60" spans="1:31" x14ac:dyDescent="0.3">
      <c r="V60" s="75">
        <v>45839.625</v>
      </c>
      <c r="W60" s="54">
        <v>109.34</v>
      </c>
      <c r="AD60" s="75">
        <v>45839.625</v>
      </c>
      <c r="AE60" s="54">
        <v>82.59</v>
      </c>
    </row>
    <row r="61" spans="1:31" x14ac:dyDescent="0.3">
      <c r="V61" s="75">
        <v>45840.625</v>
      </c>
      <c r="W61" s="54">
        <v>109.32</v>
      </c>
      <c r="AD61" s="75">
        <v>45840.625</v>
      </c>
      <c r="AE61" s="54">
        <v>82.58</v>
      </c>
    </row>
    <row r="62" spans="1:31" x14ac:dyDescent="0.3">
      <c r="V62" s="75">
        <v>45841.625</v>
      </c>
      <c r="W62" s="54">
        <v>109.06</v>
      </c>
      <c r="AD62" s="75">
        <v>45845.625</v>
      </c>
      <c r="AE62" s="54">
        <v>82.18</v>
      </c>
    </row>
    <row r="63" spans="1:31" x14ac:dyDescent="0.3">
      <c r="V63" s="75">
        <v>45845.625</v>
      </c>
      <c r="W63" s="54">
        <v>108.41</v>
      </c>
      <c r="AD63" s="75">
        <v>45846.625</v>
      </c>
      <c r="AE63" s="54">
        <v>81.96</v>
      </c>
    </row>
    <row r="64" spans="1:31" x14ac:dyDescent="0.3">
      <c r="V64" s="75">
        <v>45846.625</v>
      </c>
      <c r="W64" s="54">
        <v>108.1</v>
      </c>
      <c r="AD64" s="75">
        <v>45847.625</v>
      </c>
      <c r="AE64" s="54">
        <v>82.31</v>
      </c>
    </row>
    <row r="65" spans="22:31" x14ac:dyDescent="0.3">
      <c r="V65" s="75">
        <v>45847.625</v>
      </c>
      <c r="W65" s="54">
        <v>108.71</v>
      </c>
      <c r="AD65" s="75">
        <v>45848.625</v>
      </c>
      <c r="AE65" s="54">
        <v>82.31</v>
      </c>
    </row>
    <row r="66" spans="22:31" x14ac:dyDescent="0.3">
      <c r="V66" s="75">
        <v>45848.625</v>
      </c>
      <c r="W66" s="54">
        <v>108.74</v>
      </c>
      <c r="AD66" s="75">
        <v>45849.625</v>
      </c>
      <c r="AE66" s="54">
        <v>82.02</v>
      </c>
    </row>
    <row r="67" spans="22:31" x14ac:dyDescent="0.3">
      <c r="V67" s="75">
        <v>45849.625</v>
      </c>
      <c r="W67" s="54">
        <v>108.08</v>
      </c>
      <c r="AD67" s="75">
        <v>45852.625</v>
      </c>
      <c r="AE67" s="54">
        <v>82</v>
      </c>
    </row>
    <row r="68" spans="22:31" x14ac:dyDescent="0.3">
      <c r="V68" s="75">
        <v>45852.625</v>
      </c>
      <c r="W68" s="54">
        <v>108.05</v>
      </c>
      <c r="AD68" s="75">
        <v>45853.625</v>
      </c>
      <c r="AE68" s="54">
        <v>81.75</v>
      </c>
    </row>
    <row r="69" spans="22:31" x14ac:dyDescent="0.3">
      <c r="V69" s="75">
        <v>45853.625</v>
      </c>
      <c r="W69" s="54">
        <v>107.66</v>
      </c>
      <c r="AD69" s="75">
        <v>45854.625</v>
      </c>
      <c r="AE69" s="54">
        <v>81.97</v>
      </c>
    </row>
    <row r="70" spans="22:31" x14ac:dyDescent="0.3">
      <c r="V70" s="75">
        <v>45854.625</v>
      </c>
      <c r="W70" s="54">
        <v>107.83</v>
      </c>
      <c r="AD70" s="75">
        <v>45855.625</v>
      </c>
      <c r="AE70" s="54">
        <v>82.06</v>
      </c>
    </row>
    <row r="71" spans="22:31" x14ac:dyDescent="0.3">
      <c r="V71" s="75">
        <v>45855.625</v>
      </c>
      <c r="W71" s="54">
        <v>108.09</v>
      </c>
      <c r="AD71" s="75">
        <v>45856.625</v>
      </c>
      <c r="AE71" s="54">
        <v>82.25</v>
      </c>
    </row>
    <row r="72" spans="22:31" x14ac:dyDescent="0.3">
      <c r="V72" s="75">
        <v>45856.625</v>
      </c>
      <c r="W72" s="54">
        <v>108.29</v>
      </c>
      <c r="AD72" s="75">
        <v>45859.625</v>
      </c>
      <c r="AE72" s="54">
        <v>82.49</v>
      </c>
    </row>
    <row r="73" spans="22:31" x14ac:dyDescent="0.3">
      <c r="V73" s="75">
        <v>45859.625</v>
      </c>
      <c r="W73" s="54">
        <v>108.71</v>
      </c>
      <c r="AD73" s="75">
        <v>45860.625</v>
      </c>
      <c r="AE73" s="54">
        <v>82.64</v>
      </c>
    </row>
    <row r="74" spans="22:31" x14ac:dyDescent="0.3">
      <c r="V74" s="75">
        <v>45860.625</v>
      </c>
      <c r="W74" s="54">
        <v>108.97</v>
      </c>
      <c r="AD74" s="75">
        <v>45861.625</v>
      </c>
      <c r="AE74" s="54">
        <v>82.53</v>
      </c>
    </row>
    <row r="75" spans="22:31" x14ac:dyDescent="0.3">
      <c r="V75" s="75">
        <v>45861.625</v>
      </c>
      <c r="W75" s="54">
        <v>108.8</v>
      </c>
      <c r="AD75" s="75">
        <v>45862.625</v>
      </c>
      <c r="AE75" s="54">
        <v>82.43</v>
      </c>
    </row>
    <row r="76" spans="22:31" x14ac:dyDescent="0.3">
      <c r="V76" s="75">
        <v>45862.625</v>
      </c>
      <c r="W76" s="54">
        <v>108.64</v>
      </c>
      <c r="AD76" s="75">
        <v>45863.625</v>
      </c>
      <c r="AE76" s="54">
        <v>82.63</v>
      </c>
    </row>
    <row r="77" spans="22:31" x14ac:dyDescent="0.3">
      <c r="V77" s="75">
        <v>45863.625</v>
      </c>
      <c r="W77" s="54">
        <v>108.99</v>
      </c>
      <c r="AD77" s="75">
        <v>45866.625</v>
      </c>
      <c r="AE77" s="54">
        <v>82.525000000000006</v>
      </c>
    </row>
    <row r="78" spans="22:31" x14ac:dyDescent="0.3">
      <c r="V78" s="75">
        <v>45866.625</v>
      </c>
      <c r="W78" s="54">
        <v>108.77</v>
      </c>
      <c r="AD78" s="75">
        <v>45867.625</v>
      </c>
      <c r="AE78" s="54">
        <v>82.81</v>
      </c>
    </row>
    <row r="79" spans="22:31" x14ac:dyDescent="0.3">
      <c r="V79" s="75">
        <v>45867.625</v>
      </c>
      <c r="W79" s="54">
        <v>109.49</v>
      </c>
      <c r="AD79" s="75">
        <v>45868.625</v>
      </c>
      <c r="AE79" s="54">
        <v>82.67</v>
      </c>
    </row>
    <row r="80" spans="22:31" x14ac:dyDescent="0.3">
      <c r="V80" s="75">
        <v>45868.625</v>
      </c>
      <c r="W80" s="54">
        <v>109.08</v>
      </c>
      <c r="AD80" s="75">
        <v>45869.625</v>
      </c>
      <c r="AE80" s="54">
        <v>82.68</v>
      </c>
    </row>
    <row r="81" spans="22:31" x14ac:dyDescent="0.3">
      <c r="V81" s="75">
        <v>45869.625</v>
      </c>
      <c r="W81" s="54">
        <v>109.11</v>
      </c>
      <c r="AD81" s="75">
        <v>45870.625</v>
      </c>
      <c r="AE81" s="54">
        <v>83.04</v>
      </c>
    </row>
    <row r="82" spans="22:31" x14ac:dyDescent="0.3">
      <c r="V82" s="75">
        <v>45870.625</v>
      </c>
      <c r="W82" s="54">
        <v>109.63</v>
      </c>
      <c r="AD82" s="75">
        <v>45873.625</v>
      </c>
      <c r="AE82" s="54">
        <v>83.17</v>
      </c>
    </row>
    <row r="83" spans="22:31" x14ac:dyDescent="0.3">
      <c r="V83" s="75">
        <v>45873.625</v>
      </c>
      <c r="W83" s="54">
        <v>109.82</v>
      </c>
      <c r="AD83" s="75">
        <v>45874.625</v>
      </c>
      <c r="AE83" s="54">
        <v>83.12</v>
      </c>
    </row>
    <row r="84" spans="22:31" x14ac:dyDescent="0.3">
      <c r="V84" s="75">
        <v>45874.625</v>
      </c>
      <c r="W84" s="54">
        <v>109.9</v>
      </c>
      <c r="AD84" s="75">
        <v>45875.625</v>
      </c>
      <c r="AE84" s="54">
        <v>83.16</v>
      </c>
    </row>
    <row r="85" spans="22:31" x14ac:dyDescent="0.3">
      <c r="V85" s="75">
        <v>45875.625</v>
      </c>
      <c r="W85" s="54">
        <v>109.87</v>
      </c>
      <c r="AD85" s="75">
        <v>45876.625</v>
      </c>
      <c r="AE85" s="54">
        <v>83.09</v>
      </c>
    </row>
    <row r="86" spans="22:31" x14ac:dyDescent="0.3">
      <c r="V86" s="75">
        <v>45876.625</v>
      </c>
      <c r="W86" s="54">
        <v>109.76</v>
      </c>
      <c r="AD86" s="75">
        <v>45877.625</v>
      </c>
      <c r="AE86" s="54">
        <v>82.88</v>
      </c>
    </row>
    <row r="87" spans="22:31" x14ac:dyDescent="0.3">
      <c r="V87" s="75">
        <v>45877.625</v>
      </c>
      <c r="W87" s="54">
        <v>109.41</v>
      </c>
      <c r="AD87" s="75">
        <v>45880.625</v>
      </c>
      <c r="AE87" s="54">
        <v>82.93</v>
      </c>
    </row>
    <row r="88" spans="22:31" x14ac:dyDescent="0.3">
      <c r="V88" s="75">
        <v>45880.625</v>
      </c>
      <c r="W88" s="54">
        <v>109.58499999999999</v>
      </c>
      <c r="AD88" s="75">
        <v>45881.625</v>
      </c>
      <c r="AE88" s="54">
        <v>83.02</v>
      </c>
    </row>
    <row r="89" spans="22:31" x14ac:dyDescent="0.3">
      <c r="V89" s="75">
        <v>45881.625</v>
      </c>
      <c r="W89" s="54">
        <v>109.68</v>
      </c>
      <c r="AD89" s="75">
        <v>45882.625</v>
      </c>
      <c r="AE89" s="54">
        <v>83.34</v>
      </c>
    </row>
    <row r="90" spans="22:31" x14ac:dyDescent="0.3">
      <c r="V90" s="75">
        <v>45882.625</v>
      </c>
      <c r="W90" s="54">
        <v>110.26</v>
      </c>
      <c r="AD90" s="75">
        <v>45883.625</v>
      </c>
      <c r="AE90" s="54">
        <v>83.12</v>
      </c>
    </row>
    <row r="91" spans="22:31" x14ac:dyDescent="0.3">
      <c r="V91" s="75">
        <v>45883.625</v>
      </c>
      <c r="W91" s="54">
        <v>109.88</v>
      </c>
      <c r="AD91" s="75">
        <v>45884.625</v>
      </c>
      <c r="AE91" s="54">
        <v>83.06</v>
      </c>
    </row>
    <row r="92" spans="22:31" x14ac:dyDescent="0.3">
      <c r="V92" s="75">
        <v>45884.625</v>
      </c>
      <c r="W92" s="54">
        <v>109.74</v>
      </c>
      <c r="AD92" s="75">
        <v>45887.625</v>
      </c>
      <c r="AE92" s="54">
        <v>82.96</v>
      </c>
    </row>
    <row r="93" spans="22:31" x14ac:dyDescent="0.3">
      <c r="V93" s="75">
        <v>45887.625</v>
      </c>
      <c r="W93" s="54">
        <v>109.54</v>
      </c>
      <c r="AD93" s="75">
        <v>45888.625</v>
      </c>
      <c r="AE93" s="54">
        <v>83.08</v>
      </c>
    </row>
    <row r="94" spans="22:31" x14ac:dyDescent="0.3">
      <c r="V94" s="75">
        <v>45888.625</v>
      </c>
      <c r="W94" s="54">
        <v>109.71</v>
      </c>
      <c r="AD94" s="75">
        <v>45889.625</v>
      </c>
      <c r="AE94" s="54">
        <v>83.11</v>
      </c>
    </row>
    <row r="95" spans="22:31" x14ac:dyDescent="0.3">
      <c r="V95" s="75">
        <v>45889.625</v>
      </c>
      <c r="W95" s="54">
        <v>109.76</v>
      </c>
      <c r="AD95" s="75">
        <v>45890.625</v>
      </c>
      <c r="AE95" s="54">
        <v>82.86</v>
      </c>
    </row>
    <row r="96" spans="22:31" x14ac:dyDescent="0.3">
      <c r="V96" s="75">
        <v>45890.625</v>
      </c>
      <c r="W96" s="54">
        <v>109.34</v>
      </c>
      <c r="AD96" s="75">
        <v>45891.625</v>
      </c>
      <c r="AE96" s="54">
        <v>83.38</v>
      </c>
    </row>
    <row r="97" spans="22:31" x14ac:dyDescent="0.3">
      <c r="V97" s="75">
        <v>45891.625</v>
      </c>
      <c r="W97" s="54">
        <v>110.2</v>
      </c>
      <c r="AD97" s="75">
        <v>45894.625</v>
      </c>
      <c r="AE97" s="54">
        <v>83.23</v>
      </c>
    </row>
    <row r="98" spans="22:31" x14ac:dyDescent="0.3">
      <c r="V98" s="75">
        <v>45894.625</v>
      </c>
      <c r="W98" s="54">
        <v>109.91</v>
      </c>
      <c r="AD98" s="75">
        <v>45895.625</v>
      </c>
      <c r="AE98" s="54">
        <v>83.36</v>
      </c>
    </row>
    <row r="99" spans="22:31" x14ac:dyDescent="0.3">
      <c r="V99" s="75">
        <v>45895.625</v>
      </c>
      <c r="W99" s="54">
        <v>109.99</v>
      </c>
      <c r="AD99" s="75">
        <v>45896.625</v>
      </c>
      <c r="AE99" s="54">
        <v>83.46</v>
      </c>
    </row>
    <row r="100" spans="22:31" x14ac:dyDescent="0.3">
      <c r="V100" s="75">
        <v>45896.625</v>
      </c>
      <c r="W100" s="54">
        <v>110.03</v>
      </c>
      <c r="AD100" s="75">
        <v>45897.625</v>
      </c>
      <c r="AE100" s="54">
        <v>83.53</v>
      </c>
    </row>
    <row r="101" spans="22:31" x14ac:dyDescent="0.3">
      <c r="V101" s="75">
        <v>45897.625</v>
      </c>
      <c r="W101" s="54">
        <v>110.2</v>
      </c>
      <c r="AD101" s="75">
        <v>45898.625</v>
      </c>
      <c r="AE101" s="54">
        <v>83.42</v>
      </c>
    </row>
    <row r="102" spans="22:31" x14ac:dyDescent="0.3">
      <c r="V102" s="75">
        <v>45898.625</v>
      </c>
      <c r="W102" s="54">
        <v>109.83</v>
      </c>
      <c r="AD102" s="75">
        <v>45902.625</v>
      </c>
      <c r="AE102" s="54">
        <v>82.9</v>
      </c>
    </row>
    <row r="103" spans="22:31" x14ac:dyDescent="0.3">
      <c r="V103" s="75">
        <v>45902.625</v>
      </c>
      <c r="W103" s="54">
        <v>109.05</v>
      </c>
      <c r="AD103" s="75">
        <v>45903.625</v>
      </c>
      <c r="AE103" s="54">
        <v>83.2</v>
      </c>
    </row>
    <row r="104" spans="22:31" x14ac:dyDescent="0.3">
      <c r="V104" s="75">
        <v>45903.625</v>
      </c>
      <c r="W104" s="54">
        <v>109.7</v>
      </c>
      <c r="AD104" s="75">
        <v>45904.625</v>
      </c>
      <c r="AE104" s="54">
        <v>83.66</v>
      </c>
    </row>
    <row r="105" spans="22:31" x14ac:dyDescent="0.3">
      <c r="V105" s="75">
        <v>45904.625</v>
      </c>
      <c r="W105" s="54">
        <v>110.45</v>
      </c>
      <c r="AD105" s="75">
        <v>45905.625</v>
      </c>
      <c r="AE105" s="54">
        <v>83.99</v>
      </c>
    </row>
    <row r="106" spans="22:31" x14ac:dyDescent="0.3">
      <c r="V106" s="75">
        <v>45905.625</v>
      </c>
      <c r="W106" s="54">
        <v>111.17</v>
      </c>
      <c r="AD106" s="75">
        <v>45908.625</v>
      </c>
      <c r="AE106" s="54">
        <v>84.15</v>
      </c>
    </row>
    <row r="107" spans="22:31" x14ac:dyDescent="0.3">
      <c r="V107" s="75">
        <v>45908.625</v>
      </c>
      <c r="W107" s="54">
        <v>111.56</v>
      </c>
      <c r="AD107" s="75">
        <v>45909.625</v>
      </c>
      <c r="AE107" s="54">
        <v>84.04</v>
      </c>
    </row>
    <row r="108" spans="22:31" x14ac:dyDescent="0.3">
      <c r="V108" s="75">
        <v>45909.625</v>
      </c>
      <c r="W108" s="54">
        <v>111.36</v>
      </c>
      <c r="AD108" s="75">
        <v>45910.625</v>
      </c>
      <c r="AE108" s="54">
        <v>84.24</v>
      </c>
    </row>
    <row r="109" spans="22:31" x14ac:dyDescent="0.3">
      <c r="V109" s="75">
        <v>45910.625</v>
      </c>
      <c r="W109" s="54">
        <v>111.69</v>
      </c>
      <c r="AD109" s="75">
        <v>45911.625</v>
      </c>
      <c r="AE109" s="54">
        <v>84.49</v>
      </c>
    </row>
    <row r="110" spans="22:31" x14ac:dyDescent="0.3">
      <c r="V110" s="75">
        <v>45911.625</v>
      </c>
      <c r="W110" s="54">
        <v>112.21</v>
      </c>
      <c r="AD110" s="75">
        <v>45912.625</v>
      </c>
      <c r="AE110" s="54">
        <v>84.34</v>
      </c>
    </row>
    <row r="111" spans="22:31" x14ac:dyDescent="0.3">
      <c r="V111" s="75">
        <v>45912.625</v>
      </c>
      <c r="W111" s="54">
        <v>112.01</v>
      </c>
      <c r="AD111" s="75">
        <v>45915.625</v>
      </c>
      <c r="AE111" s="54">
        <v>84.54</v>
      </c>
    </row>
    <row r="112" spans="22:31" x14ac:dyDescent="0.3">
      <c r="V112" s="75">
        <v>45915.625</v>
      </c>
      <c r="W112" s="54">
        <v>112.36</v>
      </c>
      <c r="AD112" s="75">
        <v>45916.625</v>
      </c>
      <c r="AE112" s="54">
        <v>84.53</v>
      </c>
    </row>
    <row r="113" spans="22:31" x14ac:dyDescent="0.3">
      <c r="V113" s="75">
        <v>45916.625</v>
      </c>
      <c r="W113" s="54">
        <v>112.26</v>
      </c>
      <c r="AD113" s="75">
        <v>45917.625</v>
      </c>
      <c r="AE113" s="54">
        <v>84.37</v>
      </c>
    </row>
    <row r="114" spans="22:31" x14ac:dyDescent="0.3">
      <c r="V114" s="75">
        <v>45917.625</v>
      </c>
      <c r="W114" s="54">
        <v>112.06</v>
      </c>
      <c r="AD114" s="75">
        <v>45918.625</v>
      </c>
      <c r="AE114" s="54">
        <v>84.295000000000002</v>
      </c>
    </row>
    <row r="115" spans="22:31" x14ac:dyDescent="0.3">
      <c r="V115" s="75">
        <v>45918.625</v>
      </c>
      <c r="W115" s="54">
        <v>111.83</v>
      </c>
      <c r="AD115" s="75">
        <v>45919.625</v>
      </c>
      <c r="AE115" s="54">
        <v>84.29</v>
      </c>
    </row>
    <row r="116" spans="22:31" x14ac:dyDescent="0.3">
      <c r="V116" s="75">
        <v>45919.625</v>
      </c>
      <c r="W116" s="54">
        <v>111.74</v>
      </c>
      <c r="AD116" s="75">
        <v>45922.625</v>
      </c>
      <c r="AE116" s="54">
        <v>84.154300000000006</v>
      </c>
    </row>
    <row r="117" spans="22:31" x14ac:dyDescent="0.3">
      <c r="V117" s="75">
        <v>45922.625</v>
      </c>
      <c r="W117" s="54">
        <v>111.48</v>
      </c>
      <c r="AD117" s="75">
        <v>45923.625</v>
      </c>
      <c r="AE117" s="54">
        <v>84.29</v>
      </c>
    </row>
    <row r="118" spans="22:31" x14ac:dyDescent="0.3">
      <c r="V118" s="75">
        <v>45923.625</v>
      </c>
      <c r="W118" s="54">
        <v>111.71</v>
      </c>
      <c r="AD118" s="75">
        <v>45924.625</v>
      </c>
      <c r="AE118" s="54">
        <v>84.05</v>
      </c>
    </row>
    <row r="119" spans="22:31" x14ac:dyDescent="0.3">
      <c r="V119" s="75">
        <v>45924.625</v>
      </c>
      <c r="W119" s="54">
        <v>111.26</v>
      </c>
      <c r="AD119" s="75">
        <v>45925.625</v>
      </c>
      <c r="AE119" s="54">
        <v>83.87</v>
      </c>
    </row>
    <row r="120" spans="22:31" x14ac:dyDescent="0.3">
      <c r="V120" s="75">
        <v>45925.625</v>
      </c>
      <c r="W120" s="54">
        <v>111.06</v>
      </c>
      <c r="AD120" s="75">
        <v>45926.625</v>
      </c>
      <c r="AE120" s="54">
        <v>83.93</v>
      </c>
    </row>
    <row r="121" spans="22:31" x14ac:dyDescent="0.3">
      <c r="V121" s="75">
        <v>45926.625</v>
      </c>
      <c r="W121" s="54">
        <v>111.21</v>
      </c>
      <c r="AD121" s="75">
        <v>45929.625</v>
      </c>
      <c r="AE121" s="54">
        <v>84.11</v>
      </c>
    </row>
    <row r="122" spans="22:31" x14ac:dyDescent="0.3">
      <c r="V122" s="75">
        <v>45929.625</v>
      </c>
      <c r="W122" s="54">
        <v>111.58</v>
      </c>
      <c r="AD122" s="75">
        <v>45930.625</v>
      </c>
      <c r="AE122" s="54">
        <v>84.11</v>
      </c>
    </row>
    <row r="123" spans="22:31" x14ac:dyDescent="0.3">
      <c r="V123" s="75">
        <v>45930.625</v>
      </c>
      <c r="W123" s="54">
        <v>111.47</v>
      </c>
      <c r="AD123" s="75">
        <v>45931.625</v>
      </c>
      <c r="AE123" s="54">
        <v>84.07</v>
      </c>
    </row>
    <row r="124" spans="22:31" x14ac:dyDescent="0.3">
      <c r="V124" s="75">
        <v>45931.625</v>
      </c>
      <c r="W124" s="54">
        <v>111.51</v>
      </c>
      <c r="AD124" s="75">
        <v>45932.625</v>
      </c>
      <c r="AE124" s="54">
        <v>84.16</v>
      </c>
    </row>
    <row r="125" spans="22:31" x14ac:dyDescent="0.3">
      <c r="V125" s="75">
        <v>45932.625</v>
      </c>
      <c r="W125" s="54">
        <v>111.69</v>
      </c>
      <c r="AD125" s="75">
        <v>45933.625</v>
      </c>
      <c r="AE125" s="54">
        <v>84.06</v>
      </c>
    </row>
    <row r="126" spans="22:31" x14ac:dyDescent="0.3">
      <c r="V126" s="75">
        <v>45933.625</v>
      </c>
      <c r="W126" s="54">
        <v>111.55</v>
      </c>
      <c r="AD126" s="75">
        <v>45936.625</v>
      </c>
      <c r="AE126" s="54">
        <v>83.89</v>
      </c>
    </row>
    <row r="127" spans="22:31" x14ac:dyDescent="0.3">
      <c r="V127" s="75">
        <v>45936.625</v>
      </c>
      <c r="W127" s="54">
        <v>111.19</v>
      </c>
      <c r="AD127" s="75">
        <v>45937.625</v>
      </c>
      <c r="AE127" s="54">
        <v>84</v>
      </c>
    </row>
    <row r="128" spans="22:31" x14ac:dyDescent="0.3">
      <c r="V128" s="75">
        <v>45937.625</v>
      </c>
      <c r="W128" s="54">
        <v>111.4</v>
      </c>
      <c r="AD128" s="75">
        <v>45938.625</v>
      </c>
      <c r="AE128" s="54">
        <v>83.91</v>
      </c>
    </row>
    <row r="129" spans="22:31" x14ac:dyDescent="0.3">
      <c r="V129" s="75">
        <v>45938.625</v>
      </c>
      <c r="W129" s="54">
        <v>111.26</v>
      </c>
      <c r="AD129" s="75">
        <v>45939.625</v>
      </c>
      <c r="AE129" s="54">
        <v>83.78</v>
      </c>
    </row>
    <row r="130" spans="22:31" x14ac:dyDescent="0.3">
      <c r="V130" s="75">
        <v>45939.625</v>
      </c>
      <c r="W130" s="54">
        <v>111.04</v>
      </c>
      <c r="AD130" s="75">
        <v>45940.625</v>
      </c>
      <c r="AE130" s="54">
        <v>83.94</v>
      </c>
    </row>
    <row r="131" spans="22:31" x14ac:dyDescent="0.3">
      <c r="V131" s="75">
        <v>45940.625</v>
      </c>
      <c r="W131" s="54">
        <v>111.36</v>
      </c>
      <c r="AD131" s="75">
        <v>45943.625</v>
      </c>
      <c r="AE131" s="54">
        <v>84.18</v>
      </c>
    </row>
    <row r="132" spans="22:31" x14ac:dyDescent="0.3">
      <c r="V132" s="75">
        <v>45943.625</v>
      </c>
      <c r="W132" s="54">
        <v>111.73</v>
      </c>
      <c r="AD132" s="75">
        <v>45944.625</v>
      </c>
      <c r="AE132" s="54">
        <v>84.33</v>
      </c>
    </row>
    <row r="133" spans="22:31" x14ac:dyDescent="0.3">
      <c r="V133" s="75">
        <v>45944.625</v>
      </c>
      <c r="W133" s="54">
        <v>112.1</v>
      </c>
      <c r="AD133" s="75">
        <v>45945.625</v>
      </c>
      <c r="AE133" s="54">
        <v>84.38</v>
      </c>
    </row>
    <row r="134" spans="22:31" x14ac:dyDescent="0.3">
      <c r="V134" s="75">
        <v>45945.625</v>
      </c>
      <c r="W134" s="54">
        <v>112.1</v>
      </c>
      <c r="AD134" s="75">
        <v>45946.625</v>
      </c>
      <c r="AE134" s="54">
        <v>84.594999999999999</v>
      </c>
    </row>
    <row r="135" spans="22:31" x14ac:dyDescent="0.3">
      <c r="V135" s="75">
        <v>45946.625</v>
      </c>
      <c r="W135" s="54">
        <v>112.42</v>
      </c>
      <c r="AD135" s="75">
        <v>45947.625</v>
      </c>
      <c r="AE135" s="54">
        <v>84.47</v>
      </c>
    </row>
    <row r="136" spans="22:31" x14ac:dyDescent="0.3">
      <c r="V136" s="75">
        <v>45947.625</v>
      </c>
      <c r="W136" s="54">
        <v>112.2</v>
      </c>
      <c r="AD136" s="75">
        <v>45950.625</v>
      </c>
      <c r="AE136" s="54">
        <v>84.6</v>
      </c>
    </row>
    <row r="137" spans="22:31" x14ac:dyDescent="0.3">
      <c r="V137" s="75">
        <v>45950.625</v>
      </c>
      <c r="W137" s="54">
        <v>112.54</v>
      </c>
      <c r="AD137" s="75">
        <v>45951.625</v>
      </c>
      <c r="AE137" s="54">
        <v>84.68</v>
      </c>
    </row>
    <row r="138" spans="22:31" x14ac:dyDescent="0.3">
      <c r="V138" s="75">
        <v>45951.625</v>
      </c>
      <c r="W138" s="54">
        <v>112.64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T1" sqref="T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8" ca="1">_xll.BDH(B4, "px_last",M1,"")</f>
        <v>45803</v>
      </c>
      <c r="N2" s="3">
        <f ca="1"/>
        <v>65.347999999999999</v>
      </c>
      <c r="O2" s="52" cm="1">
        <f t="array" aca="1" ref="O2:P103" ca="1">_xll.BDH(C4, "px_last",M1,"")</f>
        <v>45804</v>
      </c>
      <c r="P2" s="3">
        <f ca="1"/>
        <v>100.30800000000001</v>
      </c>
      <c r="Q2" s="52" cm="1">
        <f t="array" aca="1" ref="Q2:R56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0</v>
      </c>
      <c r="I12" s="175"/>
      <c r="J12" s="178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2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2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2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>
        <v>57.536999999999999</v>
      </c>
      <c r="C22" s="31">
        <f>-1*(B22-$B$14)*$B$8*$B$5*10^-4</f>
        <v>-35715.119999999988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2">
        <f ca="1">C22+D22-F22-G22+I22+J22</f>
        <v>1017.9160763901637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2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2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102.3515625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105.601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45945</v>
      </c>
      <c r="N104" s="3">
        <f ca="1"/>
        <v>70.635999999999996</v>
      </c>
      <c r="O104" s="52"/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>
        <f ca="1"/>
        <v>45951</v>
      </c>
      <c r="N108" s="3">
        <f ca="1"/>
        <v>71.733000000000004</v>
      </c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4"/>
  <sheetViews>
    <sheetView zoomScale="80" zoomScaleNormal="80" workbookViewId="0">
      <selection activeCell="H18" sqref="H1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6" hidden="1" customWidth="1"/>
    <col min="11" max="11" width="10.6640625" style="62" hidden="1" customWidth="1"/>
    <col min="12" max="12" width="10.5546875" style="52" hidden="1" customWidth="1"/>
    <col min="13" max="13" width="10.5546875" style="62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2" t="s">
        <v>0</v>
      </c>
      <c r="L2" s="104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4" ca="1">_xll.BDH($B$4, "PX_LAST, ", J$1, "")</f>
        <v>45804</v>
      </c>
      <c r="K3" s="62">
        <f ca="1"/>
        <v>55.707999999999998</v>
      </c>
      <c r="L3" s="52" cm="1">
        <f t="array" aca="1" ref="L3:M43" ca="1">_xll.BDH($C$4, "PX_LAST, ", J$1, "")</f>
        <v>45811</v>
      </c>
      <c r="M3" s="62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2">
        <f ca="1"/>
        <v>56.082000000000001</v>
      </c>
      <c r="L4" s="52">
        <f ca="1"/>
        <v>45814</v>
      </c>
      <c r="M4" s="62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2">
        <f ca="1"/>
        <v>56.131</v>
      </c>
      <c r="L5" s="52">
        <f ca="1"/>
        <v>45821</v>
      </c>
      <c r="M5" s="62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2">
        <f ca="1"/>
        <v>56.16</v>
      </c>
      <c r="L6" s="52">
        <f ca="1"/>
        <v>45833</v>
      </c>
      <c r="M6" s="62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2">
        <f ca="1"/>
        <v>55.341000000000001</v>
      </c>
      <c r="L7" s="52">
        <f ca="1"/>
        <v>45834</v>
      </c>
      <c r="M7" s="62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2">
        <f ca="1"/>
        <v>54.959000000000003</v>
      </c>
      <c r="L8" s="52">
        <f ca="1"/>
        <v>45835</v>
      </c>
      <c r="M8" s="62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2">
        <f ca="1"/>
        <v>55.16</v>
      </c>
      <c r="L9" s="52">
        <f ca="1"/>
        <v>45855</v>
      </c>
      <c r="M9" s="62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52.536029999999997</v>
      </c>
      <c r="C10" s="13" cm="1">
        <f t="array" ref="C10">_xll.BDP(C4,"PX_LAST")</f>
        <v>140.5</v>
      </c>
      <c r="D10" s="31"/>
      <c r="E10" s="1"/>
      <c r="G10" s="52"/>
      <c r="H10" s="52"/>
      <c r="J10" s="52">
        <f ca="1"/>
        <v>45813</v>
      </c>
      <c r="K10" s="62">
        <f ca="1"/>
        <v>55.661000000000001</v>
      </c>
      <c r="L10" s="52">
        <f ca="1"/>
        <v>45870</v>
      </c>
      <c r="M10" s="62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2">
        <f ca="1"/>
        <v>54.006</v>
      </c>
      <c r="L11" s="52">
        <f ca="1"/>
        <v>45891</v>
      </c>
      <c r="M11" s="62">
        <f ca="1"/>
        <v>302.45999999999998</v>
      </c>
    </row>
    <row r="12" spans="1:15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4"/>
      <c r="G12" s="39" t="s">
        <v>16</v>
      </c>
      <c r="H12" s="1"/>
      <c r="J12" s="136">
        <f ca="1"/>
        <v>45817</v>
      </c>
      <c r="K12" s="46">
        <f ca="1"/>
        <v>53.912999999999997</v>
      </c>
      <c r="L12" s="52">
        <f ca="1"/>
        <v>45894</v>
      </c>
      <c r="M12" s="62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H13" s="151"/>
      <c r="J13" s="136">
        <f ca="1"/>
        <v>45818</v>
      </c>
      <c r="K13" s="46">
        <f ca="1"/>
        <v>53.087000000000003</v>
      </c>
      <c r="L13" s="52">
        <f ca="1"/>
        <v>45898</v>
      </c>
      <c r="M13" s="62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2">
        <v>0</v>
      </c>
      <c r="H14" s="151"/>
      <c r="J14" s="136">
        <f ca="1"/>
        <v>45819</v>
      </c>
      <c r="K14" s="46">
        <f ca="1"/>
        <v>53.267000000000003</v>
      </c>
      <c r="L14" s="52">
        <f ca="1"/>
        <v>45908</v>
      </c>
      <c r="M14" s="62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2">
        <f ca="1">C15+D15+F15</f>
        <v>-8455.7777777776355</v>
      </c>
      <c r="H15" s="151"/>
      <c r="J15" s="136">
        <f ca="1"/>
        <v>45820</v>
      </c>
      <c r="K15" s="46">
        <f ca="1"/>
        <v>53.845999999999997</v>
      </c>
      <c r="L15" s="52">
        <f ca="1"/>
        <v>45909</v>
      </c>
      <c r="M15" s="62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2">
        <f ca="1">C16+D16+F16</f>
        <v>-147580.11111111095</v>
      </c>
      <c r="H16" s="151"/>
      <c r="J16" s="136">
        <f ca="1"/>
        <v>45821</v>
      </c>
      <c r="K16" s="46">
        <f ca="1"/>
        <v>55.892000000000003</v>
      </c>
      <c r="L16" s="52">
        <f ca="1"/>
        <v>45911</v>
      </c>
      <c r="M16" s="62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2">
        <f ca="1">C17+D17+F17</f>
        <v>108120.11111111121</v>
      </c>
      <c r="H17" s="151"/>
      <c r="J17" s="136">
        <f ca="1"/>
        <v>45824</v>
      </c>
      <c r="K17" s="46">
        <f ca="1"/>
        <v>54.283999999999999</v>
      </c>
      <c r="L17" s="52">
        <f ca="1"/>
        <v>45912</v>
      </c>
      <c r="M17" s="62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2">
        <f ca="1">C18+D18+F18</f>
        <v>85048.333333333605</v>
      </c>
      <c r="H18" s="154" t="s">
        <v>144</v>
      </c>
      <c r="J18" s="136">
        <f ca="1"/>
        <v>45825</v>
      </c>
      <c r="K18" s="46">
        <f ca="1"/>
        <v>56.819000000000003</v>
      </c>
      <c r="L18" s="52">
        <f ca="1"/>
        <v>45915</v>
      </c>
      <c r="M18" s="62">
        <f ca="1"/>
        <v>211.6</v>
      </c>
    </row>
    <row r="19" spans="1:13" x14ac:dyDescent="0.3">
      <c r="A19" s="131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2">
        <f ca="1">C19+D19+F19</f>
        <v>48470.555555555678</v>
      </c>
      <c r="H19" s="151"/>
      <c r="J19" s="136">
        <f ca="1"/>
        <v>45826</v>
      </c>
      <c r="K19" s="46">
        <f ca="1"/>
        <v>56.100999999999999</v>
      </c>
      <c r="L19" s="52">
        <f ca="1"/>
        <v>45916</v>
      </c>
      <c r="M19" s="62">
        <f ca="1"/>
        <v>223.2</v>
      </c>
    </row>
    <row r="20" spans="1:13" x14ac:dyDescent="0.3">
      <c r="A20" s="131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2">
        <f t="shared" ref="G20" ca="1" si="5">C20+D20+F20</f>
        <v>140256.77777777793</v>
      </c>
      <c r="H20" s="151"/>
      <c r="J20" s="136">
        <f ca="1"/>
        <v>45828</v>
      </c>
      <c r="K20" s="46">
        <f ca="1"/>
        <v>56.012999999999998</v>
      </c>
      <c r="L20" s="52">
        <f ca="1"/>
        <v>45917</v>
      </c>
      <c r="M20" s="62">
        <f ca="1"/>
        <v>226.6</v>
      </c>
    </row>
    <row r="21" spans="1:13" x14ac:dyDescent="0.3">
      <c r="A21" s="131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2">
        <f ca="1">C21+D21+F21</f>
        <v>46906.444444444416</v>
      </c>
      <c r="H21" s="151"/>
      <c r="J21" s="136">
        <f ca="1"/>
        <v>45831</v>
      </c>
      <c r="K21" s="46">
        <f ca="1"/>
        <v>54.692</v>
      </c>
      <c r="L21" s="52">
        <f ca="1"/>
        <v>45919</v>
      </c>
      <c r="M21" s="62">
        <f ca="1"/>
        <v>197.25</v>
      </c>
    </row>
    <row r="22" spans="1:13" x14ac:dyDescent="0.3">
      <c r="A22" s="131">
        <v>45951</v>
      </c>
      <c r="B22" s="45">
        <f>$B$10</f>
        <v>52.536029999999997</v>
      </c>
      <c r="C22" s="31">
        <f t="shared" ref="C22:C36" si="6">-1*(B22-$B$14)*$B$8*$B$5*10^(-4)</f>
        <v>3838.2000000002849</v>
      </c>
      <c r="D22" s="32">
        <f t="shared" ref="D22:D36" si="7">(A22-$A$14)/360*$B$6*$B$5</f>
        <v>41666.666666666664</v>
      </c>
      <c r="E22" s="45">
        <f>$C$10</f>
        <v>140.5</v>
      </c>
      <c r="F22" s="31">
        <f t="shared" ref="F22:F36" si="8">(E22-$E$14)*$C$5*100</f>
        <v>-31605.000000000025</v>
      </c>
      <c r="G22" s="82">
        <f t="shared" ref="G22:G36" si="9">C22+D22+F22</f>
        <v>13899.866666666927</v>
      </c>
      <c r="H22" s="151"/>
      <c r="J22" s="136">
        <f ca="1"/>
        <v>45832</v>
      </c>
      <c r="K22" s="46">
        <f ca="1"/>
        <v>52.798999999999999</v>
      </c>
      <c r="L22" s="52">
        <f ca="1"/>
        <v>45922</v>
      </c>
      <c r="M22" s="62">
        <f ca="1"/>
        <v>185.03</v>
      </c>
    </row>
    <row r="23" spans="1:13" ht="14.4" hidden="1" customHeight="1" x14ac:dyDescent="0.3">
      <c r="A23" s="131">
        <v>45952</v>
      </c>
      <c r="B23" s="45">
        <f t="shared" ref="B23:B36" ca="1" si="10">VLOOKUP(A23,J:K,2)</f>
        <v>52.536000000000001</v>
      </c>
      <c r="C23" s="31">
        <f t="shared" ca="1" si="6"/>
        <v>3840.0000000000032</v>
      </c>
      <c r="D23" s="32">
        <f t="shared" si="7"/>
        <v>45138.888888888883</v>
      </c>
      <c r="E23" s="45">
        <f t="shared" ref="E23:E36" ca="1" si="11">VLOOKUP(A23,L:M,2)</f>
        <v>140.5</v>
      </c>
      <c r="F23" s="31">
        <f t="shared" ca="1" si="8"/>
        <v>-31605.000000000025</v>
      </c>
      <c r="G23" s="82">
        <f t="shared" ca="1" si="9"/>
        <v>17373.888888888858</v>
      </c>
      <c r="H23" s="151"/>
      <c r="J23" s="136">
        <f ca="1"/>
        <v>45833</v>
      </c>
      <c r="K23" s="46">
        <f ca="1"/>
        <v>53.402000000000001</v>
      </c>
      <c r="L23" s="52">
        <f ca="1"/>
        <v>45923</v>
      </c>
      <c r="M23" s="62">
        <f ca="1"/>
        <v>199.8</v>
      </c>
    </row>
    <row r="24" spans="1:13" ht="14.4" hidden="1" customHeight="1" x14ac:dyDescent="0.3">
      <c r="A24" s="131">
        <v>45953</v>
      </c>
      <c r="B24" s="45">
        <f t="shared" ca="1" si="10"/>
        <v>52.536000000000001</v>
      </c>
      <c r="C24" s="31">
        <f t="shared" ca="1" si="6"/>
        <v>3840.0000000000032</v>
      </c>
      <c r="D24" s="32">
        <f t="shared" si="7"/>
        <v>48611.111111111117</v>
      </c>
      <c r="E24" s="45">
        <f t="shared" ca="1" si="11"/>
        <v>140.5</v>
      </c>
      <c r="F24" s="31">
        <f t="shared" ca="1" si="8"/>
        <v>-31605.000000000025</v>
      </c>
      <c r="G24" s="82">
        <f t="shared" ca="1" si="9"/>
        <v>20846.111111111091</v>
      </c>
      <c r="H24" s="151"/>
      <c r="J24" s="136">
        <f ca="1"/>
        <v>45834</v>
      </c>
      <c r="K24" s="46">
        <f ca="1"/>
        <v>52.491999999999997</v>
      </c>
      <c r="L24" s="52">
        <f ca="1"/>
        <v>45924</v>
      </c>
      <c r="M24" s="62">
        <f ca="1"/>
        <v>213.23</v>
      </c>
    </row>
    <row r="25" spans="1:13" ht="14.4" hidden="1" customHeight="1" x14ac:dyDescent="0.3">
      <c r="A25" s="131">
        <v>45954</v>
      </c>
      <c r="B25" s="45">
        <f t="shared" ca="1" si="10"/>
        <v>52.536000000000001</v>
      </c>
      <c r="C25" s="31">
        <f t="shared" ca="1" si="6"/>
        <v>3840.0000000000032</v>
      </c>
      <c r="D25" s="32">
        <f t="shared" si="7"/>
        <v>52083.333333333328</v>
      </c>
      <c r="E25" s="45">
        <f t="shared" ca="1" si="11"/>
        <v>140.5</v>
      </c>
      <c r="F25" s="31">
        <f t="shared" ca="1" si="8"/>
        <v>-31605.000000000025</v>
      </c>
      <c r="G25" s="82">
        <f t="shared" ca="1" si="9"/>
        <v>24318.333333333303</v>
      </c>
      <c r="H25" s="151"/>
      <c r="J25" s="136">
        <f ca="1"/>
        <v>45835</v>
      </c>
      <c r="K25" s="46">
        <f ca="1"/>
        <v>51.991</v>
      </c>
      <c r="L25" s="52">
        <f ca="1"/>
        <v>45925</v>
      </c>
      <c r="M25" s="62">
        <f ca="1"/>
        <v>222.8</v>
      </c>
    </row>
    <row r="26" spans="1:13" ht="14.4" hidden="1" customHeight="1" x14ac:dyDescent="0.3">
      <c r="A26" s="131">
        <v>45955</v>
      </c>
      <c r="B26" s="45">
        <f t="shared" ca="1" si="10"/>
        <v>52.536000000000001</v>
      </c>
      <c r="C26" s="31">
        <f t="shared" ca="1" si="6"/>
        <v>3840.0000000000032</v>
      </c>
      <c r="D26" s="32">
        <f t="shared" si="7"/>
        <v>55555.555555555555</v>
      </c>
      <c r="E26" s="45">
        <f t="shared" ca="1" si="11"/>
        <v>140.5</v>
      </c>
      <c r="F26" s="31">
        <f t="shared" ca="1" si="8"/>
        <v>-31605.000000000025</v>
      </c>
      <c r="G26" s="82">
        <f t="shared" ca="1" si="9"/>
        <v>27790.555555555529</v>
      </c>
      <c r="H26" s="151"/>
      <c r="J26" s="136">
        <f ca="1"/>
        <v>45838</v>
      </c>
      <c r="K26" s="46">
        <f ca="1"/>
        <v>51.058</v>
      </c>
      <c r="L26" s="52">
        <f ca="1"/>
        <v>45926</v>
      </c>
      <c r="M26" s="62">
        <f ca="1"/>
        <v>213.4</v>
      </c>
    </row>
    <row r="27" spans="1:13" ht="14.4" hidden="1" customHeight="1" x14ac:dyDescent="0.3">
      <c r="A27" s="131">
        <v>45956</v>
      </c>
      <c r="B27" s="45">
        <f t="shared" ca="1" si="10"/>
        <v>52.536000000000001</v>
      </c>
      <c r="C27" s="31">
        <f t="shared" ca="1" si="6"/>
        <v>3840.0000000000032</v>
      </c>
      <c r="D27" s="32">
        <f t="shared" si="7"/>
        <v>59027.777777777781</v>
      </c>
      <c r="E27" s="45">
        <f t="shared" ca="1" si="11"/>
        <v>140.5</v>
      </c>
      <c r="F27" s="31">
        <f t="shared" ca="1" si="8"/>
        <v>-31605.000000000025</v>
      </c>
      <c r="G27" s="82">
        <f t="shared" ca="1" si="9"/>
        <v>31262.777777777756</v>
      </c>
      <c r="H27" s="151"/>
      <c r="J27" s="136">
        <f ca="1"/>
        <v>45839</v>
      </c>
      <c r="K27" s="46">
        <f ca="1"/>
        <v>50.558999999999997</v>
      </c>
      <c r="L27" s="52">
        <f ca="1"/>
        <v>45929</v>
      </c>
      <c r="M27" s="62">
        <f ca="1"/>
        <v>181.95</v>
      </c>
    </row>
    <row r="28" spans="1:13" ht="14.4" hidden="1" customHeight="1" x14ac:dyDescent="0.3">
      <c r="A28" s="131">
        <v>45957</v>
      </c>
      <c r="B28" s="45">
        <f t="shared" ca="1" si="10"/>
        <v>52.536000000000001</v>
      </c>
      <c r="C28" s="31">
        <f t="shared" ca="1" si="6"/>
        <v>3840.0000000000032</v>
      </c>
      <c r="D28" s="32">
        <f t="shared" si="7"/>
        <v>62500</v>
      </c>
      <c r="E28" s="45">
        <f t="shared" ca="1" si="11"/>
        <v>140.5</v>
      </c>
      <c r="F28" s="31">
        <f t="shared" ca="1" si="8"/>
        <v>-31605.000000000025</v>
      </c>
      <c r="G28" s="82">
        <f t="shared" ca="1" si="9"/>
        <v>34734.999999999971</v>
      </c>
      <c r="H28" s="151"/>
      <c r="J28" s="136">
        <f ca="1"/>
        <v>45840</v>
      </c>
      <c r="K28" s="46">
        <f ca="1"/>
        <v>50.177999999999997</v>
      </c>
      <c r="L28" s="52">
        <f ca="1"/>
        <v>45930</v>
      </c>
      <c r="M28" s="62">
        <f ca="1"/>
        <v>189.6</v>
      </c>
    </row>
    <row r="29" spans="1:13" ht="14.4" hidden="1" customHeight="1" x14ac:dyDescent="0.3">
      <c r="A29" s="131">
        <v>45958</v>
      </c>
      <c r="B29" s="45">
        <f t="shared" ca="1" si="10"/>
        <v>52.536000000000001</v>
      </c>
      <c r="C29" s="31">
        <f t="shared" ca="1" si="6"/>
        <v>3840.0000000000032</v>
      </c>
      <c r="D29" s="32">
        <f t="shared" si="7"/>
        <v>65972.222222222234</v>
      </c>
      <c r="E29" s="45">
        <f t="shared" ca="1" si="11"/>
        <v>140.5</v>
      </c>
      <c r="F29" s="31">
        <f t="shared" ca="1" si="8"/>
        <v>-31605.000000000025</v>
      </c>
      <c r="G29" s="82">
        <f t="shared" ca="1" si="9"/>
        <v>38207.222222222204</v>
      </c>
      <c r="H29" s="151"/>
      <c r="J29" s="136">
        <f ca="1"/>
        <v>45841</v>
      </c>
      <c r="K29" s="46">
        <f ca="1"/>
        <v>49.305</v>
      </c>
      <c r="L29" s="52">
        <f ca="1"/>
        <v>45931</v>
      </c>
      <c r="M29" s="62">
        <f ca="1"/>
        <v>164.7</v>
      </c>
    </row>
    <row r="30" spans="1:13" ht="14.4" hidden="1" customHeight="1" x14ac:dyDescent="0.3">
      <c r="A30" s="131">
        <v>45959</v>
      </c>
      <c r="B30" s="45">
        <f t="shared" ca="1" si="10"/>
        <v>52.536000000000001</v>
      </c>
      <c r="C30" s="31">
        <f t="shared" ca="1" si="6"/>
        <v>3840.0000000000032</v>
      </c>
      <c r="D30" s="32">
        <f t="shared" si="7"/>
        <v>69444.444444444438</v>
      </c>
      <c r="E30" s="45">
        <f t="shared" ca="1" si="11"/>
        <v>140.5</v>
      </c>
      <c r="F30" s="31">
        <f t="shared" ca="1" si="8"/>
        <v>-31605.000000000025</v>
      </c>
      <c r="G30" s="82">
        <f t="shared" ca="1" si="9"/>
        <v>41679.444444444409</v>
      </c>
      <c r="H30" s="151"/>
      <c r="J30" s="136">
        <f ca="1"/>
        <v>45845</v>
      </c>
      <c r="K30" s="46">
        <f ca="1"/>
        <v>50.89</v>
      </c>
      <c r="L30" s="52">
        <f ca="1"/>
        <v>45932</v>
      </c>
      <c r="M30" s="62">
        <f ca="1"/>
        <v>166.3</v>
      </c>
    </row>
    <row r="31" spans="1:13" ht="14.4" hidden="1" customHeight="1" x14ac:dyDescent="0.3">
      <c r="A31" s="131">
        <v>45960</v>
      </c>
      <c r="B31" s="45">
        <f t="shared" ca="1" si="10"/>
        <v>52.536000000000001</v>
      </c>
      <c r="C31" s="31">
        <f t="shared" ca="1" si="6"/>
        <v>3840.0000000000032</v>
      </c>
      <c r="D31" s="32">
        <f t="shared" si="7"/>
        <v>72916.666666666672</v>
      </c>
      <c r="E31" s="45">
        <f t="shared" ca="1" si="11"/>
        <v>140.5</v>
      </c>
      <c r="F31" s="31">
        <f t="shared" ca="1" si="8"/>
        <v>-31605.000000000025</v>
      </c>
      <c r="G31" s="82">
        <f t="shared" ca="1" si="9"/>
        <v>45151.666666666642</v>
      </c>
      <c r="H31" s="151"/>
      <c r="J31" s="136">
        <f ca="1"/>
        <v>45846</v>
      </c>
      <c r="K31" s="46">
        <f ca="1"/>
        <v>51.234000000000002</v>
      </c>
      <c r="L31" s="52">
        <f ca="1"/>
        <v>45933</v>
      </c>
      <c r="M31" s="62">
        <f ca="1"/>
        <v>166.01</v>
      </c>
    </row>
    <row r="32" spans="1:13" ht="14.4" hidden="1" customHeight="1" x14ac:dyDescent="0.3">
      <c r="A32" s="131">
        <v>45961</v>
      </c>
      <c r="B32" s="45">
        <f t="shared" ca="1" si="10"/>
        <v>52.536000000000001</v>
      </c>
      <c r="C32" s="31">
        <f t="shared" ca="1" si="6"/>
        <v>3840.0000000000032</v>
      </c>
      <c r="D32" s="32">
        <f t="shared" si="7"/>
        <v>76388.888888888891</v>
      </c>
      <c r="E32" s="45">
        <f t="shared" ca="1" si="11"/>
        <v>140.5</v>
      </c>
      <c r="F32" s="31">
        <f t="shared" ca="1" si="8"/>
        <v>-31605.000000000025</v>
      </c>
      <c r="G32" s="82">
        <f t="shared" ca="1" si="9"/>
        <v>48623.888888888861</v>
      </c>
      <c r="H32" s="151"/>
      <c r="J32" s="136">
        <f ca="1"/>
        <v>45847</v>
      </c>
      <c r="K32" s="46">
        <f ca="1"/>
        <v>50.05</v>
      </c>
      <c r="L32" s="52">
        <f ca="1"/>
        <v>45936</v>
      </c>
      <c r="M32" s="62">
        <f ca="1"/>
        <v>154.01</v>
      </c>
    </row>
    <row r="33" spans="1:13" ht="14.4" hidden="1" customHeight="1" x14ac:dyDescent="0.3">
      <c r="A33" s="131">
        <v>45962</v>
      </c>
      <c r="B33" s="45">
        <f t="shared" ca="1" si="10"/>
        <v>52.536000000000001</v>
      </c>
      <c r="C33" s="31">
        <f t="shared" ca="1" si="6"/>
        <v>3840.0000000000032</v>
      </c>
      <c r="D33" s="32">
        <f t="shared" si="7"/>
        <v>79861.111111111109</v>
      </c>
      <c r="E33" s="45">
        <f t="shared" ca="1" si="11"/>
        <v>140.5</v>
      </c>
      <c r="F33" s="31">
        <f t="shared" ca="1" si="8"/>
        <v>-31605.000000000025</v>
      </c>
      <c r="G33" s="82">
        <f t="shared" ca="1" si="9"/>
        <v>52096.11111111108</v>
      </c>
      <c r="H33" s="151"/>
      <c r="J33" s="136">
        <f ca="1"/>
        <v>45848</v>
      </c>
      <c r="K33" s="46">
        <f ca="1"/>
        <v>49.847000000000001</v>
      </c>
      <c r="L33" s="52">
        <f ca="1"/>
        <v>45937</v>
      </c>
      <c r="M33" s="62">
        <f ca="1"/>
        <v>166.5</v>
      </c>
    </row>
    <row r="34" spans="1:13" ht="14.4" hidden="1" customHeight="1" x14ac:dyDescent="0.3">
      <c r="A34" s="131">
        <v>45963</v>
      </c>
      <c r="B34" s="45">
        <f t="shared" ca="1" si="10"/>
        <v>52.536000000000001</v>
      </c>
      <c r="C34" s="31">
        <f t="shared" ca="1" si="6"/>
        <v>3840.0000000000032</v>
      </c>
      <c r="D34" s="32">
        <f t="shared" si="7"/>
        <v>83333.333333333328</v>
      </c>
      <c r="E34" s="45">
        <f t="shared" ca="1" si="11"/>
        <v>140.5</v>
      </c>
      <c r="F34" s="31">
        <f t="shared" ca="1" si="8"/>
        <v>-31605.000000000025</v>
      </c>
      <c r="G34" s="82">
        <f t="shared" ca="1" si="9"/>
        <v>55568.333333333299</v>
      </c>
      <c r="H34" s="151"/>
      <c r="J34" s="136">
        <f ca="1"/>
        <v>45849</v>
      </c>
      <c r="K34" s="46">
        <f ca="1"/>
        <v>50.536000000000001</v>
      </c>
      <c r="L34" s="52">
        <f ca="1"/>
        <v>45938</v>
      </c>
      <c r="M34" s="62">
        <f ca="1"/>
        <v>148.79</v>
      </c>
    </row>
    <row r="35" spans="1:13" ht="14.4" hidden="1" customHeight="1" x14ac:dyDescent="0.3">
      <c r="A35" s="131">
        <v>45964</v>
      </c>
      <c r="B35" s="45">
        <f t="shared" ca="1" si="10"/>
        <v>52.536000000000001</v>
      </c>
      <c r="C35" s="31">
        <f t="shared" ca="1" si="6"/>
        <v>3840.0000000000032</v>
      </c>
      <c r="D35" s="32">
        <f t="shared" si="7"/>
        <v>86805.555555555562</v>
      </c>
      <c r="E35" s="45">
        <f t="shared" ca="1" si="11"/>
        <v>140.5</v>
      </c>
      <c r="F35" s="31">
        <f t="shared" ca="1" si="8"/>
        <v>-31605.000000000025</v>
      </c>
      <c r="G35" s="82">
        <f t="shared" ca="1" si="9"/>
        <v>59040.555555555533</v>
      </c>
      <c r="H35" s="151"/>
      <c r="J35" s="136">
        <f ca="1"/>
        <v>45852</v>
      </c>
      <c r="K35" s="46">
        <f ca="1"/>
        <v>50.942999999999998</v>
      </c>
      <c r="L35" s="52">
        <f ca="1"/>
        <v>45939</v>
      </c>
      <c r="M35" s="62">
        <f ca="1"/>
        <v>161.04</v>
      </c>
    </row>
    <row r="36" spans="1:13" ht="14.4" hidden="1" customHeight="1" x14ac:dyDescent="0.3">
      <c r="A36" s="131">
        <v>45965</v>
      </c>
      <c r="B36" s="45">
        <f t="shared" ca="1" si="10"/>
        <v>52.536000000000001</v>
      </c>
      <c r="C36" s="31">
        <f t="shared" ca="1" si="6"/>
        <v>3840.0000000000032</v>
      </c>
      <c r="D36" s="32">
        <f t="shared" si="7"/>
        <v>90277.777777777766</v>
      </c>
      <c r="E36" s="45">
        <f t="shared" ca="1" si="11"/>
        <v>140.5</v>
      </c>
      <c r="F36" s="31">
        <f t="shared" ca="1" si="8"/>
        <v>-31605.000000000025</v>
      </c>
      <c r="G36" s="82">
        <f t="shared" ca="1" si="9"/>
        <v>62512.777777777737</v>
      </c>
      <c r="H36" s="151"/>
      <c r="J36" s="136">
        <f ca="1"/>
        <v>45853</v>
      </c>
      <c r="K36" s="46">
        <f ca="1"/>
        <v>52.14</v>
      </c>
      <c r="L36" s="52">
        <f ca="1"/>
        <v>45940</v>
      </c>
      <c r="M36" s="62">
        <f ca="1"/>
        <v>267.07</v>
      </c>
    </row>
    <row r="37" spans="1:13" x14ac:dyDescent="0.3">
      <c r="A37" s="131">
        <v>45952</v>
      </c>
      <c r="B37" s="45"/>
      <c r="C37" s="31"/>
      <c r="D37" s="32"/>
      <c r="E37" s="45"/>
      <c r="F37" s="1"/>
      <c r="G37" s="82"/>
      <c r="H37" s="151"/>
      <c r="J37" s="136">
        <f ca="1"/>
        <v>45854</v>
      </c>
      <c r="K37" s="46">
        <f ca="1"/>
        <v>51.95</v>
      </c>
      <c r="L37" s="52">
        <f ca="1"/>
        <v>45943</v>
      </c>
      <c r="M37" s="62">
        <f ca="1"/>
        <v>195.86</v>
      </c>
    </row>
    <row r="38" spans="1:13" x14ac:dyDescent="0.3">
      <c r="A38" s="131">
        <v>45953</v>
      </c>
      <c r="B38" s="45"/>
      <c r="C38" s="31"/>
      <c r="D38" s="32"/>
      <c r="E38" s="45"/>
      <c r="F38" s="1"/>
      <c r="G38" s="82"/>
      <c r="H38" s="151"/>
      <c r="J38" s="136">
        <f ca="1"/>
        <v>45855</v>
      </c>
      <c r="K38" s="46">
        <f ca="1"/>
        <v>50.658000000000001</v>
      </c>
      <c r="L38" s="52">
        <f ca="1"/>
        <v>45944</v>
      </c>
      <c r="M38" s="62">
        <f ca="1"/>
        <v>220.74</v>
      </c>
    </row>
    <row r="39" spans="1:13" x14ac:dyDescent="0.3">
      <c r="A39" s="131">
        <v>45954</v>
      </c>
      <c r="B39" s="45"/>
      <c r="C39" s="31"/>
      <c r="D39" s="32"/>
      <c r="E39" s="45"/>
      <c r="F39" s="1"/>
      <c r="G39" s="81"/>
      <c r="H39" s="152"/>
      <c r="J39" s="136">
        <f ca="1"/>
        <v>45856</v>
      </c>
      <c r="K39" s="46">
        <f ca="1"/>
        <v>50.805</v>
      </c>
      <c r="L39" s="52">
        <f ca="1"/>
        <v>45945</v>
      </c>
      <c r="M39" s="62">
        <f ca="1"/>
        <v>191.5</v>
      </c>
    </row>
    <row r="40" spans="1:13" x14ac:dyDescent="0.3">
      <c r="A40" s="131">
        <v>45955</v>
      </c>
      <c r="B40" s="45"/>
      <c r="C40" s="31"/>
      <c r="D40" s="32"/>
      <c r="E40" s="45"/>
      <c r="F40" s="1"/>
      <c r="G40" s="81"/>
      <c r="H40" s="152"/>
      <c r="J40" s="136">
        <f ca="1"/>
        <v>45859</v>
      </c>
      <c r="K40" s="46">
        <f ca="1"/>
        <v>50.99</v>
      </c>
      <c r="L40" s="52">
        <f ca="1"/>
        <v>45946</v>
      </c>
      <c r="M40" s="62">
        <f ca="1"/>
        <v>231.8</v>
      </c>
    </row>
    <row r="41" spans="1:13" x14ac:dyDescent="0.3">
      <c r="A41" s="131">
        <v>45956</v>
      </c>
      <c r="B41" s="45"/>
      <c r="C41" s="31"/>
      <c r="D41" s="32"/>
      <c r="E41" s="45"/>
      <c r="F41" s="1"/>
      <c r="G41" s="81"/>
      <c r="H41" s="152"/>
      <c r="J41" s="136">
        <f ca="1"/>
        <v>45860</v>
      </c>
      <c r="K41" s="46">
        <f ca="1"/>
        <v>51.104999999999997</v>
      </c>
      <c r="L41" s="52">
        <f ca="1"/>
        <v>45947</v>
      </c>
      <c r="M41" s="62">
        <f ca="1"/>
        <v>238.94</v>
      </c>
    </row>
    <row r="42" spans="1:13" x14ac:dyDescent="0.3">
      <c r="A42" s="110"/>
      <c r="B42" s="45"/>
      <c r="C42" s="31"/>
      <c r="D42" s="5"/>
      <c r="E42" s="45"/>
      <c r="F42" s="1"/>
      <c r="G42" s="81"/>
      <c r="H42" s="152"/>
      <c r="J42" s="136">
        <f ca="1"/>
        <v>45861</v>
      </c>
      <c r="K42" s="46">
        <f ca="1"/>
        <v>50.115000000000002</v>
      </c>
      <c r="L42" s="52">
        <f ca="1"/>
        <v>45950</v>
      </c>
      <c r="M42" s="62">
        <f ca="1"/>
        <v>147.07</v>
      </c>
    </row>
    <row r="43" spans="1:13" x14ac:dyDescent="0.3">
      <c r="A43" s="110"/>
      <c r="B43" s="45"/>
      <c r="C43" s="31"/>
      <c r="D43" s="5"/>
      <c r="E43" s="45"/>
      <c r="F43" s="1"/>
      <c r="G43" s="81"/>
      <c r="H43" s="152"/>
      <c r="J43" s="136">
        <f ca="1"/>
        <v>45862</v>
      </c>
      <c r="K43" s="46">
        <f ca="1"/>
        <v>50.139000000000003</v>
      </c>
      <c r="L43" s="52">
        <f ca="1"/>
        <v>45951</v>
      </c>
      <c r="M43" s="62">
        <f ca="1"/>
        <v>140.5</v>
      </c>
    </row>
    <row r="44" spans="1:13" x14ac:dyDescent="0.3">
      <c r="A44" s="110"/>
      <c r="B44" s="45"/>
      <c r="C44" s="31"/>
      <c r="D44" s="5"/>
      <c r="E44" s="45"/>
      <c r="F44" s="1"/>
      <c r="G44" s="81"/>
      <c r="H44" s="152"/>
      <c r="J44" s="136">
        <f ca="1"/>
        <v>45863</v>
      </c>
      <c r="K44" s="46">
        <f ca="1"/>
        <v>50.043999999999997</v>
      </c>
    </row>
    <row r="45" spans="1:13" x14ac:dyDescent="0.3">
      <c r="A45" s="36"/>
      <c r="B45" s="59"/>
      <c r="C45" s="60"/>
      <c r="D45" s="34"/>
      <c r="E45" s="59"/>
      <c r="G45" s="83"/>
      <c r="H45" s="153"/>
      <c r="J45" s="136">
        <f ca="1"/>
        <v>45866</v>
      </c>
      <c r="K45" s="62">
        <f ca="1"/>
        <v>50.25</v>
      </c>
    </row>
    <row r="46" spans="1:13" ht="15" thickBot="1" x14ac:dyDescent="0.35">
      <c r="A46" s="36"/>
      <c r="B46" s="117"/>
      <c r="C46" s="70"/>
      <c r="D46" s="13"/>
      <c r="E46" s="117"/>
      <c r="F46" s="12"/>
      <c r="G46" s="84"/>
      <c r="H46" s="153"/>
      <c r="J46" s="136">
        <f ca="1"/>
        <v>45867</v>
      </c>
      <c r="K46" s="62">
        <f ca="1"/>
        <v>50.933999999999997</v>
      </c>
    </row>
    <row r="47" spans="1:13" x14ac:dyDescent="0.3">
      <c r="J47" s="136">
        <f ca="1"/>
        <v>45868</v>
      </c>
      <c r="K47" s="62">
        <f ca="1"/>
        <v>50.837000000000003</v>
      </c>
    </row>
    <row r="48" spans="1:13" x14ac:dyDescent="0.3">
      <c r="J48" s="136">
        <f ca="1"/>
        <v>45869</v>
      </c>
      <c r="K48" s="62">
        <f ca="1"/>
        <v>51.338999999999999</v>
      </c>
    </row>
    <row r="49" spans="10:11" x14ac:dyDescent="0.3">
      <c r="J49" s="136">
        <f ca="1"/>
        <v>45870</v>
      </c>
      <c r="K49" s="62">
        <f ca="1"/>
        <v>53.94</v>
      </c>
    </row>
    <row r="50" spans="10:11" x14ac:dyDescent="0.3">
      <c r="J50" s="136">
        <f ca="1"/>
        <v>45873</v>
      </c>
      <c r="K50" s="62">
        <f ca="1"/>
        <v>51.886000000000003</v>
      </c>
    </row>
    <row r="51" spans="10:11" x14ac:dyDescent="0.3">
      <c r="J51" s="136">
        <f ca="1"/>
        <v>45874</v>
      </c>
      <c r="K51" s="62">
        <f ca="1"/>
        <v>52.518999999999998</v>
      </c>
    </row>
    <row r="52" spans="10:11" x14ac:dyDescent="0.3">
      <c r="J52" s="136">
        <f ca="1"/>
        <v>45875</v>
      </c>
      <c r="K52" s="62">
        <f ca="1"/>
        <v>52.03</v>
      </c>
    </row>
    <row r="53" spans="10:11" x14ac:dyDescent="0.3">
      <c r="J53" s="136">
        <f ca="1"/>
        <v>45876</v>
      </c>
      <c r="K53" s="62">
        <f ca="1"/>
        <v>51.976999999999997</v>
      </c>
    </row>
    <row r="54" spans="10:11" x14ac:dyDescent="0.3">
      <c r="J54" s="136">
        <f ca="1"/>
        <v>45877</v>
      </c>
      <c r="K54" s="62">
        <f ca="1"/>
        <v>51.043999999999997</v>
      </c>
    </row>
    <row r="55" spans="10:11" x14ac:dyDescent="0.3">
      <c r="J55" s="136">
        <f ca="1"/>
        <v>45880</v>
      </c>
      <c r="K55" s="62">
        <f ca="1"/>
        <v>51.491999999999997</v>
      </c>
    </row>
    <row r="56" spans="10:11" x14ac:dyDescent="0.3">
      <c r="J56" s="136">
        <f ca="1"/>
        <v>45881</v>
      </c>
      <c r="K56" s="62">
        <f ca="1"/>
        <v>50.103999999999999</v>
      </c>
    </row>
    <row r="57" spans="10:11" x14ac:dyDescent="0.3">
      <c r="J57" s="136">
        <f ca="1"/>
        <v>45882</v>
      </c>
      <c r="K57" s="62">
        <f ca="1"/>
        <v>49.718000000000004</v>
      </c>
    </row>
    <row r="58" spans="10:11" x14ac:dyDescent="0.3">
      <c r="J58" s="136">
        <f ca="1"/>
        <v>45883</v>
      </c>
      <c r="K58" s="62">
        <f ca="1"/>
        <v>49.960999999999999</v>
      </c>
    </row>
    <row r="59" spans="10:11" x14ac:dyDescent="0.3">
      <c r="J59" s="136">
        <f ca="1"/>
        <v>45884</v>
      </c>
      <c r="K59" s="62">
        <f ca="1"/>
        <v>50.036000000000001</v>
      </c>
    </row>
    <row r="60" spans="10:11" x14ac:dyDescent="0.3">
      <c r="J60" s="136">
        <f ca="1"/>
        <v>45887</v>
      </c>
      <c r="K60" s="62">
        <f ca="1"/>
        <v>50.034999999999997</v>
      </c>
    </row>
    <row r="61" spans="10:11" x14ac:dyDescent="0.3">
      <c r="J61" s="136">
        <f ca="1"/>
        <v>45888</v>
      </c>
      <c r="K61" s="62">
        <f ca="1"/>
        <v>50.387999999999998</v>
      </c>
    </row>
    <row r="62" spans="10:11" x14ac:dyDescent="0.3">
      <c r="J62" s="136">
        <f ca="1"/>
        <v>45889</v>
      </c>
      <c r="K62" s="62">
        <f ca="1"/>
        <v>50.752000000000002</v>
      </c>
    </row>
    <row r="63" spans="10:11" x14ac:dyDescent="0.3">
      <c r="J63" s="136">
        <f ca="1"/>
        <v>45890</v>
      </c>
      <c r="K63" s="62">
        <f ca="1"/>
        <v>51.588000000000001</v>
      </c>
    </row>
    <row r="64" spans="10:11" x14ac:dyDescent="0.3">
      <c r="J64" s="136">
        <f ca="1"/>
        <v>45891</v>
      </c>
      <c r="K64" s="62">
        <f ca="1"/>
        <v>49.064999999999998</v>
      </c>
    </row>
    <row r="65" spans="10:11" x14ac:dyDescent="0.3">
      <c r="J65" s="136">
        <f ca="1"/>
        <v>45894</v>
      </c>
      <c r="K65" s="62">
        <f ca="1"/>
        <v>49.643999999999998</v>
      </c>
    </row>
    <row r="66" spans="10:11" x14ac:dyDescent="0.3">
      <c r="J66" s="136">
        <f ca="1"/>
        <v>45895</v>
      </c>
      <c r="K66" s="62">
        <f ca="1"/>
        <v>49.65</v>
      </c>
    </row>
    <row r="67" spans="10:11" x14ac:dyDescent="0.3">
      <c r="J67" s="136">
        <f ca="1"/>
        <v>45896</v>
      </c>
      <c r="K67" s="62">
        <f ca="1"/>
        <v>50.3</v>
      </c>
    </row>
    <row r="68" spans="10:11" x14ac:dyDescent="0.3">
      <c r="J68" s="136">
        <f ca="1"/>
        <v>45897</v>
      </c>
      <c r="K68" s="62">
        <f ca="1"/>
        <v>50.12</v>
      </c>
    </row>
    <row r="69" spans="10:11" x14ac:dyDescent="0.3">
      <c r="J69" s="136">
        <f ca="1"/>
        <v>45898</v>
      </c>
      <c r="K69" s="62">
        <f ca="1"/>
        <v>50.957999999999998</v>
      </c>
    </row>
    <row r="70" spans="10:11" x14ac:dyDescent="0.3">
      <c r="J70" s="136">
        <f ca="1"/>
        <v>45902</v>
      </c>
      <c r="K70" s="62">
        <f ca="1"/>
        <v>51.023000000000003</v>
      </c>
    </row>
    <row r="71" spans="10:11" x14ac:dyDescent="0.3">
      <c r="J71" s="136">
        <f ca="1"/>
        <v>45903</v>
      </c>
      <c r="K71" s="62">
        <f ca="1"/>
        <v>50.9</v>
      </c>
    </row>
    <row r="72" spans="10:11" x14ac:dyDescent="0.3">
      <c r="J72" s="136">
        <f ca="1"/>
        <v>45904</v>
      </c>
      <c r="K72" s="62">
        <f ca="1"/>
        <v>49.542000000000002</v>
      </c>
    </row>
    <row r="73" spans="10:11" x14ac:dyDescent="0.3">
      <c r="J73" s="136">
        <f ca="1"/>
        <v>45905</v>
      </c>
      <c r="K73" s="62">
        <f ca="1"/>
        <v>49.9</v>
      </c>
    </row>
    <row r="74" spans="10:11" x14ac:dyDescent="0.3">
      <c r="J74" s="136">
        <f ca="1"/>
        <v>45908</v>
      </c>
      <c r="K74" s="62">
        <f ca="1"/>
        <v>49.997</v>
      </c>
    </row>
    <row r="75" spans="10:11" x14ac:dyDescent="0.3">
      <c r="J75" s="136">
        <f ca="1"/>
        <v>45909</v>
      </c>
      <c r="K75" s="62">
        <f ca="1"/>
        <v>49.539000000000001</v>
      </c>
    </row>
    <row r="76" spans="10:11" x14ac:dyDescent="0.3">
      <c r="J76" s="136">
        <f ca="1"/>
        <v>45910</v>
      </c>
      <c r="K76" s="62">
        <f ca="1"/>
        <v>48.988</v>
      </c>
    </row>
    <row r="77" spans="10:11" x14ac:dyDescent="0.3">
      <c r="J77" s="136">
        <f ca="1"/>
        <v>45911</v>
      </c>
      <c r="K77" s="62">
        <f ca="1"/>
        <v>47.709000000000003</v>
      </c>
    </row>
    <row r="78" spans="10:11" x14ac:dyDescent="0.3">
      <c r="J78" s="136">
        <f ca="1"/>
        <v>45912</v>
      </c>
      <c r="K78" s="62">
        <f ca="1"/>
        <v>47.848999999999997</v>
      </c>
    </row>
    <row r="79" spans="10:11" x14ac:dyDescent="0.3">
      <c r="J79" s="136">
        <f ca="1"/>
        <v>45915</v>
      </c>
      <c r="K79" s="62">
        <f ca="1"/>
        <v>46.994</v>
      </c>
    </row>
    <row r="80" spans="10:11" x14ac:dyDescent="0.3">
      <c r="J80" s="136">
        <f ca="1"/>
        <v>45916</v>
      </c>
      <c r="K80" s="62">
        <f ca="1"/>
        <v>47.453000000000003</v>
      </c>
    </row>
    <row r="81" spans="10:11" x14ac:dyDescent="0.3">
      <c r="J81" s="136">
        <f ca="1"/>
        <v>45917</v>
      </c>
      <c r="K81" s="62">
        <f ca="1"/>
        <v>47.76</v>
      </c>
    </row>
    <row r="82" spans="10:11" x14ac:dyDescent="0.3">
      <c r="J82" s="136">
        <f ca="1"/>
        <v>45918</v>
      </c>
      <c r="K82" s="62">
        <f ca="1"/>
        <v>46.95</v>
      </c>
    </row>
    <row r="83" spans="10:11" x14ac:dyDescent="0.3">
      <c r="J83" s="136">
        <f ca="1"/>
        <v>45919</v>
      </c>
      <c r="K83" s="62">
        <f ca="1"/>
        <v>47.262</v>
      </c>
    </row>
    <row r="84" spans="10:11" x14ac:dyDescent="0.3">
      <c r="J84" s="136">
        <f ca="1"/>
        <v>45922</v>
      </c>
      <c r="K84" s="62">
        <f ca="1"/>
        <v>51.720999999999997</v>
      </c>
    </row>
    <row r="85" spans="10:11" x14ac:dyDescent="0.3">
      <c r="J85" s="136">
        <f ca="1"/>
        <v>45923</v>
      </c>
      <c r="K85" s="62">
        <f ca="1"/>
        <v>52.152000000000001</v>
      </c>
    </row>
    <row r="86" spans="10:11" x14ac:dyDescent="0.3">
      <c r="J86" s="136">
        <f ca="1"/>
        <v>45924</v>
      </c>
      <c r="K86" s="62">
        <f ca="1"/>
        <v>52.631</v>
      </c>
    </row>
    <row r="87" spans="10:11" x14ac:dyDescent="0.3">
      <c r="J87" s="136">
        <f ca="1"/>
        <v>45925</v>
      </c>
      <c r="K87" s="62">
        <f ca="1"/>
        <v>53.494999999999997</v>
      </c>
    </row>
    <row r="88" spans="10:11" x14ac:dyDescent="0.3">
      <c r="J88" s="136">
        <f ca="1"/>
        <v>45926</v>
      </c>
      <c r="K88" s="62">
        <f ca="1"/>
        <v>52.826000000000001</v>
      </c>
    </row>
    <row r="89" spans="10:11" x14ac:dyDescent="0.3">
      <c r="J89" s="136">
        <f ca="1"/>
        <v>45929</v>
      </c>
      <c r="K89" s="62">
        <f ca="1"/>
        <v>52.215000000000003</v>
      </c>
    </row>
    <row r="90" spans="10:11" x14ac:dyDescent="0.3">
      <c r="J90" s="136">
        <f ca="1"/>
        <v>45930</v>
      </c>
      <c r="K90" s="62">
        <f ca="1"/>
        <v>52.07</v>
      </c>
    </row>
    <row r="91" spans="10:11" x14ac:dyDescent="0.3">
      <c r="J91" s="136">
        <f ca="1"/>
        <v>45931</v>
      </c>
      <c r="K91" s="62">
        <f ca="1"/>
        <v>52.097999999999999</v>
      </c>
    </row>
    <row r="92" spans="10:11" x14ac:dyDescent="0.3">
      <c r="J92" s="136">
        <f ca="1"/>
        <v>45932</v>
      </c>
      <c r="K92" s="62">
        <f ca="1"/>
        <v>51.646000000000001</v>
      </c>
    </row>
    <row r="93" spans="10:11" x14ac:dyDescent="0.3">
      <c r="J93" s="136">
        <f ca="1"/>
        <v>45933</v>
      </c>
      <c r="K93" s="62">
        <f ca="1"/>
        <v>51.488999999999997</v>
      </c>
    </row>
    <row r="94" spans="10:11" x14ac:dyDescent="0.3">
      <c r="J94" s="136">
        <f ca="1"/>
        <v>45936</v>
      </c>
      <c r="K94" s="62">
        <f ca="1"/>
        <v>50.904000000000003</v>
      </c>
    </row>
    <row r="95" spans="10:11" x14ac:dyDescent="0.3">
      <c r="J95" s="136">
        <f ca="1"/>
        <v>45937</v>
      </c>
      <c r="K95" s="62">
        <f ca="1"/>
        <v>51.424999999999997</v>
      </c>
    </row>
    <row r="96" spans="10:11" x14ac:dyDescent="0.3">
      <c r="J96" s="136">
        <f ca="1"/>
        <v>45938</v>
      </c>
      <c r="K96" s="62">
        <f ca="1"/>
        <v>51.866</v>
      </c>
    </row>
    <row r="97" spans="10:11" x14ac:dyDescent="0.3">
      <c r="J97" s="136">
        <f ca="1"/>
        <v>45939</v>
      </c>
      <c r="K97" s="62">
        <f ca="1"/>
        <v>52.597000000000001</v>
      </c>
    </row>
    <row r="98" spans="10:11" x14ac:dyDescent="0.3">
      <c r="J98" s="136">
        <f ca="1"/>
        <v>45940</v>
      </c>
      <c r="K98" s="62">
        <f ca="1"/>
        <v>56.701999999999998</v>
      </c>
    </row>
    <row r="99" spans="10:11" x14ac:dyDescent="0.3">
      <c r="J99" s="136">
        <f ca="1"/>
        <v>45944</v>
      </c>
      <c r="K99" s="62">
        <f ca="1"/>
        <v>53.369</v>
      </c>
    </row>
    <row r="100" spans="10:11" x14ac:dyDescent="0.3">
      <c r="J100" s="136">
        <f ca="1"/>
        <v>45945</v>
      </c>
      <c r="K100" s="62">
        <f ca="1"/>
        <v>52.787999999999997</v>
      </c>
    </row>
    <row r="101" spans="10:11" x14ac:dyDescent="0.3">
      <c r="J101" s="136">
        <f ca="1"/>
        <v>45946</v>
      </c>
      <c r="K101" s="62">
        <f ca="1"/>
        <v>54.866</v>
      </c>
    </row>
    <row r="102" spans="10:11" x14ac:dyDescent="0.3">
      <c r="J102" s="136">
        <f ca="1"/>
        <v>45947</v>
      </c>
      <c r="K102" s="62">
        <f ca="1"/>
        <v>53.643999999999998</v>
      </c>
    </row>
    <row r="103" spans="10:11" x14ac:dyDescent="0.3">
      <c r="J103" s="136">
        <f ca="1"/>
        <v>45950</v>
      </c>
      <c r="K103" s="62">
        <f ca="1"/>
        <v>52.158000000000001</v>
      </c>
    </row>
    <row r="104" spans="10:11" x14ac:dyDescent="0.3">
      <c r="J104" s="136">
        <f ca="1"/>
        <v>45951</v>
      </c>
      <c r="K104" s="62">
        <f ca="1"/>
        <v>52.536000000000001</v>
      </c>
    </row>
  </sheetData>
  <mergeCells count="2">
    <mergeCell ref="B12:D12"/>
    <mergeCell ref="E12:F12"/>
  </mergeCells>
  <conditionalFormatting sqref="G13:H38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AW3" zoomScale="60" zoomScaleNormal="60" workbookViewId="0">
      <selection activeCell="EZ4" sqref="EZ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3" bestFit="1" customWidth="1"/>
    <col min="131" max="131" width="36.33203125" style="150" bestFit="1" customWidth="1"/>
    <col min="132" max="132" width="31.33203125" style="150" bestFit="1" customWidth="1"/>
    <col min="133" max="133" width="40.77734375" style="150" bestFit="1" customWidth="1"/>
    <col min="134" max="134" width="27.88671875" style="150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3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3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7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7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40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8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8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64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8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64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45755.625</v>
      </c>
      <c r="BN3" s="54">
        <v>102.859375</v>
      </c>
      <c r="BO3" s="52" cm="1">
        <f t="array" ref="BO3:BP139">_xll.BDH(AL4, "LAST_PRICE", "01/01/2025 15:00:00", "01/01/2035 16:00:00", "BarSize=60", "BarType=T", "RecurDaily=True", "TZ=New_York")</f>
        <v>45755.625</v>
      </c>
      <c r="BP3" s="54">
        <v>98.359375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45756.625</v>
      </c>
      <c r="BF4" s="54">
        <v>77.78</v>
      </c>
      <c r="BG4" s="75">
        <v>45867.625</v>
      </c>
      <c r="BH4" s="54">
        <v>99.890625</v>
      </c>
      <c r="BI4" s="75">
        <v>45756.625</v>
      </c>
      <c r="BJ4" s="54">
        <v>107.07</v>
      </c>
      <c r="BK4" s="75">
        <v>45867.625</v>
      </c>
      <c r="BL4" s="54">
        <v>99.890625</v>
      </c>
      <c r="BM4" s="75">
        <v>45756.625</v>
      </c>
      <c r="BN4" s="54">
        <v>102.625</v>
      </c>
      <c r="BO4" s="75">
        <v>45756.625</v>
      </c>
      <c r="BP4" s="54">
        <v>98.84375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3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45868.625</v>
      </c>
      <c r="BH5" s="54">
        <v>99.625</v>
      </c>
      <c r="BI5" s="75">
        <v>45757.625</v>
      </c>
      <c r="BJ5" s="54">
        <v>105.25</v>
      </c>
      <c r="BK5" s="75">
        <v>45868.625</v>
      </c>
      <c r="BL5" s="54">
        <v>99.625</v>
      </c>
      <c r="BM5" s="75">
        <v>45757.625</v>
      </c>
      <c r="BN5" s="54">
        <v>101.796875</v>
      </c>
      <c r="BO5" s="75">
        <v>45757.625</v>
      </c>
      <c r="BP5" s="54">
        <v>96.21875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45869.625</v>
      </c>
      <c r="BH6" s="54">
        <v>99.640625</v>
      </c>
      <c r="BI6" s="75">
        <v>45758.625</v>
      </c>
      <c r="BJ6" s="54">
        <v>105.23</v>
      </c>
      <c r="BK6" s="75">
        <v>45869.625</v>
      </c>
      <c r="BL6" s="54">
        <v>99.640625</v>
      </c>
      <c r="BM6" s="75">
        <v>45758.625</v>
      </c>
      <c r="BN6" s="54">
        <v>101.25</v>
      </c>
      <c r="BO6" s="75">
        <v>45758.625</v>
      </c>
      <c r="BP6" s="54">
        <v>96.53125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45870.625</v>
      </c>
      <c r="BH7" s="54">
        <v>100.5390625</v>
      </c>
      <c r="BI7" s="75">
        <v>45761.625</v>
      </c>
      <c r="BJ7" s="54">
        <v>105.89</v>
      </c>
      <c r="BK7" s="75">
        <v>45870.625</v>
      </c>
      <c r="BL7" s="54">
        <v>100.5390625</v>
      </c>
      <c r="BM7" s="75">
        <v>45761.625</v>
      </c>
      <c r="BN7" s="54">
        <v>102</v>
      </c>
      <c r="BO7" s="75">
        <v>45761.625</v>
      </c>
      <c r="BP7" s="54">
        <v>97.203125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45873.625</v>
      </c>
      <c r="BH8" s="54">
        <v>100.5859375</v>
      </c>
      <c r="BI8" s="75">
        <v>45762.625</v>
      </c>
      <c r="BJ8" s="54">
        <v>106.45</v>
      </c>
      <c r="BK8" s="75">
        <v>45873.625</v>
      </c>
      <c r="BL8" s="54">
        <v>100.5859375</v>
      </c>
      <c r="BM8" s="75">
        <v>45762.625</v>
      </c>
      <c r="BN8" s="54">
        <v>102.28125</v>
      </c>
      <c r="BO8" s="75">
        <v>45762.625</v>
      </c>
      <c r="BP8" s="54">
        <v>97.484375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45874.625</v>
      </c>
      <c r="BH9" s="54">
        <v>100.4921875</v>
      </c>
      <c r="BI9" s="75">
        <v>45763.625</v>
      </c>
      <c r="BJ9" s="54">
        <v>106.9</v>
      </c>
      <c r="BK9" s="75">
        <v>45874.625</v>
      </c>
      <c r="BL9" s="54">
        <v>100.4921875</v>
      </c>
      <c r="BM9" s="75">
        <v>45763.625</v>
      </c>
      <c r="BN9" s="54">
        <v>102.75</v>
      </c>
      <c r="BO9" s="75">
        <v>45763.625</v>
      </c>
      <c r="BP9" s="54">
        <v>98.078125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92.4</v>
      </c>
      <c r="C10" s="21" cm="1">
        <f t="array" ref="C10">_xll.BDP(C4,"px_last")</f>
        <v>101.292</v>
      </c>
      <c r="D10" s="21" cm="1">
        <f t="array" ref="D10">_xll.BDP(D4,"px_last")</f>
        <v>121.7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80.805000000000007</v>
      </c>
      <c r="AH10" s="21" cm="1">
        <f t="array" ref="AH10">_xll.BDP(AH4,"px_last")</f>
        <v>101.4140625</v>
      </c>
      <c r="AI10" s="21" cm="1">
        <f t="array" ref="AI10">_xll.BDP(AI4,"px_last")</f>
        <v>112.645</v>
      </c>
      <c r="AJ10" s="21" cm="1">
        <f t="array" ref="AJ10">_xll.BDP(AJ4,"px_last")</f>
        <v>101.4140625</v>
      </c>
      <c r="AK10" s="21" cm="1">
        <f t="array" ref="AK10">_xll.BDP(AK4,"px_last")</f>
        <v>105.453125</v>
      </c>
      <c r="AL10" s="22" cm="1">
        <f t="array" ref="AL10">_xll.BDP(AL4,"px_last")</f>
        <v>101.234375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45875.625</v>
      </c>
      <c r="BH10" s="54">
        <v>100.5</v>
      </c>
      <c r="BI10" s="75">
        <v>45764.625</v>
      </c>
      <c r="BJ10" s="54">
        <v>106.75</v>
      </c>
      <c r="BK10" s="75">
        <v>45875.625</v>
      </c>
      <c r="BL10" s="54">
        <v>100.5</v>
      </c>
      <c r="BM10" s="75">
        <v>45765.625</v>
      </c>
      <c r="BN10" s="54">
        <v>102.375</v>
      </c>
      <c r="BO10" s="75">
        <v>45765.625</v>
      </c>
      <c r="BP10" s="54">
        <v>97.265625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45876.625</v>
      </c>
      <c r="BH11" s="54">
        <v>100.4140625</v>
      </c>
      <c r="BI11" s="75">
        <v>45768.625</v>
      </c>
      <c r="BJ11" s="54">
        <v>105.6</v>
      </c>
      <c r="BK11" s="75">
        <v>45876.625</v>
      </c>
      <c r="BL11" s="54">
        <v>100.4140625</v>
      </c>
      <c r="BM11" s="75">
        <v>45768.625</v>
      </c>
      <c r="BN11" s="54">
        <v>101.65625</v>
      </c>
      <c r="BO11" s="75">
        <v>45768.625</v>
      </c>
      <c r="BP11" s="54">
        <v>95.4375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</row>
    <row r="12" spans="1:134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9" t="s">
        <v>0</v>
      </c>
      <c r="AH12" s="160"/>
      <c r="AI12" s="160"/>
      <c r="AJ12" s="165" t="s">
        <v>1</v>
      </c>
      <c r="AK12" s="166"/>
      <c r="AL12" s="167"/>
      <c r="AM12" s="162" t="s">
        <v>1</v>
      </c>
      <c r="AN12" s="173"/>
      <c r="AO12" s="164"/>
      <c r="AP12" s="174" t="s">
        <v>0</v>
      </c>
      <c r="AQ12" s="175"/>
      <c r="AR12" s="176"/>
      <c r="AS12" s="162" t="s">
        <v>0</v>
      </c>
      <c r="AT12" s="173"/>
      <c r="AU12" s="164"/>
      <c r="AV12" s="171" t="s">
        <v>0</v>
      </c>
      <c r="AW12" s="169"/>
      <c r="AX12" s="172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45877.625</v>
      </c>
      <c r="BH12" s="54">
        <v>100.203125</v>
      </c>
      <c r="BI12" s="75">
        <v>45769.625</v>
      </c>
      <c r="BJ12" s="54">
        <v>105.86</v>
      </c>
      <c r="BK12" s="75">
        <v>45877.625</v>
      </c>
      <c r="BL12" s="54">
        <v>100.203125</v>
      </c>
      <c r="BM12" s="75">
        <v>45769.625</v>
      </c>
      <c r="BN12" s="54">
        <v>101.796875</v>
      </c>
      <c r="BO12" s="75">
        <v>45769.625</v>
      </c>
      <c r="BP12" s="54">
        <v>95.921875</v>
      </c>
      <c r="BR12" s="39" t="s">
        <v>22</v>
      </c>
      <c r="BS12" s="159" t="s">
        <v>0</v>
      </c>
      <c r="BT12" s="160"/>
      <c r="BU12" s="160"/>
      <c r="BV12" s="165" t="s">
        <v>1</v>
      </c>
      <c r="BW12" s="166"/>
      <c r="BX12" s="167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9" t="s">
        <v>0</v>
      </c>
      <c r="CH12" s="160"/>
      <c r="CI12" s="160"/>
      <c r="CJ12" s="165" t="s">
        <v>1</v>
      </c>
      <c r="CK12" s="166"/>
      <c r="CL12" s="167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0" t="s">
        <v>142</v>
      </c>
      <c r="EB12" s="150" t="s">
        <v>140</v>
      </c>
      <c r="EC12" s="150" t="s">
        <v>143</v>
      </c>
      <c r="ED12" s="150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45880.625</v>
      </c>
      <c r="BH13" s="54">
        <v>100.2109375</v>
      </c>
      <c r="BI13" s="75">
        <v>45770.625</v>
      </c>
      <c r="BJ13" s="54">
        <v>106.33</v>
      </c>
      <c r="BK13" s="75">
        <v>45880.625</v>
      </c>
      <c r="BL13" s="54">
        <v>100.2109375</v>
      </c>
      <c r="BM13" s="75">
        <v>45770.625</v>
      </c>
      <c r="BN13" s="54">
        <v>101.9375</v>
      </c>
      <c r="BO13" s="75">
        <v>45770.625</v>
      </c>
      <c r="BP13" s="54">
        <v>96.84375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0">
        <v>0</v>
      </c>
      <c r="EB13" s="150">
        <v>0</v>
      </c>
      <c r="EC13" s="150">
        <v>0</v>
      </c>
      <c r="ED13" s="150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45881.625</v>
      </c>
      <c r="BH14" s="54">
        <v>100.2421875</v>
      </c>
      <c r="BI14" s="75">
        <v>45771.625</v>
      </c>
      <c r="BJ14" s="54">
        <v>107.38</v>
      </c>
      <c r="BK14" s="75">
        <v>45881.625</v>
      </c>
      <c r="BL14" s="54">
        <v>100.2421875</v>
      </c>
      <c r="BM14" s="75">
        <v>45771.625</v>
      </c>
      <c r="BN14" s="54">
        <v>102.5</v>
      </c>
      <c r="BO14" s="75">
        <v>45771.625</v>
      </c>
      <c r="BP14" s="54">
        <v>97.78125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0">
        <v>0</v>
      </c>
      <c r="EB14" s="150">
        <v>0</v>
      </c>
      <c r="EC14" s="150">
        <v>0</v>
      </c>
      <c r="ED14" s="150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45772.625</v>
      </c>
      <c r="BF15" s="54">
        <v>78.77</v>
      </c>
      <c r="BG15" s="75">
        <v>45882.625</v>
      </c>
      <c r="BH15" s="54">
        <v>100.4921875</v>
      </c>
      <c r="BI15" s="75">
        <v>45772.625</v>
      </c>
      <c r="BJ15" s="54">
        <v>107.99</v>
      </c>
      <c r="BK15" s="75">
        <v>45882.625</v>
      </c>
      <c r="BL15" s="54">
        <v>100.4921875</v>
      </c>
      <c r="BM15" s="75">
        <v>45772.625</v>
      </c>
      <c r="BN15" s="54">
        <v>102.90625</v>
      </c>
      <c r="BO15" s="75">
        <v>45772.625</v>
      </c>
      <c r="BP15" s="54">
        <v>98.421875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0">
        <f>VLOOKUP(DZ15,DF:DS,14)</f>
        <v>22913.148987517576</v>
      </c>
      <c r="EB15" s="150">
        <f t="shared" ref="EB15:EB46" si="24">VLOOKUP(DZ15,DF:DT,15)</f>
        <v>-12319.799528889584</v>
      </c>
      <c r="EC15" s="150">
        <f t="shared" ref="EC15:EC46" si="25">VLOOKUP(DZ15,DF:DV,17)</f>
        <v>-4510.1933333334382</v>
      </c>
      <c r="ED15" s="150">
        <f t="shared" ref="ED15:ED46" si="26">VLOOKUP(DZ15,DF:DU,16)</f>
        <v>-18356.249999999673</v>
      </c>
    </row>
    <row r="16" spans="1:134" x14ac:dyDescent="0.3">
      <c r="A16" s="137">
        <v>45848.625</v>
      </c>
      <c r="B16" s="76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2">
        <f t="shared" ref="AY16:AY38" si="49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45775.625</v>
      </c>
      <c r="BF16" s="54">
        <v>78.81</v>
      </c>
      <c r="BG16" s="75">
        <v>45883.625</v>
      </c>
      <c r="BH16" s="54">
        <v>100.2734375</v>
      </c>
      <c r="BI16" s="75">
        <v>45775.625</v>
      </c>
      <c r="BJ16" s="54">
        <v>108.24</v>
      </c>
      <c r="BK16" s="75">
        <v>45883.625</v>
      </c>
      <c r="BL16" s="54">
        <v>100.2734375</v>
      </c>
      <c r="BM16" s="75">
        <v>45775.625</v>
      </c>
      <c r="BN16" s="54">
        <v>103.3125</v>
      </c>
      <c r="BO16" s="75">
        <v>45775.625</v>
      </c>
      <c r="BP16" s="54">
        <v>99.03125</v>
      </c>
      <c r="BR16" s="131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0">
        <f t="shared" ref="EA16:EA75" si="62">VLOOKUP(DZ16,DF:DS,14)</f>
        <v>5101.6374210254289</v>
      </c>
      <c r="EB16" s="150">
        <f t="shared" si="24"/>
        <v>5330.5666168021307</v>
      </c>
      <c r="EC16" s="150">
        <f t="shared" si="25"/>
        <v>10364.293333333495</v>
      </c>
      <c r="ED16" s="150">
        <f t="shared" si="26"/>
        <v>-21362.499999999811</v>
      </c>
    </row>
    <row r="17" spans="1:134" x14ac:dyDescent="0.3">
      <c r="A17" s="137">
        <v>45849.625</v>
      </c>
      <c r="B17" s="76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2">
        <f t="shared" si="49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45776.625</v>
      </c>
      <c r="BF17" s="54">
        <v>79.02</v>
      </c>
      <c r="BG17" s="75">
        <v>45884.625</v>
      </c>
      <c r="BH17" s="54">
        <v>100.15625</v>
      </c>
      <c r="BI17" s="75">
        <v>45776.625</v>
      </c>
      <c r="BJ17" s="54">
        <v>108.49</v>
      </c>
      <c r="BK17" s="75">
        <v>45884.625</v>
      </c>
      <c r="BL17" s="54">
        <v>100.15625</v>
      </c>
      <c r="BM17" s="75">
        <v>45776.625</v>
      </c>
      <c r="BN17" s="54">
        <v>103.6875</v>
      </c>
      <c r="BO17" s="75">
        <v>45776.625</v>
      </c>
      <c r="BP17" s="54">
        <v>99.828125</v>
      </c>
      <c r="BR17" s="131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0">
        <f t="shared" si="62"/>
        <v>35828.06906152796</v>
      </c>
      <c r="EB17" s="150">
        <f t="shared" si="24"/>
        <v>-125349.53762423726</v>
      </c>
      <c r="EC17" s="150">
        <f t="shared" si="25"/>
        <v>17176.670000000144</v>
      </c>
      <c r="ED17" s="150">
        <f t="shared" si="26"/>
        <v>-23600.000000000116</v>
      </c>
    </row>
    <row r="18" spans="1:134" x14ac:dyDescent="0.3">
      <c r="A18" s="137">
        <v>45852.625</v>
      </c>
      <c r="B18" s="76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2">
        <f t="shared" si="49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45777.625</v>
      </c>
      <c r="BF18" s="54">
        <v>78.599999999999994</v>
      </c>
      <c r="BG18" s="75">
        <v>45887.625</v>
      </c>
      <c r="BH18" s="54">
        <v>100.1015625</v>
      </c>
      <c r="BI18" s="75">
        <v>45777.625</v>
      </c>
      <c r="BJ18" s="54">
        <v>108</v>
      </c>
      <c r="BK18" s="75">
        <v>45887.625</v>
      </c>
      <c r="BL18" s="54">
        <v>100.1015625</v>
      </c>
      <c r="BM18" s="75">
        <v>45777.625</v>
      </c>
      <c r="BN18" s="54">
        <v>103.78125</v>
      </c>
      <c r="BO18" s="75">
        <v>45777.625</v>
      </c>
      <c r="BP18" s="54">
        <v>99.046875</v>
      </c>
      <c r="BR18" s="131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0">
        <f t="shared" si="62"/>
        <v>31009.522258695215</v>
      </c>
      <c r="EB18" s="150">
        <f t="shared" si="24"/>
        <v>-61762.562089711471</v>
      </c>
      <c r="EC18" s="150">
        <f t="shared" si="25"/>
        <v>30761.920000000173</v>
      </c>
      <c r="ED18" s="150">
        <f t="shared" si="26"/>
        <v>-19318.749999997926</v>
      </c>
    </row>
    <row r="19" spans="1:134" x14ac:dyDescent="0.3">
      <c r="A19" s="137">
        <v>45853.625</v>
      </c>
      <c r="B19" s="76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2">
        <f t="shared" si="49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45778.625</v>
      </c>
      <c r="BF19" s="54">
        <v>78.3</v>
      </c>
      <c r="BG19" s="75">
        <v>45888.625</v>
      </c>
      <c r="BH19" s="54">
        <v>100.2421875</v>
      </c>
      <c r="BI19" s="75">
        <v>45778.625</v>
      </c>
      <c r="BJ19" s="54">
        <v>107.17</v>
      </c>
      <c r="BK19" s="75">
        <v>45888.625</v>
      </c>
      <c r="BL19" s="54">
        <v>100.2421875</v>
      </c>
      <c r="BM19" s="75">
        <v>45778.625</v>
      </c>
      <c r="BN19" s="54">
        <v>103.265625</v>
      </c>
      <c r="BO19" s="75">
        <v>45778.625</v>
      </c>
      <c r="BP19" s="54">
        <v>98.515625</v>
      </c>
      <c r="BR19" s="131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0">
        <f t="shared" si="62"/>
        <v>27720.920971669606</v>
      </c>
      <c r="EB19" s="150">
        <f t="shared" si="24"/>
        <v>-69391.435378523238</v>
      </c>
      <c r="EC19" s="150">
        <f t="shared" si="25"/>
        <v>33462.496666666761</v>
      </c>
      <c r="ED19" s="150">
        <f t="shared" si="26"/>
        <v>-17593.750000000044</v>
      </c>
    </row>
    <row r="20" spans="1:134" x14ac:dyDescent="0.3">
      <c r="A20" s="137">
        <v>45854.625</v>
      </c>
      <c r="B20" s="76">
        <f t="shared" si="27"/>
        <v>93.96</v>
      </c>
      <c r="C20" s="31">
        <f t="shared" si="9"/>
        <v>13418.530351436475</v>
      </c>
      <c r="D20" s="32">
        <f t="shared" si="10"/>
        <v>-19740</v>
      </c>
      <c r="E20" s="76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2">
        <f t="shared" si="49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45779.625</v>
      </c>
      <c r="BF20" s="54">
        <v>78.540000000000006</v>
      </c>
      <c r="BG20" s="75">
        <v>45889.625</v>
      </c>
      <c r="BH20" s="54">
        <v>100.3125</v>
      </c>
      <c r="BI20" s="75">
        <v>45779.625</v>
      </c>
      <c r="BJ20" s="54">
        <v>106.91</v>
      </c>
      <c r="BK20" s="75">
        <v>45889.625</v>
      </c>
      <c r="BL20" s="54">
        <v>100.3125</v>
      </c>
      <c r="BM20" s="75">
        <v>45779.625</v>
      </c>
      <c r="BN20" s="54">
        <v>102.515625</v>
      </c>
      <c r="BO20" s="75">
        <v>45779.625</v>
      </c>
      <c r="BP20" s="54">
        <v>97.453125</v>
      </c>
      <c r="BR20" s="131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0">
        <f t="shared" si="62"/>
        <v>50272.869959184667</v>
      </c>
      <c r="EB20" s="150">
        <f t="shared" si="24"/>
        <v>-89366.737676977966</v>
      </c>
      <c r="EC20" s="150">
        <f t="shared" si="25"/>
        <v>19071.803333333373</v>
      </c>
      <c r="ED20" s="150">
        <f t="shared" si="26"/>
        <v>-24812.500000000058</v>
      </c>
    </row>
    <row r="21" spans="1:134" x14ac:dyDescent="0.3">
      <c r="A21" s="137">
        <v>45855.625</v>
      </c>
      <c r="B21" s="76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2">
        <f t="shared" si="49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45782.625</v>
      </c>
      <c r="BF21" s="54">
        <v>78.510000000000005</v>
      </c>
      <c r="BG21" s="75">
        <v>45890.625</v>
      </c>
      <c r="BH21" s="54">
        <v>100.09375</v>
      </c>
      <c r="BI21" s="75">
        <v>45782.625</v>
      </c>
      <c r="BJ21" s="54">
        <v>106.76</v>
      </c>
      <c r="BK21" s="75">
        <v>45890.625</v>
      </c>
      <c r="BL21" s="54">
        <v>100.09375</v>
      </c>
      <c r="BM21" s="75">
        <v>45782.625</v>
      </c>
      <c r="BN21" s="54">
        <v>102.265625</v>
      </c>
      <c r="BO21" s="75">
        <v>45782.625</v>
      </c>
      <c r="BP21" s="54">
        <v>96.859375</v>
      </c>
      <c r="BR21" s="131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0">
        <f t="shared" si="62"/>
        <v>51464.885924554663</v>
      </c>
      <c r="EB21" s="150">
        <f t="shared" si="24"/>
        <v>-102314.7637833706</v>
      </c>
      <c r="EC21" s="150">
        <f t="shared" si="25"/>
        <v>18841.410000000062</v>
      </c>
      <c r="ED21" s="150">
        <f t="shared" si="26"/>
        <v>-37681.250000000306</v>
      </c>
    </row>
    <row r="22" spans="1:134" x14ac:dyDescent="0.3">
      <c r="A22" s="137">
        <v>45856.625</v>
      </c>
      <c r="B22" s="76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2">
        <f t="shared" si="49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45783.625</v>
      </c>
      <c r="BF22" s="54">
        <v>78.45</v>
      </c>
      <c r="BG22" s="75">
        <v>45891.625</v>
      </c>
      <c r="BH22" s="54">
        <v>100.515625</v>
      </c>
      <c r="BI22" s="75">
        <v>45783.625</v>
      </c>
      <c r="BJ22" s="54">
        <v>106.97</v>
      </c>
      <c r="BK22" s="75">
        <v>45891.625</v>
      </c>
      <c r="BL22" s="54">
        <v>100.515625</v>
      </c>
      <c r="BM22" s="75">
        <v>45783.625</v>
      </c>
      <c r="BN22" s="54">
        <v>102.546875</v>
      </c>
      <c r="BO22" s="75">
        <v>45783.625</v>
      </c>
      <c r="BP22" s="54">
        <v>97.15625</v>
      </c>
      <c r="BR22" s="131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0">
        <f t="shared" si="62"/>
        <v>69692.67058316234</v>
      </c>
      <c r="EB22" s="150">
        <f t="shared" si="24"/>
        <v>-64317.934977315905</v>
      </c>
      <c r="EC22" s="150">
        <f t="shared" si="25"/>
        <v>20487.996666666819</v>
      </c>
      <c r="ED22" s="150">
        <f t="shared" si="26"/>
        <v>-37268.749999998763</v>
      </c>
    </row>
    <row r="23" spans="1:134" x14ac:dyDescent="0.3">
      <c r="A23" s="137">
        <v>45859.625</v>
      </c>
      <c r="B23" s="76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2">
        <f t="shared" si="49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45784.625</v>
      </c>
      <c r="BF23" s="54">
        <v>78.52</v>
      </c>
      <c r="BG23" s="75">
        <v>45894.625</v>
      </c>
      <c r="BH23" s="54">
        <v>100.3828125</v>
      </c>
      <c r="BI23" s="75">
        <v>45784.625</v>
      </c>
      <c r="BJ23" s="54">
        <v>107.19</v>
      </c>
      <c r="BK23" s="75">
        <v>45894.625</v>
      </c>
      <c r="BL23" s="54">
        <v>100.3828125</v>
      </c>
      <c r="BM23" s="75">
        <v>45784.625</v>
      </c>
      <c r="BN23" s="54">
        <v>102.828125</v>
      </c>
      <c r="BO23" s="75">
        <v>45784.625</v>
      </c>
      <c r="BP23" s="54">
        <v>97.53125</v>
      </c>
      <c r="BR23" s="131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0">
        <f t="shared" si="62"/>
        <v>64555.146108898101</v>
      </c>
      <c r="EB23" s="150">
        <f t="shared" si="24"/>
        <v>-95457.27859064244</v>
      </c>
      <c r="EC23" s="150">
        <f t="shared" si="25"/>
        <v>21348.296666666574</v>
      </c>
      <c r="ED23" s="150">
        <f t="shared" si="26"/>
        <v>-46199.999999999985</v>
      </c>
    </row>
    <row r="24" spans="1:134" x14ac:dyDescent="0.3">
      <c r="A24" s="137">
        <v>45860.625</v>
      </c>
      <c r="B24" s="76">
        <f t="shared" si="27"/>
        <v>94.13</v>
      </c>
      <c r="C24" s="31">
        <f t="shared" si="9"/>
        <v>51437.699680510377</v>
      </c>
      <c r="D24" s="32">
        <f t="shared" si="10"/>
        <v>-34545</v>
      </c>
      <c r="E24" s="76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2">
        <f t="shared" si="49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45785.625</v>
      </c>
      <c r="BF24" s="54">
        <v>78.5</v>
      </c>
      <c r="BG24" s="75">
        <v>45895.625</v>
      </c>
      <c r="BH24" s="54">
        <v>100.6015625</v>
      </c>
      <c r="BI24" s="75">
        <v>45785.625</v>
      </c>
      <c r="BJ24" s="54">
        <v>106.65</v>
      </c>
      <c r="BK24" s="75">
        <v>45895.625</v>
      </c>
      <c r="BL24" s="54">
        <v>100.6015625</v>
      </c>
      <c r="BM24" s="75">
        <v>45785.625</v>
      </c>
      <c r="BN24" s="54">
        <v>101.96875</v>
      </c>
      <c r="BO24" s="75">
        <v>45785.625</v>
      </c>
      <c r="BP24" s="54">
        <v>96.46875</v>
      </c>
      <c r="BR24" s="131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0">
        <f t="shared" si="62"/>
        <v>76467.931668576319</v>
      </c>
      <c r="EB24" s="150">
        <f t="shared" si="24"/>
        <v>-105621.76408314507</v>
      </c>
      <c r="EC24" s="150">
        <f t="shared" si="25"/>
        <v>9750.8133333334263</v>
      </c>
      <c r="ED24" s="150">
        <f t="shared" si="26"/>
        <v>-50912.499999999374</v>
      </c>
    </row>
    <row r="25" spans="1:134" x14ac:dyDescent="0.3">
      <c r="A25" s="137">
        <v>45861.625</v>
      </c>
      <c r="B25" s="76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2">
        <f t="shared" si="49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45786.625</v>
      </c>
      <c r="BF25" s="54">
        <v>78.55</v>
      </c>
      <c r="BG25" s="75">
        <v>45896.625</v>
      </c>
      <c r="BH25" s="54">
        <v>100.765625</v>
      </c>
      <c r="BI25" s="75">
        <v>45786.625</v>
      </c>
      <c r="BJ25" s="54">
        <v>106.61</v>
      </c>
      <c r="BK25" s="75">
        <v>45896.625</v>
      </c>
      <c r="BL25" s="54">
        <v>100.765625</v>
      </c>
      <c r="BM25" s="75">
        <v>45786.625</v>
      </c>
      <c r="BN25" s="54">
        <v>102.015625</v>
      </c>
      <c r="BO25" s="75">
        <v>45786.625</v>
      </c>
      <c r="BP25" s="54">
        <v>96.5625</v>
      </c>
      <c r="BR25" s="131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0">
        <f t="shared" si="62"/>
        <v>84998.063850304461</v>
      </c>
      <c r="EB25" s="150">
        <f t="shared" si="24"/>
        <v>-98466.15527420021</v>
      </c>
      <c r="EC25" s="150">
        <f t="shared" si="25"/>
        <v>2624.6500000002707</v>
      </c>
      <c r="ED25" s="150">
        <f t="shared" si="26"/>
        <v>-33781.249999997912</v>
      </c>
    </row>
    <row r="26" spans="1:134" x14ac:dyDescent="0.3">
      <c r="A26" s="137">
        <v>45862.625</v>
      </c>
      <c r="B26" s="76">
        <f t="shared" si="27"/>
        <v>94.34</v>
      </c>
      <c r="C26" s="31">
        <f t="shared" si="9"/>
        <v>98402.555910540366</v>
      </c>
      <c r="D26" s="32">
        <f t="shared" si="10"/>
        <v>-39480</v>
      </c>
      <c r="E26" s="76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2">
        <f t="shared" si="49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45789.625</v>
      </c>
      <c r="BF26" s="54">
        <v>79.33</v>
      </c>
      <c r="BG26" s="75">
        <v>45897.625</v>
      </c>
      <c r="BH26" s="54">
        <v>100.8203125</v>
      </c>
      <c r="BI26" s="75">
        <v>45789.625</v>
      </c>
      <c r="BJ26" s="54">
        <v>106.59</v>
      </c>
      <c r="BK26" s="75">
        <v>45897.625</v>
      </c>
      <c r="BL26" s="54">
        <v>100.8203125</v>
      </c>
      <c r="BM26" s="75">
        <v>45789.625</v>
      </c>
      <c r="BN26" s="54">
        <v>101.296875</v>
      </c>
      <c r="BO26" s="75">
        <v>45789.625</v>
      </c>
      <c r="BP26" s="54">
        <v>95.609375</v>
      </c>
      <c r="BR26" s="131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0">
        <f t="shared" si="62"/>
        <v>84460.277261336334</v>
      </c>
      <c r="EB26" s="150">
        <f t="shared" si="24"/>
        <v>-148556.09518536233</v>
      </c>
      <c r="EC26" s="150">
        <f t="shared" si="25"/>
        <v>5621.1166666669596</v>
      </c>
      <c r="ED26" s="150">
        <f t="shared" si="26"/>
        <v>-43656.249999999913</v>
      </c>
    </row>
    <row r="27" spans="1:134" x14ac:dyDescent="0.3">
      <c r="A27" s="137">
        <v>45863.625</v>
      </c>
      <c r="B27" s="76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2">
        <f t="shared" si="49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45790.625</v>
      </c>
      <c r="BF27" s="54">
        <v>79.47</v>
      </c>
      <c r="BG27" s="75">
        <v>45898.625</v>
      </c>
      <c r="BH27" s="54">
        <v>100.8359375</v>
      </c>
      <c r="BI27" s="75">
        <v>45790.625</v>
      </c>
      <c r="BJ27" s="54">
        <v>106.68</v>
      </c>
      <c r="BK27" s="75">
        <v>45898.625</v>
      </c>
      <c r="BL27" s="54">
        <v>100.8359375</v>
      </c>
      <c r="BM27" s="75">
        <v>45790.625</v>
      </c>
      <c r="BN27" s="54">
        <v>101.171875</v>
      </c>
      <c r="BO27" s="75">
        <v>45790.625</v>
      </c>
      <c r="BP27" s="54">
        <v>95.21875</v>
      </c>
      <c r="BR27" s="131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0">
        <f t="shared" si="62"/>
        <v>3453.7012713287259</v>
      </c>
      <c r="EB27" s="150">
        <f t="shared" si="24"/>
        <v>-157056.10034924228</v>
      </c>
      <c r="EC27" s="150">
        <f t="shared" si="25"/>
        <v>6837.6233333337004</v>
      </c>
      <c r="ED27" s="150">
        <f t="shared" si="26"/>
        <v>-53468.749999997468</v>
      </c>
    </row>
    <row r="28" spans="1:134" x14ac:dyDescent="0.3">
      <c r="A28" s="137">
        <v>45866.625</v>
      </c>
      <c r="B28" s="76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2">
        <f t="shared" si="49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45791.625</v>
      </c>
      <c r="BF28" s="54">
        <v>79.180000000000007</v>
      </c>
      <c r="BG28" s="75">
        <v>45901.625</v>
      </c>
      <c r="BH28" s="54">
        <v>100.8046875</v>
      </c>
      <c r="BI28" s="75">
        <v>45791.625</v>
      </c>
      <c r="BJ28" s="54">
        <v>106.18</v>
      </c>
      <c r="BK28" s="75">
        <v>45901.625</v>
      </c>
      <c r="BL28" s="54">
        <v>100.8046875</v>
      </c>
      <c r="BM28" s="75">
        <v>45791.625</v>
      </c>
      <c r="BN28" s="54">
        <v>100.796875</v>
      </c>
      <c r="BO28" s="75">
        <v>45791.625</v>
      </c>
      <c r="BP28" s="54">
        <v>94.59375</v>
      </c>
      <c r="BR28" s="131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0">
        <f t="shared" si="62"/>
        <v>95140.646485982812</v>
      </c>
      <c r="EB28" s="150">
        <f t="shared" si="24"/>
        <v>-155575.31139300234</v>
      </c>
      <c r="EC28" s="150">
        <f t="shared" si="25"/>
        <v>2551.0333333334856</v>
      </c>
      <c r="ED28" s="150">
        <f t="shared" si="26"/>
        <v>-51818.749999998472</v>
      </c>
    </row>
    <row r="29" spans="1:134" x14ac:dyDescent="0.3">
      <c r="A29" s="137">
        <v>45867.625</v>
      </c>
      <c r="B29" s="76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2">
        <f t="shared" si="49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45792.625</v>
      </c>
      <c r="BF29" s="54">
        <v>79.33</v>
      </c>
      <c r="BG29" s="75">
        <v>45902.625</v>
      </c>
      <c r="BH29" s="54">
        <v>100.65625</v>
      </c>
      <c r="BI29" s="75">
        <v>45792.625</v>
      </c>
      <c r="BJ29" s="54">
        <v>106.9</v>
      </c>
      <c r="BK29" s="75">
        <v>45902.625</v>
      </c>
      <c r="BL29" s="54">
        <v>100.65625</v>
      </c>
      <c r="BM29" s="75">
        <v>45792.625</v>
      </c>
      <c r="BN29" s="54">
        <v>101.453125</v>
      </c>
      <c r="BO29" s="75">
        <v>45792.625</v>
      </c>
      <c r="BP29" s="54">
        <v>95.40625</v>
      </c>
      <c r="BR29" s="131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0">
        <f t="shared" si="62"/>
        <v>77480.458955591777</v>
      </c>
      <c r="EB29" s="150">
        <f t="shared" si="24"/>
        <v>-146960.21590141801</v>
      </c>
      <c r="EC29" s="150">
        <f t="shared" si="25"/>
        <v>-3541.9299999999639</v>
      </c>
      <c r="ED29" s="150">
        <f t="shared" si="26"/>
        <v>-63437.499999997337</v>
      </c>
    </row>
    <row r="30" spans="1:134" x14ac:dyDescent="0.3">
      <c r="A30" s="138">
        <v>45868.625</v>
      </c>
      <c r="B30" s="76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2">
        <f t="shared" si="49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45793.625</v>
      </c>
      <c r="BF30" s="54">
        <v>79.42</v>
      </c>
      <c r="BG30" s="75">
        <v>45903.625</v>
      </c>
      <c r="BH30" s="54">
        <v>100.8125</v>
      </c>
      <c r="BI30" s="75">
        <v>45793.625</v>
      </c>
      <c r="BJ30" s="54">
        <v>107.1</v>
      </c>
      <c r="BK30" s="75">
        <v>45903.625</v>
      </c>
      <c r="BL30" s="54">
        <v>100.8125</v>
      </c>
      <c r="BM30" s="75">
        <v>45793.625</v>
      </c>
      <c r="BN30" s="54">
        <v>101.484375</v>
      </c>
      <c r="BO30" s="75">
        <v>45793.625</v>
      </c>
      <c r="BP30" s="54">
        <v>95.59375</v>
      </c>
      <c r="BR30" s="131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0">
        <f t="shared" si="62"/>
        <v>49443.07349256624</v>
      </c>
      <c r="EB30" s="150">
        <f t="shared" si="24"/>
        <v>-150667.17904745607</v>
      </c>
      <c r="EC30" s="150">
        <f t="shared" si="25"/>
        <v>-10229.613333333364</v>
      </c>
      <c r="ED30" s="150">
        <f t="shared" si="26"/>
        <v>-69656.249999998021</v>
      </c>
    </row>
    <row r="31" spans="1:134" x14ac:dyDescent="0.3">
      <c r="A31" s="138">
        <v>45869.625</v>
      </c>
      <c r="B31" s="76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2">
        <f t="shared" si="49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45796.625</v>
      </c>
      <c r="BF31" s="54">
        <v>79.38</v>
      </c>
      <c r="BG31" s="75">
        <v>45904.625</v>
      </c>
      <c r="BH31" s="54">
        <v>101.0390625</v>
      </c>
      <c r="BI31" s="75">
        <v>45796.625</v>
      </c>
      <c r="BJ31" s="54">
        <v>107.11</v>
      </c>
      <c r="BK31" s="75">
        <v>45904.625</v>
      </c>
      <c r="BL31" s="54">
        <v>101.0390625</v>
      </c>
      <c r="BM31" s="75">
        <v>45796.625</v>
      </c>
      <c r="BN31" s="54">
        <v>101.359375</v>
      </c>
      <c r="BO31" s="75">
        <v>45796.625</v>
      </c>
      <c r="BP31" s="54">
        <v>95.28125</v>
      </c>
      <c r="BR31" s="131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0">
        <f t="shared" si="62"/>
        <v>49939.961628334248</v>
      </c>
      <c r="EB31" s="150">
        <f t="shared" si="24"/>
        <v>-146539.53736395919</v>
      </c>
      <c r="EC31" s="150">
        <f t="shared" si="25"/>
        <v>-6098.9366666666465</v>
      </c>
      <c r="ED31" s="150">
        <f t="shared" si="26"/>
        <v>-62643.749999998559</v>
      </c>
    </row>
    <row r="32" spans="1:134" x14ac:dyDescent="0.3">
      <c r="A32" s="137">
        <v>45870.625</v>
      </c>
      <c r="B32" s="76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2">
        <f t="shared" si="49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45797.625</v>
      </c>
      <c r="BF32" s="54">
        <v>79.34</v>
      </c>
      <c r="BG32" s="75">
        <v>45905.625</v>
      </c>
      <c r="BH32" s="54">
        <v>101.25</v>
      </c>
      <c r="BI32" s="75">
        <v>45797.625</v>
      </c>
      <c r="BJ32" s="54">
        <v>106.86</v>
      </c>
      <c r="BK32" s="75">
        <v>45905.625</v>
      </c>
      <c r="BL32" s="54">
        <v>101.25</v>
      </c>
      <c r="BM32" s="75">
        <v>45797.625</v>
      </c>
      <c r="BN32" s="54">
        <v>101.15625</v>
      </c>
      <c r="BO32" s="75">
        <v>45797.625</v>
      </c>
      <c r="BP32" s="54">
        <v>94.578125</v>
      </c>
      <c r="BR32" s="131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0">
        <f t="shared" si="62"/>
        <v>99752.415819143993</v>
      </c>
      <c r="EB32" s="150">
        <f t="shared" si="24"/>
        <v>-78111.155470986327</v>
      </c>
      <c r="EC32" s="150">
        <f t="shared" si="25"/>
        <v>-8459.149999999936</v>
      </c>
      <c r="ED32" s="150">
        <f t="shared" si="26"/>
        <v>-44518.74999999976</v>
      </c>
    </row>
    <row r="33" spans="1:134" x14ac:dyDescent="0.3">
      <c r="A33" s="137">
        <v>45873.625</v>
      </c>
      <c r="B33" s="76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2">
        <f t="shared" si="49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45798.625</v>
      </c>
      <c r="BF33" s="54">
        <v>78.81</v>
      </c>
      <c r="BG33" s="75">
        <v>45908.625</v>
      </c>
      <c r="BH33" s="54">
        <v>101.3828125</v>
      </c>
      <c r="BI33" s="75">
        <v>45798.625</v>
      </c>
      <c r="BJ33" s="54">
        <v>105.66</v>
      </c>
      <c r="BK33" s="75">
        <v>45908.625</v>
      </c>
      <c r="BL33" s="54">
        <v>101.3828125</v>
      </c>
      <c r="BM33" s="75">
        <v>45798.625</v>
      </c>
      <c r="BN33" s="54">
        <v>100.375</v>
      </c>
      <c r="BO33" s="75">
        <v>45798.625</v>
      </c>
      <c r="BP33" s="54">
        <v>92.96875</v>
      </c>
      <c r="BR33" s="131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0">
        <f t="shared" si="62"/>
        <v>51344.344079142204</v>
      </c>
      <c r="EB33" s="150">
        <f t="shared" si="24"/>
        <v>-82522.44331474998</v>
      </c>
      <c r="EC33" s="150">
        <f t="shared" si="25"/>
        <v>-7584.149999999936</v>
      </c>
      <c r="ED33" s="150">
        <f t="shared" si="26"/>
        <v>-50331.250000000102</v>
      </c>
    </row>
    <row r="34" spans="1:134" x14ac:dyDescent="0.3">
      <c r="A34" s="137">
        <v>45874.625</v>
      </c>
      <c r="B34" s="76">
        <f t="shared" si="27"/>
        <v>94.45</v>
      </c>
      <c r="C34" s="31">
        <f t="shared" si="9"/>
        <v>123003.19488817779</v>
      </c>
      <c r="D34" s="32">
        <f t="shared" si="10"/>
        <v>-69090</v>
      </c>
      <c r="E34" s="76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2">
        <f t="shared" si="49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45799.625</v>
      </c>
      <c r="BF34" s="54">
        <v>78.97</v>
      </c>
      <c r="BG34" s="75">
        <v>45909.625</v>
      </c>
      <c r="BH34" s="54">
        <v>101.203125</v>
      </c>
      <c r="BI34" s="75">
        <v>45799.625</v>
      </c>
      <c r="BJ34" s="54">
        <v>106.2</v>
      </c>
      <c r="BK34" s="75">
        <v>45909.625</v>
      </c>
      <c r="BL34" s="54">
        <v>101.203125</v>
      </c>
      <c r="BM34" s="75">
        <v>45799.625</v>
      </c>
      <c r="BN34" s="54">
        <v>100.75</v>
      </c>
      <c r="BO34" s="75">
        <v>45799.625</v>
      </c>
      <c r="BP34" s="54">
        <v>93.40625</v>
      </c>
      <c r="BR34" s="131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0">
        <f t="shared" si="62"/>
        <v>76779.150836735731</v>
      </c>
      <c r="EB34" s="150">
        <f t="shared" si="24"/>
        <v>-44776.943656743104</v>
      </c>
      <c r="EC34" s="150">
        <f t="shared" si="25"/>
        <v>-3580.9433333332272</v>
      </c>
      <c r="ED34" s="150">
        <f t="shared" si="26"/>
        <v>-36712.500000000073</v>
      </c>
    </row>
    <row r="35" spans="1:134" x14ac:dyDescent="0.3">
      <c r="A35" s="137">
        <v>45875.625</v>
      </c>
      <c r="B35" s="76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2">
        <f t="shared" si="49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45800.625</v>
      </c>
      <c r="BF35" s="54">
        <v>78.95</v>
      </c>
      <c r="BG35" s="75">
        <v>45910.625</v>
      </c>
      <c r="BH35" s="54">
        <v>101.2734375</v>
      </c>
      <c r="BI35" s="75">
        <v>45800.625</v>
      </c>
      <c r="BJ35" s="54">
        <v>106.28</v>
      </c>
      <c r="BK35" s="75">
        <v>45910.625</v>
      </c>
      <c r="BL35" s="54">
        <v>101.2734375</v>
      </c>
      <c r="BM35" s="75">
        <v>45804.625</v>
      </c>
      <c r="BN35" s="54">
        <v>101.5</v>
      </c>
      <c r="BO35" s="75">
        <v>45804.625</v>
      </c>
      <c r="BP35" s="54">
        <v>94.90625</v>
      </c>
      <c r="BR35" s="131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0">
        <f t="shared" si="62"/>
        <v>109919.8617476878</v>
      </c>
      <c r="EB35" s="150">
        <f t="shared" si="24"/>
        <v>-27150.618402696709</v>
      </c>
      <c r="EC35" s="150">
        <f t="shared" si="25"/>
        <v>12426.703333333644</v>
      </c>
      <c r="ED35" s="150">
        <f t="shared" si="26"/>
        <v>-39499.999999999578</v>
      </c>
    </row>
    <row r="36" spans="1:134" x14ac:dyDescent="0.3">
      <c r="A36" s="137">
        <v>45876.625</v>
      </c>
      <c r="B36" s="76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2">
        <f t="shared" si="49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45804.625</v>
      </c>
      <c r="BF36" s="54">
        <v>79.430000000000007</v>
      </c>
      <c r="BG36" s="75">
        <v>45911.625</v>
      </c>
      <c r="BH36" s="54">
        <v>101.2734375</v>
      </c>
      <c r="BI36" s="75">
        <v>45804.625</v>
      </c>
      <c r="BJ36" s="54">
        <v>107.24</v>
      </c>
      <c r="BK36" s="75">
        <v>45911.625</v>
      </c>
      <c r="BL36" s="54">
        <v>101.2734375</v>
      </c>
      <c r="BM36" s="75">
        <v>45805.625</v>
      </c>
      <c r="BN36" s="54">
        <v>101.1875</v>
      </c>
      <c r="BO36" s="75">
        <v>45805.625</v>
      </c>
      <c r="BP36" s="54">
        <v>94.4375</v>
      </c>
      <c r="BR36" s="131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0">
        <f t="shared" si="62"/>
        <v>83595.577131474507</v>
      </c>
      <c r="EB36" s="150">
        <f t="shared" si="24"/>
        <v>2313.8393536052718</v>
      </c>
      <c r="EC36" s="150">
        <f t="shared" si="25"/>
        <v>99627.709999999875</v>
      </c>
      <c r="ED36" s="150">
        <f t="shared" si="26"/>
        <v>-38356.250000000684</v>
      </c>
    </row>
    <row r="37" spans="1:134" x14ac:dyDescent="0.3">
      <c r="A37" s="137">
        <v>45877.625</v>
      </c>
      <c r="B37" s="76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2">
        <f t="shared" si="49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45805.625</v>
      </c>
      <c r="BF37" s="54">
        <v>79.38</v>
      </c>
      <c r="BG37" s="75">
        <v>45912.625</v>
      </c>
      <c r="BH37" s="54">
        <v>101.1015625</v>
      </c>
      <c r="BI37" s="75">
        <v>45805.625</v>
      </c>
      <c r="BJ37" s="54">
        <v>106.98</v>
      </c>
      <c r="BK37" s="75">
        <v>45912.625</v>
      </c>
      <c r="BL37" s="54">
        <v>101.1015625</v>
      </c>
      <c r="BM37" s="75">
        <v>45806.625</v>
      </c>
      <c r="BN37" s="54">
        <v>101.59375</v>
      </c>
      <c r="BO37" s="75">
        <v>45806.625</v>
      </c>
      <c r="BP37" s="54">
        <v>95.25</v>
      </c>
      <c r="BR37" s="131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0">
        <f t="shared" si="62"/>
        <v>94946.406704604276</v>
      </c>
      <c r="EB37" s="150">
        <f t="shared" si="24"/>
        <v>-15925.880178895757</v>
      </c>
      <c r="EC37" s="150">
        <f t="shared" si="25"/>
        <v>101895.05666666708</v>
      </c>
      <c r="ED37" s="150">
        <f t="shared" si="26"/>
        <v>-38399.999999999935</v>
      </c>
    </row>
    <row r="38" spans="1:134" x14ac:dyDescent="0.3">
      <c r="A38" s="137">
        <v>45880.625</v>
      </c>
      <c r="B38" s="76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2">
        <f t="shared" si="49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45806.625</v>
      </c>
      <c r="BF38" s="54">
        <v>79.5</v>
      </c>
      <c r="BG38" s="75">
        <v>45915.625</v>
      </c>
      <c r="BH38" s="54">
        <v>101.1953125</v>
      </c>
      <c r="BI38" s="75">
        <v>45806.625</v>
      </c>
      <c r="BJ38" s="54">
        <v>107.46</v>
      </c>
      <c r="BK38" s="75">
        <v>45915.625</v>
      </c>
      <c r="BL38" s="54">
        <v>101.1953125</v>
      </c>
      <c r="BM38" s="75">
        <v>45807.625</v>
      </c>
      <c r="BN38" s="54">
        <v>101.921875</v>
      </c>
      <c r="BO38" s="75">
        <v>45807.625</v>
      </c>
      <c r="BP38" s="54">
        <v>95.40625</v>
      </c>
      <c r="BR38" s="131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0">
        <f t="shared" si="62"/>
        <v>93546.915495972265</v>
      </c>
      <c r="EB38" s="150">
        <f t="shared" si="24"/>
        <v>-24080.798821938948</v>
      </c>
      <c r="EC38" s="150">
        <f t="shared" si="25"/>
        <v>102063.19666666686</v>
      </c>
      <c r="ED38" s="150">
        <f t="shared" si="26"/>
        <v>-38399.999999999935</v>
      </c>
    </row>
    <row r="39" spans="1:134" x14ac:dyDescent="0.3">
      <c r="A39" s="137">
        <v>45881.625</v>
      </c>
      <c r="B39" s="76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45807.625</v>
      </c>
      <c r="BF39" s="54">
        <v>79.569999999999993</v>
      </c>
      <c r="BG39" s="75">
        <v>45916.625</v>
      </c>
      <c r="BH39" s="54">
        <v>101.2578125</v>
      </c>
      <c r="BI39" s="75">
        <v>45807.625</v>
      </c>
      <c r="BJ39" s="54">
        <v>107.77</v>
      </c>
      <c r="BK39" s="75">
        <v>45916.625</v>
      </c>
      <c r="BL39" s="54">
        <v>101.2578125</v>
      </c>
      <c r="BM39" s="75">
        <v>45810.625</v>
      </c>
      <c r="BN39" s="54">
        <v>101.484375</v>
      </c>
      <c r="BO39" s="75">
        <v>45810.625</v>
      </c>
      <c r="BP39" s="54">
        <v>94.46875</v>
      </c>
      <c r="BR39" s="131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0">
        <f t="shared" si="62"/>
        <v>99980.394347954658</v>
      </c>
      <c r="EB39" s="150">
        <f t="shared" si="24"/>
        <v>-72313.668589468041</v>
      </c>
      <c r="EC39" s="150">
        <f t="shared" si="25"/>
        <v>107566.64333333322</v>
      </c>
      <c r="ED39" s="150">
        <f t="shared" si="26"/>
        <v>-34574.999999997897</v>
      </c>
    </row>
    <row r="40" spans="1:134" x14ac:dyDescent="0.3">
      <c r="A40" s="137">
        <v>45882.625</v>
      </c>
      <c r="B40" s="76">
        <f t="shared" si="27"/>
        <v>94.88</v>
      </c>
      <c r="C40" s="31">
        <f t="shared" si="9"/>
        <v>219169.32907347797</v>
      </c>
      <c r="D40" s="32">
        <f t="shared" si="10"/>
        <v>-88830</v>
      </c>
      <c r="E40" s="76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2">
        <f t="shared" ref="AY40:AY50" si="69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45810.625</v>
      </c>
      <c r="BF40" s="54">
        <v>79.180000000000007</v>
      </c>
      <c r="BG40" s="75">
        <v>45917.625</v>
      </c>
      <c r="BH40" s="54">
        <v>101.0546875</v>
      </c>
      <c r="BI40" s="75">
        <v>45810.625</v>
      </c>
      <c r="BJ40" s="54">
        <v>107.07</v>
      </c>
      <c r="BK40" s="75">
        <v>45917.625</v>
      </c>
      <c r="BL40" s="54">
        <v>101.0546875</v>
      </c>
      <c r="BM40" s="75">
        <v>45811.625</v>
      </c>
      <c r="BN40" s="54">
        <v>101.375</v>
      </c>
      <c r="BO40" s="75">
        <v>45811.625</v>
      </c>
      <c r="BP40" s="54">
        <v>94.359375</v>
      </c>
      <c r="BR40" s="131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0">
        <f t="shared" si="62"/>
        <v>80855.393209800939</v>
      </c>
      <c r="EB40" s="150">
        <f t="shared" si="24"/>
        <v>-65038.952426897347</v>
      </c>
      <c r="EC40" s="150">
        <f t="shared" si="25"/>
        <v>101276.49000000019</v>
      </c>
      <c r="ED40" s="150">
        <f t="shared" si="26"/>
        <v>-50706.249999997221</v>
      </c>
    </row>
    <row r="41" spans="1:134" ht="15" thickBot="1" x14ac:dyDescent="0.35">
      <c r="A41" s="139">
        <v>45883.625</v>
      </c>
      <c r="B41" s="76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2">
        <f t="shared" si="69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45811.625</v>
      </c>
      <c r="BF41" s="54">
        <v>79.33</v>
      </c>
      <c r="BG41" s="75">
        <v>45918.625</v>
      </c>
      <c r="BH41" s="54">
        <v>100.90625</v>
      </c>
      <c r="BI41" s="75">
        <v>45811.625</v>
      </c>
      <c r="BJ41" s="54">
        <v>107.12</v>
      </c>
      <c r="BK41" s="75">
        <v>45918.625</v>
      </c>
      <c r="BL41" s="54">
        <v>100.90625</v>
      </c>
      <c r="BM41" s="75">
        <v>45812.625</v>
      </c>
      <c r="BN41" s="54">
        <v>102.15625</v>
      </c>
      <c r="BO41" s="75">
        <v>45812.625</v>
      </c>
      <c r="BP41" s="54">
        <v>95.84375</v>
      </c>
      <c r="BR41" s="131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0">
        <f t="shared" si="62"/>
        <v>67780.257999560679</v>
      </c>
      <c r="EB41" s="150">
        <f t="shared" si="24"/>
        <v>-107699.11282378605</v>
      </c>
      <c r="EC41" s="150">
        <f t="shared" si="25"/>
        <v>84959.676666666724</v>
      </c>
      <c r="ED41" s="150">
        <f t="shared" si="26"/>
        <v>-68574.999999997992</v>
      </c>
    </row>
    <row r="42" spans="1:134" x14ac:dyDescent="0.3">
      <c r="A42" s="140">
        <v>45884.625</v>
      </c>
      <c r="B42" s="76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2">
        <f t="shared" si="69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45812.625</v>
      </c>
      <c r="BF42" s="54">
        <v>79.48</v>
      </c>
      <c r="BG42" s="75">
        <v>45919.625</v>
      </c>
      <c r="BH42" s="54">
        <v>100.890625</v>
      </c>
      <c r="BI42" s="75">
        <v>45812.625</v>
      </c>
      <c r="BJ42" s="54">
        <v>107.9</v>
      </c>
      <c r="BK42" s="75">
        <v>45919.625</v>
      </c>
      <c r="BL42" s="54">
        <v>100.890625</v>
      </c>
      <c r="BM42" s="75">
        <v>45813.625</v>
      </c>
      <c r="BN42" s="54">
        <v>101.890625</v>
      </c>
      <c r="BO42" s="75">
        <v>45813.625</v>
      </c>
      <c r="BP42" s="54">
        <v>95.90625</v>
      </c>
      <c r="BR42" s="131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0">
        <f t="shared" si="62"/>
        <v>54021.178492027801</v>
      </c>
      <c r="EB42" s="150">
        <f t="shared" si="24"/>
        <v>-132607.84038745394</v>
      </c>
      <c r="EC42" s="150">
        <f t="shared" si="25"/>
        <v>84067.153333333466</v>
      </c>
      <c r="ED42" s="150">
        <f t="shared" si="26"/>
        <v>-71649.99999999805</v>
      </c>
    </row>
    <row r="43" spans="1:134" x14ac:dyDescent="0.3">
      <c r="A43" s="140">
        <v>45887.625</v>
      </c>
      <c r="B43" s="76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2">
        <f t="shared" si="69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45813.625</v>
      </c>
      <c r="BF43" s="54">
        <v>79.31</v>
      </c>
      <c r="BG43" s="75">
        <v>45922.625</v>
      </c>
      <c r="BH43" s="54">
        <v>100.7734375</v>
      </c>
      <c r="BI43" s="75">
        <v>45813.625</v>
      </c>
      <c r="BJ43" s="54">
        <v>107.57</v>
      </c>
      <c r="BK43" s="75">
        <v>45922.625</v>
      </c>
      <c r="BL43" s="54">
        <v>100.7734375</v>
      </c>
      <c r="BM43" s="75">
        <v>45814.625</v>
      </c>
      <c r="BN43" s="54">
        <v>101</v>
      </c>
      <c r="BO43" s="75">
        <v>45814.625</v>
      </c>
      <c r="BP43" s="54">
        <v>94.703125</v>
      </c>
      <c r="BR43" s="131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0">
        <f t="shared" si="62"/>
        <v>46703.883522391203</v>
      </c>
      <c r="EB43" s="150">
        <f t="shared" si="24"/>
        <v>-115021.70330100521</v>
      </c>
      <c r="EC43" s="150">
        <f t="shared" si="25"/>
        <v>74618.553333333577</v>
      </c>
      <c r="ED43" s="150">
        <f t="shared" si="26"/>
        <v>-82387.499999998196</v>
      </c>
    </row>
    <row r="44" spans="1:134" x14ac:dyDescent="0.3">
      <c r="A44" s="140">
        <v>45888.625</v>
      </c>
      <c r="B44" s="76">
        <f t="shared" si="27"/>
        <v>94.8</v>
      </c>
      <c r="C44" s="31">
        <f t="shared" si="9"/>
        <v>201277.95527156579</v>
      </c>
      <c r="D44" s="32">
        <f t="shared" si="10"/>
        <v>-103635</v>
      </c>
      <c r="E44" s="76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2">
        <f t="shared" si="69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45814.625</v>
      </c>
      <c r="BF44" s="54">
        <v>79.3</v>
      </c>
      <c r="BG44" s="75">
        <v>45923.625</v>
      </c>
      <c r="BH44" s="54">
        <v>100.9140625</v>
      </c>
      <c r="BI44" s="75">
        <v>45814.625</v>
      </c>
      <c r="BJ44" s="54">
        <v>106.92</v>
      </c>
      <c r="BK44" s="75">
        <v>45923.625</v>
      </c>
      <c r="BL44" s="54">
        <v>100.9140625</v>
      </c>
      <c r="BM44" s="75">
        <v>45817.625</v>
      </c>
      <c r="BN44" s="54">
        <v>101.140625</v>
      </c>
      <c r="BO44" s="75">
        <v>45817.625</v>
      </c>
      <c r="BP44" s="54">
        <v>94.796875</v>
      </c>
      <c r="BR44" s="131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0">
        <f t="shared" si="62"/>
        <v>27991.896595322411</v>
      </c>
      <c r="EB44" s="150">
        <f t="shared" si="24"/>
        <v>-146295.91013176204</v>
      </c>
      <c r="EC44" s="150">
        <f t="shared" si="25"/>
        <v>61789.42000000042</v>
      </c>
      <c r="ED44" s="150">
        <f t="shared" si="26"/>
        <v>-98287.49999999741</v>
      </c>
    </row>
    <row r="45" spans="1:134" x14ac:dyDescent="0.3">
      <c r="A45" s="140">
        <v>45889.625</v>
      </c>
      <c r="B45" s="76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2">
        <f t="shared" si="69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45817.625</v>
      </c>
      <c r="BF45" s="54">
        <v>79.34</v>
      </c>
      <c r="BG45" s="75">
        <v>45924.625</v>
      </c>
      <c r="BH45" s="54">
        <v>100.71875</v>
      </c>
      <c r="BI45" s="75">
        <v>45817.625</v>
      </c>
      <c r="BJ45" s="54">
        <v>107.24</v>
      </c>
      <c r="BK45" s="75">
        <v>45924.625</v>
      </c>
      <c r="BL45" s="54">
        <v>100.71875</v>
      </c>
      <c r="BM45" s="75">
        <v>45818.625</v>
      </c>
      <c r="BN45" s="54">
        <v>101.3125</v>
      </c>
      <c r="BO45" s="75">
        <v>45818.625</v>
      </c>
      <c r="BP45" s="54">
        <v>95.234375</v>
      </c>
      <c r="BR45" s="131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0">
        <f t="shared" si="62"/>
        <v>-2927.9095026459545</v>
      </c>
      <c r="EB45" s="150">
        <f t="shared" si="24"/>
        <v>-152404.02144032135</v>
      </c>
      <c r="EC45" s="150">
        <f t="shared" si="25"/>
        <v>57622.156666666793</v>
      </c>
      <c r="ED45" s="150">
        <f t="shared" si="26"/>
        <v>-101506.24999999885</v>
      </c>
    </row>
    <row r="46" spans="1:134" x14ac:dyDescent="0.3">
      <c r="A46" s="140">
        <v>45890.625</v>
      </c>
      <c r="B46" s="76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2">
        <f t="shared" si="69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45818.625</v>
      </c>
      <c r="BF46" s="54">
        <v>79.53</v>
      </c>
      <c r="BG46" s="75">
        <v>45925.625</v>
      </c>
      <c r="BH46" s="54">
        <v>100.5</v>
      </c>
      <c r="BI46" s="75">
        <v>45818.625</v>
      </c>
      <c r="BJ46" s="54">
        <v>107.5</v>
      </c>
      <c r="BK46" s="75">
        <v>45925.625</v>
      </c>
      <c r="BL46" s="54">
        <v>100.5</v>
      </c>
      <c r="BM46" s="75">
        <v>45819.625</v>
      </c>
      <c r="BN46" s="54">
        <v>101.71875</v>
      </c>
      <c r="BO46" s="75">
        <v>45819.625</v>
      </c>
      <c r="BP46" s="54">
        <v>95.46875</v>
      </c>
      <c r="BR46" s="131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0">
        <f t="shared" si="62"/>
        <v>3697.1222348635201</v>
      </c>
      <c r="EB46" s="150">
        <f t="shared" si="24"/>
        <v>-154483.84937106221</v>
      </c>
      <c r="EC46" s="150">
        <f t="shared" si="25"/>
        <v>55006.163333333359</v>
      </c>
      <c r="ED46" s="150">
        <f t="shared" si="26"/>
        <v>-93218.749999999389</v>
      </c>
    </row>
    <row r="47" spans="1:134" x14ac:dyDescent="0.3">
      <c r="A47" s="140">
        <v>45891.625</v>
      </c>
      <c r="B47" s="76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2">
        <f t="shared" si="69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45819.625</v>
      </c>
      <c r="BF47" s="54">
        <v>79.510000000000005</v>
      </c>
      <c r="BG47" s="75">
        <v>45926.625</v>
      </c>
      <c r="BH47" s="54">
        <v>100.4921875</v>
      </c>
      <c r="BI47" s="75">
        <v>45819.625</v>
      </c>
      <c r="BJ47" s="54">
        <v>107.84</v>
      </c>
      <c r="BK47" s="75">
        <v>45926.625</v>
      </c>
      <c r="BL47" s="54">
        <v>100.4921875</v>
      </c>
      <c r="BM47" s="75">
        <v>45820.625</v>
      </c>
      <c r="BN47" s="54">
        <v>102.203125</v>
      </c>
      <c r="BO47" s="75">
        <v>45820.625</v>
      </c>
      <c r="BP47" s="54">
        <v>96.578125</v>
      </c>
      <c r="BR47" s="131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0">
        <f t="shared" si="62"/>
        <v>26560.766091949015</v>
      </c>
      <c r="EB47" s="150">
        <f t="shared" ref="EB47:EB75" si="70">VLOOKUP(DZ47,DF:DT,15)</f>
        <v>-179107.00921722405</v>
      </c>
      <c r="EC47" s="150">
        <f t="shared" ref="EC47:EC75" si="71">VLOOKUP(DZ47,DF:DV,17)</f>
        <v>53553.359999999913</v>
      </c>
      <c r="ED47" s="150">
        <f t="shared" ref="ED47:ED75" si="72">VLOOKUP(DZ47,DF:DU,16)</f>
        <v>-97381.250000000582</v>
      </c>
    </row>
    <row r="48" spans="1:134" x14ac:dyDescent="0.3">
      <c r="A48" s="140">
        <v>45894.625</v>
      </c>
      <c r="B48" s="76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2">
        <f t="shared" si="69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45820.625</v>
      </c>
      <c r="BF48" s="54">
        <v>79.599999999999994</v>
      </c>
      <c r="BG48" s="75">
        <v>45929.625</v>
      </c>
      <c r="BH48" s="54">
        <v>100.6015625</v>
      </c>
      <c r="BI48" s="75">
        <v>45820.625</v>
      </c>
      <c r="BJ48" s="54">
        <v>108.44</v>
      </c>
      <c r="BK48" s="75">
        <v>45929.625</v>
      </c>
      <c r="BL48" s="54">
        <v>100.6015625</v>
      </c>
      <c r="BM48" s="75">
        <v>45821.625</v>
      </c>
      <c r="BN48" s="54">
        <v>101.75</v>
      </c>
      <c r="BO48" s="75">
        <v>45821.625</v>
      </c>
      <c r="BP48" s="54">
        <v>95.5625</v>
      </c>
      <c r="BR48" s="131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0">
        <f t="shared" si="62"/>
        <v>19739.102883528714</v>
      </c>
      <c r="EB48" s="150">
        <f t="shared" si="70"/>
        <v>-163264.50965514057</v>
      </c>
      <c r="EC48" s="150">
        <f t="shared" si="71"/>
        <v>56369.600000000282</v>
      </c>
      <c r="ED48" s="150">
        <f t="shared" si="72"/>
        <v>-95724.999999998137</v>
      </c>
    </row>
    <row r="49" spans="1:134" x14ac:dyDescent="0.3">
      <c r="A49" s="140">
        <v>45895.625</v>
      </c>
      <c r="B49" s="76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2">
        <f t="shared" si="69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45821.625</v>
      </c>
      <c r="BF49" s="54">
        <v>79.36</v>
      </c>
      <c r="BG49" s="75">
        <v>45930.625</v>
      </c>
      <c r="BH49" s="54">
        <v>100.6171875</v>
      </c>
      <c r="BI49" s="75">
        <v>45821.625</v>
      </c>
      <c r="BJ49" s="54">
        <v>107.79</v>
      </c>
      <c r="BK49" s="75">
        <v>45930.625</v>
      </c>
      <c r="BL49" s="54">
        <v>100.6171875</v>
      </c>
      <c r="BM49" s="75">
        <v>45824.625</v>
      </c>
      <c r="BN49" s="54">
        <v>101.390625</v>
      </c>
      <c r="BO49" s="75">
        <v>45824.625</v>
      </c>
      <c r="BP49" s="54">
        <v>94.671875</v>
      </c>
      <c r="BR49" s="131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0">
        <f t="shared" si="62"/>
        <v>9989.9779745124106</v>
      </c>
      <c r="EB49" s="150">
        <f t="shared" si="70"/>
        <v>-146050.20867839461</v>
      </c>
      <c r="EC49" s="150">
        <f t="shared" si="71"/>
        <v>51733.196666666627</v>
      </c>
      <c r="ED49" s="150">
        <f t="shared" si="72"/>
        <v>-80531.249999997643</v>
      </c>
    </row>
    <row r="50" spans="1:134" x14ac:dyDescent="0.3">
      <c r="A50" s="140">
        <v>45896.625</v>
      </c>
      <c r="B50" s="76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2">
        <f t="shared" si="69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45824.625</v>
      </c>
      <c r="BF50" s="54">
        <v>79.52</v>
      </c>
      <c r="BG50" s="75">
        <v>45931.625</v>
      </c>
      <c r="BH50" s="54">
        <v>100.875</v>
      </c>
      <c r="BI50" s="75">
        <v>45824.625</v>
      </c>
      <c r="BJ50" s="54">
        <v>107.6</v>
      </c>
      <c r="BK50" s="75">
        <v>45931.625</v>
      </c>
      <c r="BL50" s="54">
        <v>100.875</v>
      </c>
      <c r="BM50" s="75">
        <v>45825.625</v>
      </c>
      <c r="BN50" s="54">
        <v>101.953125</v>
      </c>
      <c r="BO50" s="75">
        <v>45825.625</v>
      </c>
      <c r="BP50" s="54">
        <v>95.78125</v>
      </c>
      <c r="BR50" s="131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0">
        <f t="shared" si="62"/>
        <v>24692.156466651126</v>
      </c>
      <c r="EB50" s="150">
        <f t="shared" si="70"/>
        <v>-148017.11852455648</v>
      </c>
      <c r="EC50" s="150">
        <f t="shared" si="71"/>
        <v>55524.093333333469</v>
      </c>
      <c r="ED50" s="150">
        <f t="shared" si="72"/>
        <v>-75925.00000000032</v>
      </c>
    </row>
    <row r="51" spans="1:134" x14ac:dyDescent="0.3">
      <c r="A51" s="140">
        <v>45897.625</v>
      </c>
      <c r="B51" s="76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2">
        <f t="shared" ref="AY51:AY72" si="103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104">AY51-BB51</f>
        <v>-155626.7389453729</v>
      </c>
      <c r="BE51" s="75">
        <v>45825.625</v>
      </c>
      <c r="BF51" s="54">
        <v>79.430000000000007</v>
      </c>
      <c r="BG51" s="75">
        <v>45932.625</v>
      </c>
      <c r="BH51" s="54">
        <v>100.890625</v>
      </c>
      <c r="BI51" s="75">
        <v>45825.625</v>
      </c>
      <c r="BJ51" s="54">
        <v>107.97</v>
      </c>
      <c r="BK51" s="75">
        <v>45932.625</v>
      </c>
      <c r="BL51" s="54">
        <v>100.890625</v>
      </c>
      <c r="BM51" s="75">
        <v>45826.625</v>
      </c>
      <c r="BN51" s="54">
        <v>102</v>
      </c>
      <c r="BO51" s="75">
        <v>45826.625</v>
      </c>
      <c r="BP51" s="54">
        <v>95.921875</v>
      </c>
      <c r="BR51" s="131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9">
        <v>45831.625</v>
      </c>
      <c r="CB51" s="54">
        <v>106.4867</v>
      </c>
      <c r="CC51" s="129">
        <v>45831.625</v>
      </c>
      <c r="CD51" s="54">
        <v>54.783000000000001</v>
      </c>
      <c r="CF51" s="131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9">
        <v>45828.625</v>
      </c>
      <c r="CP51" s="54">
        <v>304.85700000000003</v>
      </c>
      <c r="CQ51" s="129">
        <v>45828.625</v>
      </c>
      <c r="CR51" s="54">
        <v>59.311</v>
      </c>
      <c r="DF51" s="133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0">
        <f t="shared" si="62"/>
        <v>52391.487373562763</v>
      </c>
      <c r="EB51" s="150">
        <f t="shared" si="70"/>
        <v>-132213.39897019864</v>
      </c>
      <c r="EC51" s="150">
        <f t="shared" si="71"/>
        <v>62159.650000000402</v>
      </c>
      <c r="ED51" s="150">
        <f t="shared" si="72"/>
        <v>-74462.499999997555</v>
      </c>
    </row>
    <row r="52" spans="1:134" x14ac:dyDescent="0.3">
      <c r="A52" s="140">
        <v>45898.625</v>
      </c>
      <c r="B52" s="76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2">
        <f t="shared" si="103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104"/>
        <v>-139823.01939101506</v>
      </c>
      <c r="BE52" s="75">
        <v>45826.625</v>
      </c>
      <c r="BF52" s="54">
        <v>79.55</v>
      </c>
      <c r="BG52" s="75">
        <v>45933.625</v>
      </c>
      <c r="BH52" s="54">
        <v>100.71875</v>
      </c>
      <c r="BI52" s="75">
        <v>45826.625</v>
      </c>
      <c r="BJ52" s="54">
        <v>108.05</v>
      </c>
      <c r="BK52" s="75">
        <v>45933.625</v>
      </c>
      <c r="BL52" s="54">
        <v>100.71875</v>
      </c>
      <c r="BM52" s="75">
        <v>45827.625</v>
      </c>
      <c r="BN52" s="54">
        <v>101.921875</v>
      </c>
      <c r="BO52" s="75">
        <v>45827.625</v>
      </c>
      <c r="BP52" s="54">
        <v>95.765625</v>
      </c>
      <c r="BR52" s="131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9">
        <v>45832.625</v>
      </c>
      <c r="CB52" s="54">
        <v>106.926</v>
      </c>
      <c r="CC52" s="129">
        <v>45832.625</v>
      </c>
      <c r="CD52" s="54">
        <v>52.908999999999999</v>
      </c>
      <c r="CF52" s="131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9">
        <v>45831.625</v>
      </c>
      <c r="CP52" s="54">
        <v>305.47399999999999</v>
      </c>
      <c r="CQ52" s="129">
        <v>45831.625</v>
      </c>
      <c r="CR52" s="54">
        <v>59.47</v>
      </c>
      <c r="DF52" s="133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0">
        <f t="shared" si="62"/>
        <v>23758.378964745876</v>
      </c>
      <c r="EB52" s="150">
        <f t="shared" si="70"/>
        <v>-121315.15630386712</v>
      </c>
      <c r="EC52" s="150">
        <f t="shared" si="71"/>
        <v>57446.386666666542</v>
      </c>
      <c r="ED52" s="150">
        <f t="shared" si="72"/>
        <v>-73212.499999998661</v>
      </c>
    </row>
    <row r="53" spans="1:134" x14ac:dyDescent="0.3">
      <c r="A53" s="140">
        <v>45901.625</v>
      </c>
      <c r="B53" s="76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2">
        <f t="shared" si="103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104"/>
        <v>-128924.77672468353</v>
      </c>
      <c r="BE53" s="75">
        <v>45828.625</v>
      </c>
      <c r="BF53" s="54">
        <v>79.790000000000006</v>
      </c>
      <c r="BG53" s="75">
        <v>45936.625</v>
      </c>
      <c r="BH53" s="54">
        <v>100.5859375</v>
      </c>
      <c r="BI53" s="75">
        <v>45828.625</v>
      </c>
      <c r="BJ53" s="54">
        <v>108.15</v>
      </c>
      <c r="BK53" s="75">
        <v>45936.625</v>
      </c>
      <c r="BL53" s="54">
        <v>100.5859375</v>
      </c>
      <c r="BM53" s="75">
        <v>45828.625</v>
      </c>
      <c r="BN53" s="54">
        <v>102.015625</v>
      </c>
      <c r="BO53" s="75">
        <v>45828.625</v>
      </c>
      <c r="BP53" s="54">
        <v>95.703125</v>
      </c>
      <c r="BR53" s="131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9">
        <v>45833.625</v>
      </c>
      <c r="CB53" s="54">
        <v>106.8379</v>
      </c>
      <c r="CC53" s="129">
        <v>45833.625</v>
      </c>
      <c r="CD53" s="54">
        <v>53.393000000000001</v>
      </c>
      <c r="CF53" s="131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  <c r="DF53" s="133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0">
        <f t="shared" si="62"/>
        <v>29798.026301028352</v>
      </c>
      <c r="EB53" s="150">
        <f t="shared" si="70"/>
        <v>-77622.934359002102</v>
      </c>
      <c r="EC53" s="150">
        <f t="shared" si="71"/>
        <v>71790.366666666785</v>
      </c>
      <c r="ED53" s="150">
        <f t="shared" si="72"/>
        <v>-55624.999999998952</v>
      </c>
    </row>
    <row r="54" spans="1:134" x14ac:dyDescent="0.3">
      <c r="A54" s="140">
        <v>45902.625</v>
      </c>
      <c r="B54" s="76">
        <f t="shared" si="27"/>
        <v>94.24</v>
      </c>
      <c r="C54" s="31">
        <f t="shared" si="9"/>
        <v>76038.33865814314</v>
      </c>
      <c r="D54" s="32">
        <f t="shared" si="10"/>
        <v>-138180</v>
      </c>
      <c r="E54" s="76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2">
        <f t="shared" si="103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104"/>
        <v>-85232.554779818514</v>
      </c>
      <c r="BE54" s="75">
        <v>45831.625</v>
      </c>
      <c r="BF54" s="54">
        <v>79.95</v>
      </c>
      <c r="BG54" s="75">
        <v>45937.625</v>
      </c>
      <c r="BH54" s="54">
        <v>100.7421875</v>
      </c>
      <c r="BI54" s="75">
        <v>45831.625</v>
      </c>
      <c r="BJ54" s="54">
        <v>108.41</v>
      </c>
      <c r="BK54" s="75">
        <v>45937.625</v>
      </c>
      <c r="BL54" s="54">
        <v>100.7421875</v>
      </c>
      <c r="BM54" s="75">
        <v>45831.625</v>
      </c>
      <c r="BN54" s="54">
        <v>102.34375</v>
      </c>
      <c r="BO54" s="75">
        <v>45831.625</v>
      </c>
      <c r="BP54" s="54">
        <v>95.984375</v>
      </c>
      <c r="BR54" s="131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9">
        <v>45834.625</v>
      </c>
      <c r="CB54" s="54">
        <v>107.0552</v>
      </c>
      <c r="CC54" s="129">
        <v>45834.625</v>
      </c>
      <c r="CD54" s="54">
        <v>52.463000000000001</v>
      </c>
      <c r="CF54" s="131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9">
        <v>45833.625</v>
      </c>
      <c r="CP54" s="54">
        <v>292.70999999999998</v>
      </c>
      <c r="CQ54" s="129">
        <v>45833.625</v>
      </c>
      <c r="CR54" s="54">
        <v>56.53</v>
      </c>
      <c r="DF54" s="133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0">
        <f t="shared" si="62"/>
        <v>51406.212761777715</v>
      </c>
      <c r="EB54" s="150">
        <f t="shared" si="70"/>
        <v>-84573.395979275199</v>
      </c>
      <c r="EC54" s="150">
        <f t="shared" si="71"/>
        <v>84326.083333333285</v>
      </c>
      <c r="ED54" s="150">
        <f t="shared" si="72"/>
        <v>-65450.000000000466</v>
      </c>
    </row>
    <row r="55" spans="1:134" x14ac:dyDescent="0.3">
      <c r="A55" s="140">
        <v>45903.625</v>
      </c>
      <c r="B55" s="76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2">
        <f t="shared" si="103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104"/>
        <v>-92183.016400091612</v>
      </c>
      <c r="BE55" s="75">
        <v>45832.625</v>
      </c>
      <c r="BF55" s="54">
        <v>80.17</v>
      </c>
      <c r="BG55" s="75">
        <v>45938.625</v>
      </c>
      <c r="BH55" s="54">
        <v>100.6875</v>
      </c>
      <c r="BI55" s="75">
        <v>45832.625</v>
      </c>
      <c r="BJ55" s="54">
        <v>108.92</v>
      </c>
      <c r="BK55" s="75">
        <v>45938.625</v>
      </c>
      <c r="BL55" s="54">
        <v>100.6875</v>
      </c>
      <c r="BM55" s="75">
        <v>45832.625</v>
      </c>
      <c r="BN55" s="54">
        <v>102.703125</v>
      </c>
      <c r="BO55" s="75">
        <v>45832.625</v>
      </c>
      <c r="BP55" s="54">
        <v>96.625</v>
      </c>
      <c r="BR55" s="131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9">
        <v>45835.625</v>
      </c>
      <c r="CB55" s="54">
        <v>107.2032</v>
      </c>
      <c r="CC55" s="129">
        <v>45835.625</v>
      </c>
      <c r="CD55" s="54">
        <v>52.195</v>
      </c>
      <c r="CF55" s="131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9">
        <v>45834.625</v>
      </c>
      <c r="CP55" s="54">
        <v>290.971</v>
      </c>
      <c r="CQ55" s="129">
        <v>45834.625</v>
      </c>
      <c r="CR55" s="54">
        <v>56.253999999999998</v>
      </c>
      <c r="DF55" s="133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0">
        <f t="shared" si="62"/>
        <v>23181.22357811121</v>
      </c>
      <c r="EB55" s="150">
        <f t="shared" si="70"/>
        <v>-54980.301413514171</v>
      </c>
      <c r="EC55" s="150">
        <f t="shared" si="71"/>
        <v>85706.80999999991</v>
      </c>
      <c r="ED55" s="150">
        <f t="shared" si="72"/>
        <v>-54312.499999999622</v>
      </c>
    </row>
    <row r="56" spans="1:134" x14ac:dyDescent="0.3">
      <c r="A56" s="140">
        <v>45904.625</v>
      </c>
      <c r="B56" s="76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2">
        <f t="shared" si="103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104"/>
        <v>-62589.921834330584</v>
      </c>
      <c r="BE56" s="75">
        <v>45833.625</v>
      </c>
      <c r="BF56" s="54">
        <v>80.150000000000006</v>
      </c>
      <c r="BG56" s="75">
        <v>45939.625</v>
      </c>
      <c r="BH56" s="54">
        <v>100.625</v>
      </c>
      <c r="BI56" s="75">
        <v>45833.625</v>
      </c>
      <c r="BJ56" s="54">
        <v>108.79</v>
      </c>
      <c r="BK56" s="75">
        <v>45939.625</v>
      </c>
      <c r="BL56" s="54">
        <v>100.625</v>
      </c>
      <c r="BM56" s="75">
        <v>45833.625</v>
      </c>
      <c r="BN56" s="54">
        <v>102.78125</v>
      </c>
      <c r="BO56" s="75">
        <v>45833.625</v>
      </c>
      <c r="BP56" s="54">
        <v>96.6875</v>
      </c>
      <c r="BR56" s="131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9">
        <v>45838.625</v>
      </c>
      <c r="CB56" s="54">
        <v>107.5166</v>
      </c>
      <c r="CC56" s="129">
        <v>45838.625</v>
      </c>
      <c r="CD56" s="54">
        <v>50.99</v>
      </c>
      <c r="CF56" s="131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9">
        <v>45835.625</v>
      </c>
      <c r="CP56" s="54">
        <v>285.11700000000002</v>
      </c>
      <c r="CQ56" s="129">
        <v>45835.625</v>
      </c>
      <c r="CR56" s="54">
        <v>54.988</v>
      </c>
      <c r="DF56" s="133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0">
        <f t="shared" si="62"/>
        <v>23631.723403137003</v>
      </c>
      <c r="EB56" s="150">
        <f t="shared" si="70"/>
        <v>-86707.335671462119</v>
      </c>
      <c r="EC56" s="150">
        <f t="shared" si="71"/>
        <v>95053.886666666687</v>
      </c>
      <c r="ED56" s="150">
        <f t="shared" si="72"/>
        <v>-50849.999999998428</v>
      </c>
    </row>
    <row r="57" spans="1:134" x14ac:dyDescent="0.3">
      <c r="A57" s="140">
        <v>45905.625</v>
      </c>
      <c r="B57" s="76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2">
        <f t="shared" si="103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104"/>
        <v>-94316.956092278531</v>
      </c>
      <c r="BE57" s="75">
        <v>45834.625</v>
      </c>
      <c r="BF57" s="54">
        <v>80.38</v>
      </c>
      <c r="BG57" s="75">
        <v>45940.625</v>
      </c>
      <c r="BH57" s="54">
        <v>101.0078125</v>
      </c>
      <c r="BI57" s="75">
        <v>45834.625</v>
      </c>
      <c r="BJ57" s="54">
        <v>109.19</v>
      </c>
      <c r="BK57" s="75">
        <v>45940.625</v>
      </c>
      <c r="BL57" s="54">
        <v>101.0078125</v>
      </c>
      <c r="BM57" s="75">
        <v>45834.625</v>
      </c>
      <c r="BN57" s="54">
        <v>103.109375</v>
      </c>
      <c r="BO57" s="75">
        <v>45834.625</v>
      </c>
      <c r="BP57" s="54">
        <v>97.140625</v>
      </c>
      <c r="BR57" s="131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9">
        <v>45839.625</v>
      </c>
      <c r="CB57" s="54">
        <v>107.5767</v>
      </c>
      <c r="CC57" s="129">
        <v>45839.625</v>
      </c>
      <c r="CD57" s="54">
        <v>50.72</v>
      </c>
      <c r="CF57" s="131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  <c r="DF57" s="133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0">
        <f t="shared" si="62"/>
        <v>59493.721215038677</v>
      </c>
      <c r="EB57" s="150">
        <f t="shared" si="70"/>
        <v>-85257.923185039515</v>
      </c>
      <c r="EC57" s="150">
        <f t="shared" si="71"/>
        <v>101436.39333333352</v>
      </c>
      <c r="ED57" s="150">
        <f t="shared" si="72"/>
        <v>-45762.49999999805</v>
      </c>
    </row>
    <row r="58" spans="1:134" x14ac:dyDescent="0.3">
      <c r="A58" s="140">
        <v>45908.625</v>
      </c>
      <c r="B58" s="76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2">
        <f t="shared" si="103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104"/>
        <v>-92867.543605855928</v>
      </c>
      <c r="BE58" s="75">
        <v>45835.625</v>
      </c>
      <c r="BF58" s="54">
        <v>80.34</v>
      </c>
      <c r="BG58" s="75">
        <v>45943.625</v>
      </c>
      <c r="BH58" s="54">
        <v>101.109375</v>
      </c>
      <c r="BI58" s="75">
        <v>45835.625</v>
      </c>
      <c r="BJ58" s="54">
        <v>109.01</v>
      </c>
      <c r="BK58" s="75">
        <v>45943.625</v>
      </c>
      <c r="BL58" s="54">
        <v>101.109375</v>
      </c>
      <c r="BM58" s="75">
        <v>45835.625</v>
      </c>
      <c r="BN58" s="54">
        <v>102.78125</v>
      </c>
      <c r="BO58" s="75">
        <v>45835.625</v>
      </c>
      <c r="BP58" s="54">
        <v>96.5</v>
      </c>
      <c r="BR58" s="131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F58" s="131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9">
        <v>45839.625</v>
      </c>
      <c r="CP58" s="54">
        <v>283.149</v>
      </c>
      <c r="CQ58" s="129">
        <v>45839.625</v>
      </c>
      <c r="CR58" s="54">
        <v>54.335999999999999</v>
      </c>
      <c r="DF58" s="133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0">
        <f t="shared" si="62"/>
        <v>-5031.6519751067099</v>
      </c>
      <c r="EB58" s="150">
        <f t="shared" si="70"/>
        <v>-59365.764185005886</v>
      </c>
      <c r="EC58" s="150">
        <f t="shared" si="71"/>
        <v>99192.053333333519</v>
      </c>
      <c r="ED58" s="150">
        <f t="shared" si="72"/>
        <v>-37712.499999999185</v>
      </c>
    </row>
    <row r="59" spans="1:134" x14ac:dyDescent="0.3">
      <c r="A59" s="140">
        <v>45909.625</v>
      </c>
      <c r="B59" s="76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2">
        <f t="shared" si="103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104"/>
        <v>-66975.384605822299</v>
      </c>
      <c r="BE59" s="75">
        <v>45838.625</v>
      </c>
      <c r="BF59" s="54">
        <v>80.650000000000006</v>
      </c>
      <c r="BG59" s="75">
        <v>45944.625</v>
      </c>
      <c r="BH59" s="54">
        <v>101.25</v>
      </c>
      <c r="BI59" s="75">
        <v>45838.625</v>
      </c>
      <c r="BJ59" s="54">
        <v>109.61</v>
      </c>
      <c r="BK59" s="75">
        <v>45944.625</v>
      </c>
      <c r="BL59" s="54">
        <v>101.25</v>
      </c>
      <c r="BM59" s="75">
        <v>45838.625</v>
      </c>
      <c r="BN59" s="54">
        <v>103.234375</v>
      </c>
      <c r="BO59" s="75">
        <v>45838.625</v>
      </c>
      <c r="BP59" s="54">
        <v>97.40625</v>
      </c>
      <c r="BR59" s="131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9">
        <v>45845.625</v>
      </c>
      <c r="CB59" s="54">
        <v>107.60639999999999</v>
      </c>
      <c r="CC59" s="129">
        <v>45845.625</v>
      </c>
      <c r="CD59" s="54">
        <v>50.64</v>
      </c>
      <c r="CF59" s="131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  <c r="DF59" s="133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0">
        <f t="shared" si="62"/>
        <v>-7628.7100551351032</v>
      </c>
      <c r="EB59" s="150">
        <f t="shared" si="70"/>
        <v>-67462.573225558721</v>
      </c>
      <c r="EC59" s="150">
        <f t="shared" si="71"/>
        <v>119743.26000000004</v>
      </c>
      <c r="ED59" s="150">
        <f t="shared" si="72"/>
        <v>-36531.250000000262</v>
      </c>
    </row>
    <row r="60" spans="1:134" x14ac:dyDescent="0.3">
      <c r="A60" s="140">
        <v>45910.625</v>
      </c>
      <c r="B60" s="76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2">
        <f t="shared" si="103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104"/>
        <v>-75072.193646375134</v>
      </c>
      <c r="BE60" s="75">
        <v>45839.625</v>
      </c>
      <c r="BF60" s="54">
        <v>80.17</v>
      </c>
      <c r="BG60" s="75">
        <v>45945.625</v>
      </c>
      <c r="BH60" s="54">
        <v>101.140625</v>
      </c>
      <c r="BI60" s="75">
        <v>45839.625</v>
      </c>
      <c r="BJ60" s="54">
        <v>109.34</v>
      </c>
      <c r="BK60" s="75">
        <v>45945.625</v>
      </c>
      <c r="BL60" s="54">
        <v>101.140625</v>
      </c>
      <c r="BM60" s="75">
        <v>45839.625</v>
      </c>
      <c r="BN60" s="54">
        <v>103.046875</v>
      </c>
      <c r="BO60" s="75">
        <v>45839.625</v>
      </c>
      <c r="BP60" s="54">
        <v>97.609375</v>
      </c>
      <c r="BR60" s="131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9">
        <v>45846.625</v>
      </c>
      <c r="CB60" s="54">
        <v>107.4332</v>
      </c>
      <c r="CC60" s="129">
        <v>45846.625</v>
      </c>
      <c r="CD60" s="54">
        <v>51.264000000000003</v>
      </c>
      <c r="CF60" s="131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9">
        <v>45841.625</v>
      </c>
      <c r="CP60" s="54">
        <v>278.61099999999999</v>
      </c>
      <c r="CQ60" s="129">
        <v>45841.625</v>
      </c>
      <c r="CR60" s="54">
        <v>53.073</v>
      </c>
      <c r="DF60" s="133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0">
        <f t="shared" si="62"/>
        <v>7913.0918155096006</v>
      </c>
      <c r="EB60" s="150">
        <f t="shared" si="70"/>
        <v>-141568.25799907392</v>
      </c>
      <c r="EC60" s="150">
        <f t="shared" si="71"/>
        <v>110505.75666666668</v>
      </c>
      <c r="ED60" s="150">
        <f t="shared" si="72"/>
        <v>-42743.749999997905</v>
      </c>
    </row>
    <row r="61" spans="1:134" x14ac:dyDescent="0.3">
      <c r="A61" s="140">
        <v>45911.625</v>
      </c>
      <c r="B61" s="76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2">
        <f t="shared" si="103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104"/>
        <v>-149177.87841989033</v>
      </c>
      <c r="BE61" s="75">
        <v>45840.625</v>
      </c>
      <c r="BF61" s="54">
        <v>80.319999999999993</v>
      </c>
      <c r="BG61" s="75">
        <v>45946.625</v>
      </c>
      <c r="BH61" s="54">
        <v>101.46875</v>
      </c>
      <c r="BI61" s="75">
        <v>45840.625</v>
      </c>
      <c r="BJ61" s="54">
        <v>109.32</v>
      </c>
      <c r="BK61" s="75">
        <v>45946.625</v>
      </c>
      <c r="BL61" s="54">
        <v>101.46875</v>
      </c>
      <c r="BM61" s="75">
        <v>45840.625</v>
      </c>
      <c r="BN61" s="54">
        <v>102.78125</v>
      </c>
      <c r="BO61" s="75">
        <v>45840.625</v>
      </c>
      <c r="BP61" s="54">
        <v>96.984375</v>
      </c>
      <c r="BR61" s="131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9">
        <v>45847.625</v>
      </c>
      <c r="CB61" s="54">
        <v>107.717</v>
      </c>
      <c r="CC61" s="129">
        <v>45847.625</v>
      </c>
      <c r="CD61" s="54">
        <v>50.171999999999997</v>
      </c>
      <c r="CF61" s="131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9">
        <v>45842.625</v>
      </c>
      <c r="CP61" s="54">
        <v>284.7</v>
      </c>
      <c r="CQ61" s="129">
        <v>45842.625</v>
      </c>
      <c r="CR61" s="54">
        <v>54.459000000000003</v>
      </c>
      <c r="DF61" s="133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0">
        <f t="shared" si="62"/>
        <v>-2885.1714895631012</v>
      </c>
      <c r="EB61" s="150">
        <f t="shared" si="70"/>
        <v>-165656.92280670436</v>
      </c>
      <c r="EC61" s="150">
        <f t="shared" si="71"/>
        <v>116018.86333333337</v>
      </c>
      <c r="ED61" s="150">
        <f t="shared" si="72"/>
        <v>-54474.999999999709</v>
      </c>
    </row>
    <row r="62" spans="1:134" ht="15" thickBot="1" x14ac:dyDescent="0.35">
      <c r="A62" s="140">
        <v>45912.625</v>
      </c>
      <c r="B62" s="76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2">
        <f t="shared" si="103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104"/>
        <v>-173266.54322752077</v>
      </c>
      <c r="BE62" s="75">
        <v>45841.625</v>
      </c>
      <c r="BF62" s="54">
        <v>80.37</v>
      </c>
      <c r="BG62" s="75">
        <v>45947.625</v>
      </c>
      <c r="BH62" s="54">
        <v>101.296875</v>
      </c>
      <c r="BI62" s="75">
        <v>45841.625</v>
      </c>
      <c r="BJ62" s="54">
        <v>109.06</v>
      </c>
      <c r="BK62" s="75">
        <v>45947.625</v>
      </c>
      <c r="BL62" s="54">
        <v>101.296875</v>
      </c>
      <c r="BM62" s="75">
        <v>45842.625</v>
      </c>
      <c r="BN62" s="54">
        <v>102.28125</v>
      </c>
      <c r="BO62" s="75">
        <v>45842.625</v>
      </c>
      <c r="BP62" s="54">
        <v>96.25</v>
      </c>
      <c r="BR62" s="131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9">
        <v>45848.625</v>
      </c>
      <c r="CB62" s="54">
        <v>107.7636</v>
      </c>
      <c r="CC62" s="129">
        <v>45848.625</v>
      </c>
      <c r="CD62" s="54">
        <v>49.853999999999999</v>
      </c>
      <c r="CF62" s="131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9">
        <v>45845.625</v>
      </c>
      <c r="CP62" s="54">
        <v>281.32</v>
      </c>
      <c r="CQ62" s="129">
        <v>45845.625</v>
      </c>
      <c r="CR62" s="54">
        <v>53.741999999999997</v>
      </c>
      <c r="DF62" s="133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0">
        <f t="shared" si="62"/>
        <v>-29762.304781295476</v>
      </c>
      <c r="EB62" s="150">
        <f t="shared" si="70"/>
        <v>-191333.34702523018</v>
      </c>
      <c r="EC62" s="150">
        <f t="shared" si="71"/>
        <v>112741.57999999993</v>
      </c>
      <c r="ED62" s="150">
        <f t="shared" si="72"/>
        <v>-61424.999999998719</v>
      </c>
    </row>
    <row r="63" spans="1:134" x14ac:dyDescent="0.3">
      <c r="A63" s="140">
        <v>45915.625</v>
      </c>
      <c r="B63" s="76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F63" s="133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2">
        <f t="shared" si="103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104"/>
        <v>-198942.96744604659</v>
      </c>
      <c r="BE63" s="75">
        <v>45845.625</v>
      </c>
      <c r="BF63" s="54">
        <v>80.099999999999994</v>
      </c>
      <c r="BG63" s="75">
        <v>45950.625</v>
      </c>
      <c r="BH63" s="54">
        <v>101.3515625</v>
      </c>
      <c r="BI63" s="75">
        <v>45845.625</v>
      </c>
      <c r="BJ63" s="54">
        <v>108.41</v>
      </c>
      <c r="BK63" s="75">
        <v>45950.625</v>
      </c>
      <c r="BL63" s="54">
        <v>101.3515625</v>
      </c>
      <c r="BM63" s="75">
        <v>45845.625</v>
      </c>
      <c r="BN63" s="54">
        <v>101.984375</v>
      </c>
      <c r="BO63" s="75">
        <v>45845.625</v>
      </c>
      <c r="BP63" s="54">
        <v>95.375</v>
      </c>
      <c r="BR63" s="131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F63" s="131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  <c r="DF63" s="133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0">
        <f t="shared" si="62"/>
        <v>-40302.331003440398</v>
      </c>
      <c r="EB63" s="150">
        <f t="shared" si="70"/>
        <v>-171474.87630102879</v>
      </c>
      <c r="EC63" s="150">
        <f t="shared" si="71"/>
        <v>122438.8900000001</v>
      </c>
      <c r="ED63" s="150">
        <f t="shared" si="72"/>
        <v>-54349.999999998952</v>
      </c>
    </row>
    <row r="64" spans="1:134" x14ac:dyDescent="0.3">
      <c r="A64" s="140">
        <v>45916.625</v>
      </c>
      <c r="B64" s="76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F64" s="133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2">
        <f t="shared" si="103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104"/>
        <v>-179084.49672184521</v>
      </c>
      <c r="BE64" s="75">
        <v>45846.625</v>
      </c>
      <c r="BF64" s="54">
        <v>79.989999999999995</v>
      </c>
      <c r="BG64" s="75">
        <v>45951.625</v>
      </c>
      <c r="BH64" s="54">
        <v>101.4140625</v>
      </c>
      <c r="BI64" s="75">
        <v>45846.625</v>
      </c>
      <c r="BJ64" s="54">
        <v>108.1</v>
      </c>
      <c r="BK64" s="75">
        <v>45951.625</v>
      </c>
      <c r="BL64" s="54">
        <v>101.4140625</v>
      </c>
      <c r="BM64" s="75">
        <v>45846.625</v>
      </c>
      <c r="BN64" s="54">
        <v>101.8125</v>
      </c>
      <c r="BO64" s="75">
        <v>45846.625</v>
      </c>
      <c r="BP64" s="54">
        <v>95.234375</v>
      </c>
      <c r="BR64" s="131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9">
        <v>45852.625</v>
      </c>
      <c r="CB64" s="54">
        <v>107.4284</v>
      </c>
      <c r="CC64" s="129">
        <v>45852.625</v>
      </c>
      <c r="CD64" s="54">
        <v>50.954000000000001</v>
      </c>
      <c r="CF64" s="131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  <c r="DF64" s="133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0">
        <f t="shared" si="62"/>
        <v>-112676.15318750059</v>
      </c>
      <c r="EB64" s="150">
        <f t="shared" si="70"/>
        <v>-197528.63260298429</v>
      </c>
      <c r="EC64" s="150">
        <f t="shared" si="71"/>
        <v>114424.84666666677</v>
      </c>
      <c r="ED64" s="150">
        <f t="shared" si="72"/>
        <v>-49449.999999999185</v>
      </c>
    </row>
    <row r="65" spans="1:134" x14ac:dyDescent="0.3">
      <c r="A65" s="140">
        <v>45917.625</v>
      </c>
      <c r="B65" s="76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F65" s="133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2">
        <f t="shared" si="103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104"/>
        <v>-205138.2530238007</v>
      </c>
      <c r="BE65" s="75">
        <v>45847.625</v>
      </c>
      <c r="BF65" s="54">
        <v>80.209999999999994</v>
      </c>
      <c r="BI65" s="75">
        <v>45847.625</v>
      </c>
      <c r="BJ65" s="54">
        <v>108.71</v>
      </c>
      <c r="BM65" s="75">
        <v>45847.625</v>
      </c>
      <c r="BN65" s="54">
        <v>102.359375</v>
      </c>
      <c r="BO65" s="75">
        <v>45847.625</v>
      </c>
      <c r="BP65" s="54">
        <v>96.15625</v>
      </c>
      <c r="BR65" s="131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9">
        <v>45853.625</v>
      </c>
      <c r="CB65" s="54">
        <v>107.2017</v>
      </c>
      <c r="CC65" s="129">
        <v>45853.625</v>
      </c>
      <c r="CD65" s="54">
        <v>51.889000000000003</v>
      </c>
      <c r="CF65" s="131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  <c r="DF65" s="133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0">
        <f t="shared" si="62"/>
        <v>-132750.93459178077</v>
      </c>
      <c r="EB65" s="150">
        <f t="shared" si="70"/>
        <v>-198626.94777530048</v>
      </c>
      <c r="EC65" s="150">
        <f t="shared" si="71"/>
        <v>97440.023333333404</v>
      </c>
      <c r="ED65" s="150">
        <f t="shared" si="72"/>
        <v>-50937.500000000116</v>
      </c>
    </row>
    <row r="66" spans="1:134" x14ac:dyDescent="0.3">
      <c r="A66" s="140">
        <v>45918.625</v>
      </c>
      <c r="B66" s="76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F66" s="133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2">
        <f t="shared" si="103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104"/>
        <v>-206236.56819611689</v>
      </c>
      <c r="BE66" s="75">
        <v>45848.625</v>
      </c>
      <c r="BF66" s="54">
        <v>80.13</v>
      </c>
      <c r="BI66" s="75">
        <v>45848.625</v>
      </c>
      <c r="BJ66" s="54">
        <v>108.74</v>
      </c>
      <c r="BM66" s="75">
        <v>45848.625</v>
      </c>
      <c r="BN66" s="54">
        <v>102.296875</v>
      </c>
      <c r="BO66" s="75">
        <v>45848.625</v>
      </c>
      <c r="BP66" s="54">
        <v>96.21875</v>
      </c>
      <c r="BR66" s="131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9">
        <v>45854.625</v>
      </c>
      <c r="CB66" s="54">
        <v>107.2169</v>
      </c>
      <c r="CC66" s="129">
        <v>45854.625</v>
      </c>
      <c r="CD66" s="54">
        <v>51.680999999999997</v>
      </c>
      <c r="CF66" s="131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  <c r="DF66" s="133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0">
        <f t="shared" si="62"/>
        <v>-151761.12076664536</v>
      </c>
      <c r="EB66" s="150">
        <f t="shared" si="70"/>
        <v>-224398.10897542906</v>
      </c>
      <c r="EC66" s="150">
        <f t="shared" si="71"/>
        <v>79033.290000000125</v>
      </c>
      <c r="ED66" s="150">
        <f t="shared" si="72"/>
        <v>-69925</v>
      </c>
    </row>
    <row r="67" spans="1:134" x14ac:dyDescent="0.3">
      <c r="A67" s="140">
        <v>45919.625</v>
      </c>
      <c r="B67" s="76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F67" s="133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2">
        <f t="shared" si="103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104"/>
        <v>-232007.72939624547</v>
      </c>
      <c r="BE67" s="75">
        <v>45849.625</v>
      </c>
      <c r="BF67" s="54">
        <v>80.03</v>
      </c>
      <c r="BI67" s="75">
        <v>45849.625</v>
      </c>
      <c r="BJ67" s="54">
        <v>108.08</v>
      </c>
      <c r="BM67" s="75">
        <v>45849.625</v>
      </c>
      <c r="BN67" s="54">
        <v>101.71875</v>
      </c>
      <c r="BO67" s="75">
        <v>45849.625</v>
      </c>
      <c r="BP67" s="54">
        <v>94.859375</v>
      </c>
      <c r="BR67" s="131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9">
        <v>45855.625</v>
      </c>
      <c r="CB67" s="54">
        <v>107.4862</v>
      </c>
      <c r="CC67" s="129">
        <v>45855.625</v>
      </c>
      <c r="CD67" s="54">
        <v>50.808</v>
      </c>
      <c r="CF67" s="131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  <c r="DF67" s="133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0">
        <f t="shared" si="62"/>
        <v>-147922.3071307374</v>
      </c>
      <c r="EB67" s="150">
        <f t="shared" si="70"/>
        <v>-295971.06931398361</v>
      </c>
      <c r="EC67" s="150">
        <f t="shared" si="71"/>
        <v>76319.016666666983</v>
      </c>
      <c r="ED67" s="150">
        <f t="shared" si="72"/>
        <v>-81231.249999996973</v>
      </c>
    </row>
    <row r="68" spans="1:134" x14ac:dyDescent="0.3">
      <c r="A68" s="140">
        <v>45922.625</v>
      </c>
      <c r="B68" s="76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F68" s="133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2">
        <f t="shared" si="103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104"/>
        <v>-303580.68973480002</v>
      </c>
      <c r="BE68" s="75">
        <v>45852.625</v>
      </c>
      <c r="BF68" s="54">
        <v>80.09</v>
      </c>
      <c r="BI68" s="75">
        <v>45852.625</v>
      </c>
      <c r="BJ68" s="54">
        <v>108.05</v>
      </c>
      <c r="BM68" s="75">
        <v>45852.625</v>
      </c>
      <c r="BN68" s="54">
        <v>101.65625</v>
      </c>
      <c r="BO68" s="75">
        <v>45852.625</v>
      </c>
      <c r="BP68" s="54">
        <v>94.640625</v>
      </c>
      <c r="BR68" s="131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F68" s="131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  <c r="DF68" s="133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0">
        <f t="shared" si="62"/>
        <v>-132584.80210037692</v>
      </c>
      <c r="EB68" s="150">
        <f t="shared" si="70"/>
        <v>-213141.42349315973</v>
      </c>
      <c r="EC68" s="150">
        <f t="shared" si="71"/>
        <v>81761.726666666655</v>
      </c>
      <c r="ED68" s="150">
        <f t="shared" si="72"/>
        <v>-81231.249999996973</v>
      </c>
    </row>
    <row r="69" spans="1:134" x14ac:dyDescent="0.3">
      <c r="A69" s="140">
        <v>45923.625</v>
      </c>
      <c r="B69" s="76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F69" s="133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2">
        <f t="shared" si="103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104"/>
        <v>-220751.04391397614</v>
      </c>
      <c r="BE69" s="75">
        <v>45853.625</v>
      </c>
      <c r="BF69" s="54">
        <v>79.849999999999994</v>
      </c>
      <c r="BI69" s="75">
        <v>45853.625</v>
      </c>
      <c r="BJ69" s="54">
        <v>107.66</v>
      </c>
      <c r="BM69" s="75">
        <v>45853.625</v>
      </c>
      <c r="BN69" s="54">
        <v>101.21875</v>
      </c>
      <c r="BO69" s="75">
        <v>45853.625</v>
      </c>
      <c r="BP69" s="54">
        <v>94.015625</v>
      </c>
      <c r="BR69" s="131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9">
        <v>45859.625</v>
      </c>
      <c r="CB69" s="54">
        <v>107.4918</v>
      </c>
      <c r="CC69" s="129">
        <v>45859.625</v>
      </c>
      <c r="CD69" s="54">
        <v>51.058999999999997</v>
      </c>
      <c r="CF69" s="131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9">
        <v>45854.625</v>
      </c>
      <c r="CP69" s="54">
        <v>285.31700000000001</v>
      </c>
      <c r="CQ69" s="129">
        <v>45854.625</v>
      </c>
      <c r="CR69" s="54">
        <v>55.634</v>
      </c>
      <c r="DF69" s="133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0">
        <f t="shared" si="62"/>
        <v>-131820.34061716573</v>
      </c>
      <c r="EB69" s="150">
        <f t="shared" si="70"/>
        <v>-265505.01496358984</v>
      </c>
      <c r="EC69" s="150">
        <f t="shared" si="71"/>
        <v>68280.963333333522</v>
      </c>
      <c r="ED69" s="150">
        <f t="shared" si="72"/>
        <v>-88074.999999999389</v>
      </c>
    </row>
    <row r="70" spans="1:134" x14ac:dyDescent="0.3">
      <c r="A70" s="140">
        <v>45924.625</v>
      </c>
      <c r="B70" s="76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F70" s="133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2">
        <f t="shared" si="103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104"/>
        <v>-273114.63538440625</v>
      </c>
      <c r="BE70" s="75">
        <v>45854.625</v>
      </c>
      <c r="BF70" s="54">
        <v>80.06</v>
      </c>
      <c r="BI70" s="75">
        <v>45854.625</v>
      </c>
      <c r="BJ70" s="54">
        <v>107.83</v>
      </c>
      <c r="BM70" s="75">
        <v>45854.625</v>
      </c>
      <c r="BN70" s="54">
        <v>101.484375</v>
      </c>
      <c r="BO70" s="75">
        <v>45854.625</v>
      </c>
      <c r="BP70" s="54">
        <v>94.140625</v>
      </c>
      <c r="BR70" s="131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F70" s="131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  <c r="DF70" s="133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0">
        <f t="shared" si="62"/>
        <v>-80980.361903297133</v>
      </c>
      <c r="EB70" s="150">
        <f t="shared" si="70"/>
        <v>-205582.55791178712</v>
      </c>
      <c r="EC70" s="150">
        <f t="shared" si="71"/>
        <v>79760.800000000192</v>
      </c>
      <c r="ED70" s="150">
        <f t="shared" si="72"/>
        <v>-68987.499999997206</v>
      </c>
    </row>
    <row r="71" spans="1:134" x14ac:dyDescent="0.3">
      <c r="A71" s="140">
        <v>45925.625</v>
      </c>
      <c r="B71" s="76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F71" s="133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2">
        <f t="shared" si="103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104"/>
        <v>-213192.17833260354</v>
      </c>
      <c r="BE71" s="75">
        <v>45855.625</v>
      </c>
      <c r="BF71" s="54">
        <v>80.14</v>
      </c>
      <c r="BI71" s="75">
        <v>45855.625</v>
      </c>
      <c r="BJ71" s="54">
        <v>108.09</v>
      </c>
      <c r="BM71" s="75">
        <v>45855.625</v>
      </c>
      <c r="BN71" s="54">
        <v>101.421875</v>
      </c>
      <c r="BO71" s="75">
        <v>45855.625</v>
      </c>
      <c r="BP71" s="54">
        <v>94.078125</v>
      </c>
      <c r="BR71" s="131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9">
        <v>45861.625</v>
      </c>
      <c r="CB71" s="54">
        <v>107.6756</v>
      </c>
      <c r="CC71" s="129">
        <v>45861.625</v>
      </c>
      <c r="CD71" s="54">
        <v>50.188000000000002</v>
      </c>
      <c r="CF71" s="131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  <c r="DF71" s="133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0">
        <f t="shared" si="62"/>
        <v>-119654.5427042401</v>
      </c>
      <c r="EB71" s="150">
        <f t="shared" si="70"/>
        <v>-293898.93072370737</v>
      </c>
      <c r="EC71" s="150">
        <f t="shared" si="71"/>
        <v>61734.796666666778</v>
      </c>
      <c r="ED71" s="150">
        <f t="shared" si="72"/>
        <v>-82381.24999999904</v>
      </c>
    </row>
    <row r="72" spans="1:134" x14ac:dyDescent="0.3">
      <c r="A72" s="140">
        <v>45926.625</v>
      </c>
      <c r="B72" s="76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F72" s="133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2">
        <f t="shared" si="103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104"/>
        <v>-301508.55114452378</v>
      </c>
      <c r="BE72" s="75">
        <v>45856.625</v>
      </c>
      <c r="BF72" s="54">
        <v>80.25</v>
      </c>
      <c r="BI72" s="75">
        <v>45856.625</v>
      </c>
      <c r="BJ72" s="54">
        <v>108.29</v>
      </c>
      <c r="BM72" s="75">
        <v>45856.625</v>
      </c>
      <c r="BN72" s="54">
        <v>101.671875</v>
      </c>
      <c r="BO72" s="75">
        <v>45856.625</v>
      </c>
      <c r="BP72" s="54">
        <v>94.21875</v>
      </c>
      <c r="BR72" s="131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9">
        <v>45862.625</v>
      </c>
      <c r="CB72" s="54">
        <v>107.5968</v>
      </c>
      <c r="CC72" s="129">
        <v>45862.625</v>
      </c>
      <c r="CD72" s="54">
        <v>50.165999999999997</v>
      </c>
      <c r="CF72" s="131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9">
        <v>45859.625</v>
      </c>
      <c r="CP72" s="54">
        <v>278.05399999999997</v>
      </c>
      <c r="CQ72" s="129">
        <v>45859.625</v>
      </c>
      <c r="CR72" s="54">
        <v>54.119</v>
      </c>
      <c r="DF72" s="140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40">
        <v>45947.625</v>
      </c>
      <c r="EA72" s="150">
        <f t="shared" si="62"/>
        <v>-127057.88858630165</v>
      </c>
      <c r="EB72" s="150">
        <f t="shared" si="70"/>
        <v>-199066.43531591585</v>
      </c>
      <c r="EC72" s="150">
        <f t="shared" si="71"/>
        <v>77694.773333333578</v>
      </c>
      <c r="ED72" s="150">
        <f t="shared" si="72"/>
        <v>-94862.499999997584</v>
      </c>
    </row>
    <row r="73" spans="1:134" x14ac:dyDescent="0.3">
      <c r="A73" s="140">
        <v>45929.625</v>
      </c>
      <c r="B73" s="76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F73" s="140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2">
        <f t="shared" ref="AY73:AY76" si="149">AH73+AI73-AK73-AL73-AN73-AO73+AQ73+AR73+AT73+AU73+AW73+AX73</f>
        <v>-135251.04990995338</v>
      </c>
      <c r="AZ73" s="82"/>
      <c r="BA73" s="82"/>
      <c r="BB73" s="82">
        <f>$AO$4*SUM($AZ$14:AZ73)-$AP$4*SUM($BA$14:BA73)</f>
        <v>71425.005826778885</v>
      </c>
      <c r="BC73" s="82">
        <f t="shared" ref="BC73:BC76" si="150">AY73-BB73</f>
        <v>-206676.05573673226</v>
      </c>
      <c r="BE73" s="75">
        <v>45859.625</v>
      </c>
      <c r="BF73" s="54">
        <v>80.36</v>
      </c>
      <c r="BI73" s="75">
        <v>45859.625</v>
      </c>
      <c r="BJ73" s="54">
        <v>108.71</v>
      </c>
      <c r="BM73" s="75">
        <v>45859.625</v>
      </c>
      <c r="BN73" s="54">
        <v>102.03125</v>
      </c>
      <c r="BO73" s="75">
        <v>45859.625</v>
      </c>
      <c r="BP73" s="54">
        <v>94.96875</v>
      </c>
      <c r="BR73" s="140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9">
        <v>45863.625</v>
      </c>
      <c r="CB73" s="54">
        <v>107.6135</v>
      </c>
      <c r="CC73" s="129">
        <v>45863.625</v>
      </c>
      <c r="CD73" s="54">
        <v>49.981999999999999</v>
      </c>
      <c r="CF73" s="140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  <c r="DF73" s="140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40">
        <v>45948.625</v>
      </c>
      <c r="EA73" s="150">
        <f t="shared" si="62"/>
        <v>-126335.112499635</v>
      </c>
      <c r="EB73" s="150">
        <f t="shared" si="70"/>
        <v>-198789.94986359688</v>
      </c>
      <c r="EC73" s="150">
        <f t="shared" si="71"/>
        <v>77986.440000000206</v>
      </c>
      <c r="ED73" s="150">
        <f t="shared" si="72"/>
        <v>-94862.499999997584</v>
      </c>
    </row>
    <row r="74" spans="1:134" x14ac:dyDescent="0.3">
      <c r="A74" s="140">
        <v>45930.625</v>
      </c>
      <c r="B74" s="76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F74" s="140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2">
        <f t="shared" si="149"/>
        <v>-134974.56445763441</v>
      </c>
      <c r="AZ74" s="82"/>
      <c r="BA74" s="82"/>
      <c r="BB74" s="82">
        <f>$AO$4*SUM($AZ$14:AZ74)-$AP$4*SUM($BA$14:BA74)</f>
        <v>71425.005826778885</v>
      </c>
      <c r="BC74" s="82">
        <f t="shared" si="150"/>
        <v>-206399.57028441329</v>
      </c>
      <c r="BE74" s="75">
        <v>45860.625</v>
      </c>
      <c r="BF74" s="54">
        <v>80.5</v>
      </c>
      <c r="BI74" s="75">
        <v>45860.625</v>
      </c>
      <c r="BJ74" s="54">
        <v>108.97</v>
      </c>
      <c r="BM74" s="75">
        <v>45860.625</v>
      </c>
      <c r="BN74" s="54">
        <v>102.328125</v>
      </c>
      <c r="BO74" s="75">
        <v>45860.625</v>
      </c>
      <c r="BP74" s="54">
        <v>95.484375</v>
      </c>
      <c r="BR74" s="140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F74" s="140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9">
        <v>45861.625</v>
      </c>
      <c r="CP74" s="54">
        <v>276.29399999999998</v>
      </c>
      <c r="CQ74" s="129">
        <v>45861.625</v>
      </c>
      <c r="CR74" s="54">
        <v>53.884</v>
      </c>
      <c r="DF74" s="140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40">
        <v>45949.625</v>
      </c>
      <c r="EA74" s="150">
        <f t="shared" si="62"/>
        <v>-125612.33641296832</v>
      </c>
      <c r="EB74" s="150">
        <f t="shared" si="70"/>
        <v>-198513.46441127794</v>
      </c>
      <c r="EC74" s="150">
        <f t="shared" si="71"/>
        <v>78278.10666666695</v>
      </c>
      <c r="ED74" s="150">
        <f t="shared" si="72"/>
        <v>-94862.499999997584</v>
      </c>
    </row>
    <row r="75" spans="1:134" x14ac:dyDescent="0.3">
      <c r="A75" s="140">
        <v>45931.625</v>
      </c>
      <c r="B75" s="76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F75" s="140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2">
        <f t="shared" si="149"/>
        <v>-134698.07900531546</v>
      </c>
      <c r="AZ75" s="82"/>
      <c r="BA75" s="82"/>
      <c r="BB75" s="82">
        <f>$AO$4*SUM($AZ$14:AZ75)-$AP$4*SUM($BA$14:BA75)</f>
        <v>71425.005826778885</v>
      </c>
      <c r="BC75" s="82">
        <f t="shared" si="150"/>
        <v>-206123.08483209435</v>
      </c>
      <c r="BE75" s="75">
        <v>45861.625</v>
      </c>
      <c r="BF75" s="54">
        <v>80.540000000000006</v>
      </c>
      <c r="BI75" s="75">
        <v>45861.625</v>
      </c>
      <c r="BJ75" s="54">
        <v>108.8</v>
      </c>
      <c r="BM75" s="75">
        <v>45861.625</v>
      </c>
      <c r="BN75" s="54">
        <v>101.953125</v>
      </c>
      <c r="BO75" s="75">
        <v>45861.625</v>
      </c>
      <c r="BP75" s="54">
        <v>94.96875</v>
      </c>
      <c r="BR75" s="140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9">
        <v>45867.625</v>
      </c>
      <c r="CB75" s="54">
        <v>107.3954</v>
      </c>
      <c r="CC75" s="129">
        <v>45867.625</v>
      </c>
      <c r="CD75" s="54">
        <v>50.765000000000001</v>
      </c>
      <c r="CF75" s="140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  <c r="DF75" s="140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40">
        <v>45950.625</v>
      </c>
      <c r="EA75" s="150">
        <f t="shared" si="62"/>
        <v>-104502.36761871551</v>
      </c>
      <c r="EB75" s="150">
        <f t="shared" si="70"/>
        <v>-195385.91740279947</v>
      </c>
      <c r="EC75" s="150">
        <f t="shared" si="71"/>
        <v>72304.003333333385</v>
      </c>
      <c r="ED75" s="150">
        <f t="shared" si="72"/>
        <v>-109418.7500000007</v>
      </c>
    </row>
    <row r="76" spans="1:134" x14ac:dyDescent="0.3">
      <c r="A76" s="140">
        <v>45932.625</v>
      </c>
      <c r="B76" s="76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F76" s="140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2">
        <f t="shared" si="149"/>
        <v>-131570.531996837</v>
      </c>
      <c r="AZ76" s="82"/>
      <c r="BA76" s="82"/>
      <c r="BB76" s="82">
        <f>$AO$4*SUM($AZ$14:AZ76)-$AP$4*SUM($BA$14:BA76)</f>
        <v>71425.005826778885</v>
      </c>
      <c r="BC76" s="82">
        <f t="shared" si="150"/>
        <v>-202995.53782361589</v>
      </c>
      <c r="BE76" s="75">
        <v>45862.625</v>
      </c>
      <c r="BF76" s="54">
        <v>80.44</v>
      </c>
      <c r="BI76" s="75">
        <v>45862.625</v>
      </c>
      <c r="BJ76" s="54">
        <v>108.64</v>
      </c>
      <c r="BM76" s="75">
        <v>45862.625</v>
      </c>
      <c r="BN76" s="54">
        <v>101.796875</v>
      </c>
      <c r="BO76" s="75">
        <v>45862.625</v>
      </c>
      <c r="BP76" s="54">
        <v>94.84375</v>
      </c>
      <c r="BR76" s="140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9">
        <v>45868.625</v>
      </c>
      <c r="CB76" s="54">
        <v>107.27</v>
      </c>
      <c r="CC76" s="129">
        <v>45868.625</v>
      </c>
      <c r="CD76" s="54">
        <v>50.996000000000002</v>
      </c>
      <c r="CF76" s="140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  <c r="DF76" s="140">
        <v>45951.625</v>
      </c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Z76" s="140">
        <v>45951.625</v>
      </c>
    </row>
    <row r="77" spans="1:134" x14ac:dyDescent="0.3">
      <c r="A77" s="140">
        <v>45933.625</v>
      </c>
      <c r="B77" s="76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F77" s="140">
        <v>45951.625</v>
      </c>
      <c r="AG77" s="45"/>
      <c r="AH77" s="46"/>
      <c r="AI77" s="46"/>
      <c r="AJ77" s="45"/>
      <c r="AK77" s="46"/>
      <c r="AL77" s="47"/>
      <c r="AM77" s="45"/>
      <c r="AN77" s="46"/>
      <c r="AO77" s="47"/>
      <c r="AP77" s="45"/>
      <c r="AQ77" s="46"/>
      <c r="AR77" s="47"/>
      <c r="AS77" s="45"/>
      <c r="AT77" s="46"/>
      <c r="AU77" s="47"/>
      <c r="AV77" s="45"/>
      <c r="AW77" s="46"/>
      <c r="AX77" s="47"/>
      <c r="AY77" s="82"/>
      <c r="BE77" s="75">
        <v>45863.625</v>
      </c>
      <c r="BF77" s="54">
        <v>80.489999999999995</v>
      </c>
      <c r="BI77" s="75">
        <v>45863.625</v>
      </c>
      <c r="BJ77" s="54">
        <v>108.99</v>
      </c>
      <c r="BM77" s="75">
        <v>45863.625</v>
      </c>
      <c r="BN77" s="54">
        <v>102.015625</v>
      </c>
      <c r="BO77" s="75">
        <v>45863.625</v>
      </c>
      <c r="BP77" s="54">
        <v>95.34375</v>
      </c>
      <c r="BR77" s="140">
        <v>45951.625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F77" s="140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  <c r="DF77" s="140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40">
        <v>45952.625</v>
      </c>
    </row>
    <row r="78" spans="1:134" x14ac:dyDescent="0.3">
      <c r="A78" s="140">
        <v>45936.625</v>
      </c>
      <c r="B78" s="76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A78" s="75">
        <v>45951.625</v>
      </c>
      <c r="AB78" s="54">
        <v>100.206</v>
      </c>
      <c r="AF78" s="140">
        <v>45952.625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M78" s="75">
        <v>45866.625</v>
      </c>
      <c r="BN78" s="54">
        <v>101.78125</v>
      </c>
      <c r="BO78" s="75">
        <v>45866.625</v>
      </c>
      <c r="BP78" s="54">
        <v>94.78125</v>
      </c>
      <c r="BR78" s="140">
        <v>45952.625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F78" s="140">
        <v>45952.625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  <c r="DF78" s="140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40">
        <v>45953.625</v>
      </c>
    </row>
    <row r="79" spans="1:134" x14ac:dyDescent="0.3">
      <c r="A79" s="140">
        <v>45937.625</v>
      </c>
      <c r="B79" s="76">
        <f t="shared" si="27"/>
        <v>92.19</v>
      </c>
      <c r="C79" s="31">
        <f t="shared" ref="C79:C86" si="165">(B79/$B$14-1)*$B$5</f>
        <v>-382428.11501597683</v>
      </c>
      <c r="D79" s="32">
        <f t="shared" ref="D79:D86" si="166">-1*(A79-$A$14)/360*$B$7*$B$5</f>
        <v>-224542.49999999997</v>
      </c>
      <c r="E79" s="76">
        <f t="shared" si="28"/>
        <v>100.908</v>
      </c>
      <c r="F79" s="31">
        <f t="shared" ref="F79:F86" si="167">(E79-$E$14)/100*$C$5</f>
        <v>-55943.999999999731</v>
      </c>
      <c r="G79" s="32">
        <f t="shared" ref="G79:G86" si="168">(A79-$A$14)/360*$C$6*$C$5-(A79-$A$14)/360*$C$7*$C$5*$E$14/100</f>
        <v>-79943.257939999952</v>
      </c>
      <c r="H79" s="76">
        <f t="shared" si="29"/>
        <v>120.93</v>
      </c>
      <c r="I79" s="31">
        <f t="shared" ref="I79:I86" si="169">(H79/$H$14-1)*$D$5</f>
        <v>-287419.19606234663</v>
      </c>
      <c r="J79" s="32">
        <f t="shared" ref="J79:J86" si="170">-1*(A79-$A$14)/360*$D$7*$D$5</f>
        <v>-386213.1</v>
      </c>
      <c r="K79" s="76">
        <f t="shared" si="30"/>
        <v>99.483000000000004</v>
      </c>
      <c r="L79" s="31">
        <f t="shared" ref="L79:L86" si="171">(K79-$K$14)/100*$E$5</f>
        <v>-95398.800000000352</v>
      </c>
      <c r="M79" s="32">
        <f t="shared" ref="M79:M86" si="172">(A79-$A$14)/360*$E$6*$E$5-(A79-$A$14)/360*$E$7*$E$5*$K$14/100</f>
        <v>-175841.23405333332</v>
      </c>
      <c r="N79" s="82">
        <f t="shared" ref="N79:N86" si="173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74">N79+Q79</f>
        <v>-104281.8252669642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F79" s="140">
        <v>45953.625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M79" s="75">
        <v>45867.625</v>
      </c>
      <c r="BN79" s="54">
        <v>102.484375</v>
      </c>
      <c r="BO79" s="75">
        <v>45867.625</v>
      </c>
      <c r="BP79" s="54">
        <v>96.3125</v>
      </c>
      <c r="BR79" s="140">
        <v>45953.625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F79" s="140">
        <v>45953.625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  <c r="DF79" s="140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40">
        <v>45954.625</v>
      </c>
    </row>
    <row r="80" spans="1:134" x14ac:dyDescent="0.3">
      <c r="A80" s="140">
        <v>45938.625</v>
      </c>
      <c r="B80" s="76">
        <f t="shared" ref="B80:B86" si="175">VLOOKUP($A80+$I$2,U$3:V$500,2)</f>
        <v>92.12</v>
      </c>
      <c r="C80" s="31">
        <f t="shared" si="165"/>
        <v>-398083.06709265115</v>
      </c>
      <c r="D80" s="32">
        <f t="shared" si="166"/>
        <v>-227009.99999999997</v>
      </c>
      <c r="E80" s="76">
        <f t="shared" ref="E80:E86" si="176">VLOOKUP($A80+$I$2,W$3:X$500,2)</f>
        <v>100.99299999999999</v>
      </c>
      <c r="F80" s="31">
        <f t="shared" si="167"/>
        <v>-41664.000000000779</v>
      </c>
      <c r="G80" s="32">
        <f t="shared" si="168"/>
        <v>-80821.755279999998</v>
      </c>
      <c r="H80" s="76">
        <f t="shared" ref="H80:H86" si="177">VLOOKUP($A80+$I$2,Y$3:Z$500,2)</f>
        <v>121.12</v>
      </c>
      <c r="I80" s="31">
        <f t="shared" si="169"/>
        <v>-231120.59064807388</v>
      </c>
      <c r="J80" s="32">
        <f t="shared" si="170"/>
        <v>-390457.19999999995</v>
      </c>
      <c r="K80" s="76">
        <f t="shared" ref="K80:K86" si="178">VLOOKUP($A80+$I$2,AA$3:AB$500,2)</f>
        <v>99.673000000000002</v>
      </c>
      <c r="L80" s="31">
        <f t="shared" si="171"/>
        <v>-29962.800000001134</v>
      </c>
      <c r="M80" s="32">
        <f t="shared" si="172"/>
        <v>-177773.55530666673</v>
      </c>
      <c r="N80" s="82">
        <f t="shared" si="173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74"/>
        <v>-124356.60667124439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F80" s="140">
        <v>45954.625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M80" s="75">
        <v>45868.625</v>
      </c>
      <c r="BN80" s="54">
        <v>102.125</v>
      </c>
      <c r="BO80" s="75">
        <v>45868.625</v>
      </c>
      <c r="BP80" s="54">
        <v>95.75</v>
      </c>
      <c r="BR80" s="140">
        <v>45954.625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F80" s="140">
        <v>45954.625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  <c r="DF80" s="140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40">
        <v>45955.625</v>
      </c>
    </row>
    <row r="81" spans="1:96" x14ac:dyDescent="0.3">
      <c r="A81" s="140">
        <v>45939.625</v>
      </c>
      <c r="B81" s="76">
        <f t="shared" si="175"/>
        <v>92</v>
      </c>
      <c r="C81" s="31">
        <f t="shared" si="165"/>
        <v>-424920.1277955288</v>
      </c>
      <c r="D81" s="32">
        <f t="shared" si="166"/>
        <v>-229477.5</v>
      </c>
      <c r="E81" s="76">
        <f t="shared" si="176"/>
        <v>100.934</v>
      </c>
      <c r="F81" s="31">
        <f t="shared" si="167"/>
        <v>-51576.000000000364</v>
      </c>
      <c r="G81" s="32">
        <f t="shared" si="168"/>
        <v>-81700.25261999997</v>
      </c>
      <c r="H81" s="76">
        <f t="shared" si="177"/>
        <v>120.99</v>
      </c>
      <c r="I81" s="31">
        <f t="shared" si="169"/>
        <v>-269640.68908942223</v>
      </c>
      <c r="J81" s="32">
        <f t="shared" si="170"/>
        <v>-394701.3</v>
      </c>
      <c r="K81" s="76">
        <f t="shared" si="178"/>
        <v>99.552999999999997</v>
      </c>
      <c r="L81" s="31">
        <f t="shared" si="171"/>
        <v>-71290.800000002695</v>
      </c>
      <c r="M81" s="32">
        <f t="shared" si="172"/>
        <v>-179705.87656</v>
      </c>
      <c r="N81" s="82">
        <f t="shared" si="173"/>
        <v>-107776.062646109</v>
      </c>
      <c r="O81" s="82"/>
      <c r="P81" s="82"/>
      <c r="Q81" s="82">
        <f>$G$5*SUM($O$14:O81)-$H$5*SUM($P$14:P81)</f>
        <v>-35590.730199999991</v>
      </c>
      <c r="R81" s="82">
        <f t="shared" si="174"/>
        <v>-143366.79284610899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F81" s="140">
        <v>45955.625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M81" s="75">
        <v>45869.625</v>
      </c>
      <c r="BN81" s="54">
        <v>102.1875</v>
      </c>
      <c r="BO81" s="75">
        <v>45869.625</v>
      </c>
      <c r="BP81" s="54">
        <v>95.828125</v>
      </c>
      <c r="BR81" s="140">
        <v>45955.625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F81" s="140">
        <v>45955.625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175"/>
        <v>91.78</v>
      </c>
      <c r="C82" s="31">
        <f t="shared" si="165"/>
        <v>-474121.40575079899</v>
      </c>
      <c r="D82" s="32">
        <f t="shared" si="166"/>
        <v>-231944.99999999997</v>
      </c>
      <c r="E82" s="76">
        <f t="shared" si="176"/>
        <v>101.017</v>
      </c>
      <c r="F82" s="31">
        <f t="shared" si="167"/>
        <v>-37632.000000000633</v>
      </c>
      <c r="G82" s="32">
        <f t="shared" si="168"/>
        <v>-82578.749959999986</v>
      </c>
      <c r="H82" s="76">
        <f t="shared" si="177"/>
        <v>121</v>
      </c>
      <c r="I82" s="31">
        <f t="shared" si="169"/>
        <v>-266677.60459393077</v>
      </c>
      <c r="J82" s="32">
        <f t="shared" si="170"/>
        <v>-398945.39999999997</v>
      </c>
      <c r="K82" s="76">
        <f t="shared" si="178"/>
        <v>99.754000000000005</v>
      </c>
      <c r="L82" s="31">
        <f t="shared" si="171"/>
        <v>-2066.4000000000783</v>
      </c>
      <c r="M82" s="32">
        <f t="shared" si="172"/>
        <v>-181638.19781333333</v>
      </c>
      <c r="N82" s="82">
        <f t="shared" si="173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74"/>
        <v>-139527.97921020104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M82" s="75">
        <v>45870.625</v>
      </c>
      <c r="BN82" s="54">
        <v>103.359375</v>
      </c>
      <c r="BO82" s="75">
        <v>45870.625</v>
      </c>
      <c r="BP82" s="54">
        <v>97.03125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175"/>
        <v>91.79</v>
      </c>
      <c r="C83" s="31">
        <f t="shared" si="165"/>
        <v>-471884.98402555881</v>
      </c>
      <c r="D83" s="32">
        <f t="shared" si="166"/>
        <v>-239347.49999999994</v>
      </c>
      <c r="E83" s="76">
        <f t="shared" si="176"/>
        <v>101.122</v>
      </c>
      <c r="F83" s="31">
        <f t="shared" si="167"/>
        <v>-19991.99999999996</v>
      </c>
      <c r="G83" s="32">
        <f t="shared" si="168"/>
        <v>-85214.241979999962</v>
      </c>
      <c r="H83" s="76">
        <f t="shared" si="177"/>
        <v>121.1</v>
      </c>
      <c r="I83" s="31">
        <f t="shared" si="169"/>
        <v>-237046.7596390527</v>
      </c>
      <c r="J83" s="32">
        <f t="shared" si="170"/>
        <v>-411677.69999999995</v>
      </c>
      <c r="K83" s="76">
        <f t="shared" si="178"/>
        <v>99.923000000000002</v>
      </c>
      <c r="L83" s="31">
        <f t="shared" si="171"/>
        <v>56137.199999998862</v>
      </c>
      <c r="M83" s="32">
        <f t="shared" si="172"/>
        <v>-187435.16157333329</v>
      </c>
      <c r="N83" s="82">
        <f t="shared" si="173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74"/>
        <v>-124190.47417984054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M83" s="75">
        <v>45873.625</v>
      </c>
      <c r="BN83" s="54">
        <v>103.46875</v>
      </c>
      <c r="BO83" s="75">
        <v>45873.625</v>
      </c>
      <c r="BP83" s="54">
        <v>97.28125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175"/>
        <v>91.85</v>
      </c>
      <c r="C84" s="31">
        <f t="shared" si="165"/>
        <v>-458466.45367412461</v>
      </c>
      <c r="D84" s="32">
        <f t="shared" si="166"/>
        <v>-241814.99999999994</v>
      </c>
      <c r="E84" s="76">
        <f t="shared" si="176"/>
        <v>101.13800000000001</v>
      </c>
      <c r="F84" s="31">
        <f t="shared" si="167"/>
        <v>-17303.999999999065</v>
      </c>
      <c r="G84" s="32">
        <f t="shared" si="168"/>
        <v>-86092.739319999979</v>
      </c>
      <c r="H84" s="76">
        <f t="shared" si="177"/>
        <v>121.2</v>
      </c>
      <c r="I84" s="31">
        <f t="shared" si="169"/>
        <v>-207415.91468416661</v>
      </c>
      <c r="J84" s="32">
        <f t="shared" si="170"/>
        <v>-415921.79999999993</v>
      </c>
      <c r="K84" s="76">
        <f t="shared" si="178"/>
        <v>99.977999999999994</v>
      </c>
      <c r="L84" s="31">
        <f t="shared" si="171"/>
        <v>75079.199999996315</v>
      </c>
      <c r="M84" s="32">
        <f t="shared" si="172"/>
        <v>-189367.48282666667</v>
      </c>
      <c r="N84" s="82">
        <f t="shared" si="173"/>
        <v>-87835.28249662937</v>
      </c>
      <c r="O84" s="82"/>
      <c r="P84" s="82"/>
      <c r="Q84" s="82">
        <f>$G$5*SUM($O$14:O84)-$H$5*SUM($P$14:P84)</f>
        <v>-35590.730199999991</v>
      </c>
      <c r="R84" s="82">
        <f t="shared" si="174"/>
        <v>-123426.01269662936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M84" s="75">
        <v>45874.625</v>
      </c>
      <c r="BN84" s="54">
        <v>103.4375</v>
      </c>
      <c r="BO84" s="75">
        <v>45874.625</v>
      </c>
      <c r="BP84" s="54">
        <v>97.59375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175"/>
        <v>92.38</v>
      </c>
      <c r="C85" s="31">
        <f t="shared" si="165"/>
        <v>-339936.10223642492</v>
      </c>
      <c r="D85" s="32">
        <f t="shared" si="166"/>
        <v>-244282.5</v>
      </c>
      <c r="E85" s="76">
        <f t="shared" si="176"/>
        <v>101.23699999999999</v>
      </c>
      <c r="F85" s="31">
        <f t="shared" si="167"/>
        <v>-672.00000000082127</v>
      </c>
      <c r="G85" s="32">
        <f t="shared" si="168"/>
        <v>-86971.23666000001</v>
      </c>
      <c r="H85" s="76">
        <f t="shared" si="177"/>
        <v>121.62</v>
      </c>
      <c r="I85" s="31">
        <f t="shared" si="169"/>
        <v>-82966.365873667441</v>
      </c>
      <c r="J85" s="32">
        <f t="shared" si="170"/>
        <v>-420165.9</v>
      </c>
      <c r="K85" s="76">
        <f t="shared" si="178"/>
        <v>100.18899999999999</v>
      </c>
      <c r="L85" s="31">
        <f t="shared" si="171"/>
        <v>147747.59999999581</v>
      </c>
      <c r="M85" s="32">
        <f t="shared" si="172"/>
        <v>-191299.80407999997</v>
      </c>
      <c r="N85" s="82">
        <f t="shared" si="173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74"/>
        <v>-72586.033982760768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M85" s="75">
        <v>45875.625</v>
      </c>
      <c r="BN85" s="54">
        <v>103.296875</v>
      </c>
      <c r="BO85" s="75">
        <v>45875.625</v>
      </c>
      <c r="BP85" s="54">
        <v>97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175"/>
        <v>92.23</v>
      </c>
      <c r="C86" s="31">
        <f t="shared" si="165"/>
        <v>-373482.42811501608</v>
      </c>
      <c r="D86" s="32">
        <f t="shared" si="166"/>
        <v>-246750</v>
      </c>
      <c r="E86" s="76">
        <f t="shared" si="176"/>
        <v>101.221</v>
      </c>
      <c r="F86" s="31">
        <f t="shared" si="167"/>
        <v>-3359.9999999993315</v>
      </c>
      <c r="G86" s="32">
        <f t="shared" si="168"/>
        <v>-87849.733999999997</v>
      </c>
      <c r="H86" s="76">
        <f t="shared" si="177"/>
        <v>121.6</v>
      </c>
      <c r="I86" s="31">
        <f t="shared" si="169"/>
        <v>-88892.534864646266</v>
      </c>
      <c r="J86" s="32">
        <f t="shared" si="170"/>
        <v>-424410</v>
      </c>
      <c r="K86" s="76">
        <f t="shared" si="178"/>
        <v>100.14700000000001</v>
      </c>
      <c r="L86" s="31">
        <f t="shared" si="171"/>
        <v>133282.80000000016</v>
      </c>
      <c r="M86" s="32">
        <f t="shared" si="172"/>
        <v>-193232.12533333333</v>
      </c>
      <c r="N86" s="82">
        <f t="shared" si="173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74"/>
        <v>-111260.21478370373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M86" s="75">
        <v>45876.625</v>
      </c>
      <c r="BN86" s="54">
        <v>103.21875</v>
      </c>
      <c r="BO86" s="75">
        <v>45876.625</v>
      </c>
      <c r="BP86" s="54">
        <v>96.84375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A87" s="140">
        <v>45947.625</v>
      </c>
      <c r="B87" s="76">
        <f t="shared" ref="B87:B90" si="179">VLOOKUP($A87+$I$2,U$3:V$500,2)</f>
        <v>92.1</v>
      </c>
      <c r="C87" s="31">
        <f t="shared" ref="C87:C90" si="180">(B87/$B$14-1)*$B$5</f>
        <v>-402555.91054313391</v>
      </c>
      <c r="D87" s="32">
        <f t="shared" ref="D87:D90" si="181">-1*(A87-$A$14)/360*$B$7*$B$5</f>
        <v>-249217.5</v>
      </c>
      <c r="E87" s="76">
        <f t="shared" ref="E87:E90" si="182">VLOOKUP($A87+$I$2,W$3:X$500,2)</f>
        <v>101.253</v>
      </c>
      <c r="F87" s="31">
        <f t="shared" ref="F87:F90" si="183">(E87-$E$14)/100*$C$5</f>
        <v>2016.0000000000764</v>
      </c>
      <c r="G87" s="32">
        <f t="shared" ref="G87:G90" si="184">(A87-$A$14)/360*$C$6*$C$5-(A87-$A$14)/360*$C$7*$C$5*$E$14/100</f>
        <v>-88728.231339999998</v>
      </c>
      <c r="H87" s="76">
        <f t="shared" ref="H87:H90" si="185">VLOOKUP($A87+$I$2,Y$3:Z$500,2)</f>
        <v>121.51</v>
      </c>
      <c r="I87" s="31">
        <f t="shared" ref="I87:I90" si="186">(H87/$H$14-1)*$D$5</f>
        <v>-115560.29532403694</v>
      </c>
      <c r="J87" s="32">
        <f t="shared" ref="J87:J90" si="187">-1*(A87-$A$14)/360*$D$7*$D$5</f>
        <v>-428654.1</v>
      </c>
      <c r="K87" s="76">
        <f t="shared" ref="K87:K90" si="188">VLOOKUP($A87+$I$2,AA$3:AB$500,2)</f>
        <v>100.146</v>
      </c>
      <c r="L87" s="31">
        <f t="shared" ref="L87:L90" si="189">(K87-$K$14)/100*$E$5</f>
        <v>132938.39999999851</v>
      </c>
      <c r="M87" s="32">
        <f t="shared" ref="M87:M90" si="190">(A87-$A$14)/360*$E$6*$E$5-(A87-$A$14)/360*$E$7*$E$5*$K$14/100</f>
        <v>-195164.44658666672</v>
      </c>
      <c r="N87" s="82">
        <f t="shared" ref="N87:N90" si="191">C87+D87-F87-G87-I87-J87+L87+M87</f>
        <v>-83072.830465765292</v>
      </c>
      <c r="O87" s="82"/>
      <c r="P87" s="82"/>
      <c r="Q87" s="82">
        <f>$G$5*SUM($O$14:O87)-$H$5*SUM($P$14:P87)</f>
        <v>-35590.730199999991</v>
      </c>
      <c r="R87" s="82">
        <f t="shared" ref="R87:R90" si="192">N87+Q87</f>
        <v>-118663.56066576528</v>
      </c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M87" s="75">
        <v>45877.625</v>
      </c>
      <c r="BN87" s="54">
        <v>102.90625</v>
      </c>
      <c r="BO87" s="75">
        <v>45877.625</v>
      </c>
      <c r="BP87" s="54">
        <v>96.375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A88" s="140">
        <v>45948.625</v>
      </c>
      <c r="B88" s="76">
        <f t="shared" si="179"/>
        <v>92.1</v>
      </c>
      <c r="C88" s="31">
        <f t="shared" si="180"/>
        <v>-402555.91054313391</v>
      </c>
      <c r="D88" s="32">
        <f t="shared" si="181"/>
        <v>-251684.99999999997</v>
      </c>
      <c r="E88" s="76">
        <f t="shared" si="182"/>
        <v>101.253</v>
      </c>
      <c r="F88" s="31">
        <f t="shared" si="183"/>
        <v>2016.0000000000764</v>
      </c>
      <c r="G88" s="32">
        <f t="shared" si="184"/>
        <v>-89606.728679999971</v>
      </c>
      <c r="H88" s="76">
        <f t="shared" si="185"/>
        <v>121.51</v>
      </c>
      <c r="I88" s="31">
        <f t="shared" si="186"/>
        <v>-115560.29532403694</v>
      </c>
      <c r="J88" s="32">
        <f t="shared" si="187"/>
        <v>-432898.19999999995</v>
      </c>
      <c r="K88" s="76">
        <f t="shared" si="188"/>
        <v>100.146</v>
      </c>
      <c r="L88" s="31">
        <f t="shared" si="189"/>
        <v>132938.39999999851</v>
      </c>
      <c r="M88" s="32">
        <f t="shared" si="190"/>
        <v>-197096.76784000004</v>
      </c>
      <c r="N88" s="82">
        <f t="shared" si="191"/>
        <v>-82350.054379098641</v>
      </c>
      <c r="O88" s="82"/>
      <c r="P88" s="82"/>
      <c r="Q88" s="82">
        <f>$G$5*SUM($O$14:O88)-$H$5*SUM($P$14:P88)</f>
        <v>-35590.730199999991</v>
      </c>
      <c r="R88" s="82">
        <f t="shared" si="192"/>
        <v>-117940.78457909863</v>
      </c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M88" s="75">
        <v>45880.625</v>
      </c>
      <c r="BN88" s="54">
        <v>102.953125</v>
      </c>
      <c r="BO88" s="75">
        <v>45880.625</v>
      </c>
      <c r="BP88" s="54">
        <v>96.46875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A89" s="140">
        <v>45949.625</v>
      </c>
      <c r="B89" s="76">
        <f t="shared" si="179"/>
        <v>92.1</v>
      </c>
      <c r="C89" s="31">
        <f t="shared" si="180"/>
        <v>-402555.91054313391</v>
      </c>
      <c r="D89" s="32">
        <f t="shared" si="181"/>
        <v>-254152.49999999997</v>
      </c>
      <c r="E89" s="76">
        <f>VLOOKUP($A89+$I$2,W$3:X$500,2)</f>
        <v>101.253</v>
      </c>
      <c r="F89" s="31">
        <f t="shared" si="183"/>
        <v>2016.0000000000764</v>
      </c>
      <c r="G89" s="32">
        <f t="shared" si="184"/>
        <v>-90485.226019999973</v>
      </c>
      <c r="H89" s="76">
        <f t="shared" si="185"/>
        <v>121.51</v>
      </c>
      <c r="I89" s="31">
        <f t="shared" si="186"/>
        <v>-115560.29532403694</v>
      </c>
      <c r="J89" s="32">
        <f t="shared" si="187"/>
        <v>-437142.29999999993</v>
      </c>
      <c r="K89" s="76">
        <f t="shared" si="188"/>
        <v>100.146</v>
      </c>
      <c r="L89" s="31">
        <f t="shared" si="189"/>
        <v>132938.39999999851</v>
      </c>
      <c r="M89" s="32">
        <f t="shared" si="190"/>
        <v>-199029.08909333334</v>
      </c>
      <c r="N89" s="82">
        <f t="shared" si="191"/>
        <v>-81627.278292431962</v>
      </c>
      <c r="O89" s="82"/>
      <c r="P89" s="82"/>
      <c r="Q89" s="82">
        <f>$G$5*SUM($O$14:O89)-$H$5*SUM($P$14:P89)</f>
        <v>-35590.730199999991</v>
      </c>
      <c r="R89" s="82">
        <f t="shared" si="192"/>
        <v>-117218.00849243195</v>
      </c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M89" s="75">
        <v>45881.625</v>
      </c>
      <c r="BN89" s="54">
        <v>102.84375</v>
      </c>
      <c r="BO89" s="75">
        <v>45881.625</v>
      </c>
      <c r="BP89" s="54">
        <v>95.96875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A90" s="140">
        <v>45950.625</v>
      </c>
      <c r="B90" s="76">
        <f t="shared" si="179"/>
        <v>92.33</v>
      </c>
      <c r="C90" s="31">
        <f t="shared" si="180"/>
        <v>-351118.2108626212</v>
      </c>
      <c r="D90" s="32">
        <f t="shared" si="181"/>
        <v>-256619.99999999997</v>
      </c>
      <c r="E90" s="76">
        <f t="shared" si="182"/>
        <v>101.25</v>
      </c>
      <c r="F90" s="31">
        <f t="shared" si="183"/>
        <v>1512.0000000000573</v>
      </c>
      <c r="G90" s="32">
        <f t="shared" si="184"/>
        <v>-91363.723359999945</v>
      </c>
      <c r="H90" s="76">
        <f t="shared" si="185"/>
        <v>121.57</v>
      </c>
      <c r="I90" s="31">
        <f t="shared" si="186"/>
        <v>-97781.788351112496</v>
      </c>
      <c r="J90" s="32">
        <f t="shared" si="187"/>
        <v>-441386.39999999991</v>
      </c>
      <c r="K90" s="76">
        <f t="shared" si="188"/>
        <v>100.10599999999999</v>
      </c>
      <c r="L90" s="31">
        <f t="shared" si="189"/>
        <v>119162.39999999636</v>
      </c>
      <c r="M90" s="32">
        <f t="shared" si="190"/>
        <v>-200961.41034666667</v>
      </c>
      <c r="N90" s="82">
        <f t="shared" si="191"/>
        <v>-60517.309498179151</v>
      </c>
      <c r="O90" s="82"/>
      <c r="P90" s="82"/>
      <c r="Q90" s="82">
        <f>$G$5*SUM($O$14:O90)-$H$5*SUM($P$14:P90)</f>
        <v>-35590.730199999991</v>
      </c>
      <c r="R90" s="82">
        <f t="shared" si="192"/>
        <v>-96108.039698179142</v>
      </c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M90" s="75">
        <v>45882.625</v>
      </c>
      <c r="BN90" s="54">
        <v>103.28125</v>
      </c>
      <c r="BO90" s="75">
        <v>45882.625</v>
      </c>
      <c r="BP90" s="54">
        <v>96.765625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A91" s="140">
        <v>45951.625</v>
      </c>
      <c r="B91" s="76"/>
      <c r="C91" s="31"/>
      <c r="D91" s="32"/>
      <c r="E91" s="76"/>
      <c r="F91" s="31"/>
      <c r="G91" s="32"/>
      <c r="H91" s="76"/>
      <c r="I91" s="31"/>
      <c r="J91" s="32"/>
      <c r="K91" s="76"/>
      <c r="L91" s="31"/>
      <c r="M91" s="32"/>
      <c r="N91" s="82"/>
      <c r="O91" s="82"/>
      <c r="P91" s="82"/>
      <c r="Q91" s="82"/>
      <c r="R91" s="82"/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M91" s="75">
        <v>45883.625</v>
      </c>
      <c r="BN91" s="54">
        <v>102.859375</v>
      </c>
      <c r="BO91" s="75">
        <v>45883.625</v>
      </c>
      <c r="BP91" s="54">
        <v>96.015625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A92" s="140">
        <v>45952.625</v>
      </c>
      <c r="B92" s="76"/>
      <c r="C92" s="31"/>
      <c r="D92" s="32"/>
      <c r="E92" s="76"/>
      <c r="F92" s="31"/>
      <c r="G92" s="32"/>
      <c r="H92" s="76"/>
      <c r="I92" s="31"/>
      <c r="J92" s="32"/>
      <c r="K92" s="76"/>
      <c r="L92" s="31"/>
      <c r="M92" s="32"/>
      <c r="N92" s="82"/>
      <c r="O92" s="82"/>
      <c r="P92" s="82"/>
      <c r="Q92" s="82"/>
      <c r="R92" s="82"/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M92" s="75">
        <v>45884.625</v>
      </c>
      <c r="BN92" s="54">
        <v>102.609375</v>
      </c>
      <c r="BO92" s="75">
        <v>45884.625</v>
      </c>
      <c r="BP92" s="54">
        <v>95.359375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A93" s="140">
        <v>45953.625</v>
      </c>
      <c r="B93" s="76"/>
      <c r="C93" s="31"/>
      <c r="D93" s="32"/>
      <c r="E93" s="76"/>
      <c r="F93" s="31"/>
      <c r="G93" s="32"/>
      <c r="H93" s="76"/>
      <c r="I93" s="31"/>
      <c r="J93" s="32"/>
      <c r="K93" s="76"/>
      <c r="L93" s="31"/>
      <c r="M93" s="32"/>
      <c r="N93" s="82"/>
      <c r="O93" s="82"/>
      <c r="P93" s="82"/>
      <c r="Q93" s="82"/>
      <c r="R93" s="82"/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M93" s="75">
        <v>45887.625</v>
      </c>
      <c r="BN93" s="54">
        <v>102.484375</v>
      </c>
      <c r="BO93" s="75">
        <v>45887.625</v>
      </c>
      <c r="BP93" s="54">
        <v>95.0625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A94" s="140">
        <v>45954.625</v>
      </c>
      <c r="B94" s="76"/>
      <c r="C94" s="31"/>
      <c r="D94" s="32"/>
      <c r="E94" s="76"/>
      <c r="F94" s="31"/>
      <c r="G94" s="32"/>
      <c r="H94" s="76"/>
      <c r="I94" s="31"/>
      <c r="J94" s="32"/>
      <c r="K94" s="76"/>
      <c r="L94" s="31"/>
      <c r="M94" s="32"/>
      <c r="N94" s="82"/>
      <c r="O94" s="82"/>
      <c r="P94" s="82"/>
      <c r="Q94" s="82"/>
      <c r="R94" s="82"/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M94" s="75">
        <v>45888.625</v>
      </c>
      <c r="BN94" s="54">
        <v>102.765625</v>
      </c>
      <c r="BO94" s="75">
        <v>45888.625</v>
      </c>
      <c r="BP94" s="54">
        <v>95.625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A95" s="140">
        <v>45955.625</v>
      </c>
      <c r="B95" s="76"/>
      <c r="C95" s="31"/>
      <c r="D95" s="32"/>
      <c r="E95" s="76"/>
      <c r="F95" s="31"/>
      <c r="G95" s="32"/>
      <c r="H95" s="76"/>
      <c r="I95" s="31"/>
      <c r="J95" s="32"/>
      <c r="K95" s="76"/>
      <c r="L95" s="31"/>
      <c r="M95" s="32"/>
      <c r="N95" s="82"/>
      <c r="O95" s="82"/>
      <c r="P95" s="82"/>
      <c r="Q95" s="82"/>
      <c r="R95" s="82"/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BM95" s="75">
        <v>45889.625</v>
      </c>
      <c r="BN95" s="54">
        <v>102.890625</v>
      </c>
      <c r="BO95" s="75">
        <v>45889.625</v>
      </c>
      <c r="BP95" s="54">
        <v>95.78125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BM96" s="75">
        <v>45890.625</v>
      </c>
      <c r="BN96" s="54">
        <v>102.5625</v>
      </c>
      <c r="BO96" s="75">
        <v>45890.625</v>
      </c>
      <c r="BP96" s="54">
        <v>95.3125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BM97" s="75">
        <v>45891.625</v>
      </c>
      <c r="BN97" s="54">
        <v>103.125</v>
      </c>
      <c r="BO97" s="75">
        <v>45891.625</v>
      </c>
      <c r="BP97" s="54">
        <v>95.9375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BM98" s="75">
        <v>45894.625</v>
      </c>
      <c r="BN98" s="54">
        <v>102.9375</v>
      </c>
      <c r="BO98" s="75">
        <v>45894.625</v>
      </c>
      <c r="BP98" s="54">
        <v>95.71875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BM99" s="75">
        <v>45895.625</v>
      </c>
      <c r="BN99" s="54">
        <v>103.171875</v>
      </c>
      <c r="BO99" s="75">
        <v>45895.625</v>
      </c>
      <c r="BP99" s="54">
        <v>95.609375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BM100" s="75">
        <v>45896.625</v>
      </c>
      <c r="BN100" s="54">
        <v>103.34375</v>
      </c>
      <c r="BO100" s="75">
        <v>45896.625</v>
      </c>
      <c r="BP100" s="54">
        <v>95.46875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BM101" s="75">
        <v>45897.625</v>
      </c>
      <c r="BN101" s="54">
        <v>103.59375</v>
      </c>
      <c r="BO101" s="75">
        <v>45897.625</v>
      </c>
      <c r="BP101" s="54">
        <v>96.0625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BM102" s="75">
        <v>45898.625</v>
      </c>
      <c r="BN102" s="54">
        <v>103.453125</v>
      </c>
      <c r="BO102" s="75">
        <v>45898.625</v>
      </c>
      <c r="BP102" s="54">
        <v>95.375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BM103" s="75">
        <v>45901.625</v>
      </c>
      <c r="BN103" s="54">
        <v>103.40625</v>
      </c>
      <c r="BO103" s="75">
        <v>45901.625</v>
      </c>
      <c r="BP103" s="54">
        <v>95.28125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BM104" s="75">
        <v>45902.625</v>
      </c>
      <c r="BN104" s="54">
        <v>103.09375</v>
      </c>
      <c r="BO104" s="75">
        <v>45902.625</v>
      </c>
      <c r="BP104" s="54">
        <v>94.6875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BM105" s="75">
        <v>45903.625</v>
      </c>
      <c r="BN105" s="54">
        <v>103.46875</v>
      </c>
      <c r="BO105" s="75">
        <v>45903.625</v>
      </c>
      <c r="BP105" s="54">
        <v>95.6875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BM106" s="75">
        <v>45904.625</v>
      </c>
      <c r="BN106" s="54">
        <v>103.9375</v>
      </c>
      <c r="BO106" s="75">
        <v>45904.625</v>
      </c>
      <c r="BP106" s="54">
        <v>96.328125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BM107" s="75">
        <v>45905.625</v>
      </c>
      <c r="BN107" s="54">
        <v>104.5</v>
      </c>
      <c r="BO107" s="75">
        <v>45905.625</v>
      </c>
      <c r="BP107" s="54">
        <v>97.703125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BM108" s="75">
        <v>45908.625</v>
      </c>
      <c r="BN108" s="54">
        <v>104.828125</v>
      </c>
      <c r="BO108" s="75">
        <v>45908.625</v>
      </c>
      <c r="BP108" s="54">
        <v>98.953125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BM109" s="75">
        <v>45909.625</v>
      </c>
      <c r="BN109" s="54">
        <v>104.5625</v>
      </c>
      <c r="BO109" s="75">
        <v>45909.625</v>
      </c>
      <c r="BP109" s="54">
        <v>98.421875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BM110" s="75">
        <v>45910.625</v>
      </c>
      <c r="BN110" s="54">
        <v>104.875</v>
      </c>
      <c r="BO110" s="75">
        <v>45910.625</v>
      </c>
      <c r="BP110" s="54">
        <v>98.921875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BM111" s="75">
        <v>45911.625</v>
      </c>
      <c r="BN111" s="54">
        <v>105.046875</v>
      </c>
      <c r="BO111" s="75">
        <v>45911.625</v>
      </c>
      <c r="BP111" s="54">
        <v>99.578125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BM112" s="75">
        <v>45912.625</v>
      </c>
      <c r="BN112" s="54">
        <v>104.71875</v>
      </c>
      <c r="BO112" s="75">
        <v>45912.625</v>
      </c>
      <c r="BP112" s="54">
        <v>99.140625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BM113" s="75">
        <v>45915.625</v>
      </c>
      <c r="BN113" s="54">
        <v>104.890625</v>
      </c>
      <c r="BO113" s="75">
        <v>45915.625</v>
      </c>
      <c r="BP113" s="54">
        <v>99.390625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BM114" s="75">
        <v>45916.625</v>
      </c>
      <c r="BN114" s="54">
        <v>104.9375</v>
      </c>
      <c r="BO114" s="75">
        <v>45916.625</v>
      </c>
      <c r="BP114" s="54">
        <v>99.53125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BM115" s="75">
        <v>45917.625</v>
      </c>
      <c r="BN115" s="54">
        <v>104.671875</v>
      </c>
      <c r="BO115" s="75">
        <v>45917.625</v>
      </c>
      <c r="BP115" s="54">
        <v>99.34375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BM116" s="75">
        <v>45918.625</v>
      </c>
      <c r="BN116" s="54">
        <v>104.296875</v>
      </c>
      <c r="BO116" s="75">
        <v>45918.625</v>
      </c>
      <c r="BP116" s="54">
        <v>98.3125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BM117" s="75">
        <v>45919.625</v>
      </c>
      <c r="BN117" s="54">
        <v>104.203125</v>
      </c>
      <c r="BO117" s="75">
        <v>45919.625</v>
      </c>
      <c r="BP117" s="54">
        <v>98.109375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BM118" s="75">
        <v>45922.625</v>
      </c>
      <c r="BN118" s="54">
        <v>104.015625</v>
      </c>
      <c r="BO118" s="75">
        <v>45922.625</v>
      </c>
      <c r="BP118" s="54">
        <v>97.71875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BM119" s="75">
        <v>45923.625</v>
      </c>
      <c r="BN119" s="54">
        <v>104.328125</v>
      </c>
      <c r="BO119" s="75">
        <v>45923.625</v>
      </c>
      <c r="BP119" s="54">
        <v>98.40625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BM120" s="75">
        <v>45924.625</v>
      </c>
      <c r="BN120" s="54">
        <v>104.03125</v>
      </c>
      <c r="BO120" s="75">
        <v>45924.625</v>
      </c>
      <c r="BP120" s="54">
        <v>98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BM121" s="75">
        <v>45925.625</v>
      </c>
      <c r="BN121" s="54">
        <v>103.8125</v>
      </c>
      <c r="BO121" s="75">
        <v>45925.625</v>
      </c>
      <c r="BP121" s="54">
        <v>98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BM122" s="75">
        <v>45926.625</v>
      </c>
      <c r="BN122" s="54">
        <v>103.71875</v>
      </c>
      <c r="BO122" s="75">
        <v>45926.625</v>
      </c>
      <c r="BP122" s="54">
        <v>97.890625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BM123" s="75">
        <v>45929.625</v>
      </c>
      <c r="BN123" s="54">
        <v>104.015625</v>
      </c>
      <c r="BO123" s="75">
        <v>45929.625</v>
      </c>
      <c r="BP123" s="54">
        <v>98.625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BM124" s="75">
        <v>45930.625</v>
      </c>
      <c r="BN124" s="54">
        <v>103.96875</v>
      </c>
      <c r="BO124" s="75">
        <v>45930.625</v>
      </c>
      <c r="BP124" s="54">
        <v>98.328125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BM125" s="75">
        <v>45931.625</v>
      </c>
      <c r="BN125" s="54">
        <v>104.3125</v>
      </c>
      <c r="BO125" s="75">
        <v>45931.625</v>
      </c>
      <c r="BP125" s="54">
        <v>98.53125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BM126" s="75">
        <v>45932.625</v>
      </c>
      <c r="BN126" s="54">
        <v>104.4375</v>
      </c>
      <c r="BO126" s="75">
        <v>45932.625</v>
      </c>
      <c r="BP126" s="54">
        <v>98.8125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BM127" s="75">
        <v>45933.625</v>
      </c>
      <c r="BN127" s="54">
        <v>104.171875</v>
      </c>
      <c r="BO127" s="75">
        <v>45933.625</v>
      </c>
      <c r="BP127" s="54">
        <v>98.546875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BM128" s="75">
        <v>45936.625</v>
      </c>
      <c r="BN128" s="54">
        <v>103.828125</v>
      </c>
      <c r="BO128" s="75">
        <v>45936.625</v>
      </c>
      <c r="BP128" s="54">
        <v>97.796875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BM129" s="75">
        <v>45937.625</v>
      </c>
      <c r="BN129" s="54">
        <v>104.09375</v>
      </c>
      <c r="BO129" s="75">
        <v>45937.625</v>
      </c>
      <c r="BP129" s="54">
        <v>98.328125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BM130" s="75">
        <v>45938.625</v>
      </c>
      <c r="BN130" s="54">
        <v>104.0625</v>
      </c>
      <c r="BO130" s="75">
        <v>45938.625</v>
      </c>
      <c r="BP130" s="54">
        <v>98.375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BM131" s="75">
        <v>45939.625</v>
      </c>
      <c r="BN131" s="54">
        <v>103.984375</v>
      </c>
      <c r="BO131" s="75">
        <v>45939.625</v>
      </c>
      <c r="BP131" s="54">
        <v>98.328125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BM132" s="75">
        <v>45940.625</v>
      </c>
      <c r="BN132" s="54">
        <v>104.671875</v>
      </c>
      <c r="BO132" s="75">
        <v>45940.625</v>
      </c>
      <c r="BP132" s="54">
        <v>99.78125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BM133" s="75">
        <v>45943.625</v>
      </c>
      <c r="BN133" s="54">
        <v>104.84375</v>
      </c>
      <c r="BO133" s="75">
        <v>45943.625</v>
      </c>
      <c r="BP133" s="54">
        <v>100.015625</v>
      </c>
      <c r="CA133" s="129">
        <v>45951.625</v>
      </c>
      <c r="CB133" s="54">
        <v>107.55589999999999</v>
      </c>
      <c r="CC133" s="129">
        <v>45951.625</v>
      </c>
      <c r="CD133" s="54">
        <v>48.189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BM134" s="75">
        <v>45944.625</v>
      </c>
      <c r="BN134" s="54">
        <v>104.953125</v>
      </c>
      <c r="BO134" s="75">
        <v>45944.625</v>
      </c>
      <c r="BP134" s="54">
        <v>100.0625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BM135" s="75">
        <v>45945.625</v>
      </c>
      <c r="BN135" s="54">
        <v>104.828125</v>
      </c>
      <c r="BO135" s="75">
        <v>45945.625</v>
      </c>
      <c r="BP135" s="54">
        <v>99.84375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BM136" s="75">
        <v>45946.625</v>
      </c>
      <c r="BN136" s="54">
        <v>105.328125</v>
      </c>
      <c r="BO136" s="75">
        <v>45946.625</v>
      </c>
      <c r="BP136" s="54">
        <v>100.59375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BM137" s="75">
        <v>45947.625</v>
      </c>
      <c r="BN137" s="54">
        <v>105.109375</v>
      </c>
      <c r="BO137" s="75">
        <v>45947.625</v>
      </c>
      <c r="BP137" s="54">
        <v>100.40625</v>
      </c>
      <c r="CO137" s="129">
        <v>45951.625</v>
      </c>
      <c r="CP137" s="54">
        <v>245.77500000000001</v>
      </c>
      <c r="CQ137" s="129">
        <v>45951.625</v>
      </c>
      <c r="CR137" s="54">
        <v>49.466000000000001</v>
      </c>
    </row>
    <row r="138" spans="21:96" x14ac:dyDescent="0.3">
      <c r="W138" s="75">
        <v>45947.625</v>
      </c>
      <c r="X138" s="54">
        <v>101.253</v>
      </c>
      <c r="BE138" s="75">
        <v>45951.625</v>
      </c>
      <c r="BF138" s="54">
        <v>80.805000000000007</v>
      </c>
      <c r="BI138" s="75">
        <v>45951.625</v>
      </c>
      <c r="BJ138" s="54">
        <v>112.64</v>
      </c>
      <c r="BM138" s="75">
        <v>45950.625</v>
      </c>
      <c r="BN138" s="54">
        <v>105.25</v>
      </c>
      <c r="BO138" s="75">
        <v>45950.625</v>
      </c>
      <c r="BP138" s="54">
        <v>100.765625</v>
      </c>
    </row>
    <row r="139" spans="21:96" x14ac:dyDescent="0.3">
      <c r="W139" s="75">
        <v>45950.625</v>
      </c>
      <c r="X139" s="54">
        <v>101.25</v>
      </c>
      <c r="BM139" s="75">
        <v>45951.625</v>
      </c>
      <c r="BN139" s="54">
        <v>105.453125</v>
      </c>
      <c r="BO139" s="75">
        <v>45951.625</v>
      </c>
      <c r="BP139" s="54">
        <v>101.234375</v>
      </c>
    </row>
    <row r="140" spans="21:96" x14ac:dyDescent="0.3">
      <c r="W140" s="75">
        <v>45951.625</v>
      </c>
      <c r="X140" s="54">
        <v>101.289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 N87:R95">
    <cfRule type="cellIs" dxfId="5" priority="3" operator="lessThan">
      <formula>0</formula>
    </cfRule>
  </conditionalFormatting>
  <conditionalFormatting sqref="AY13:BC72 AZ73:BC76 AY73:AY77">
    <cfRule type="cellIs" dxfId="4" priority="4" operator="lessThan">
      <formula>0</formula>
    </cfRule>
  </conditionalFormatting>
  <conditionalFormatting sqref="BY13:BY14">
    <cfRule type="cellIs" dxfId="3" priority="2" operator="lessThan">
      <formula>0</formula>
    </cfRule>
  </conditionalFormatting>
  <conditionalFormatting sqref="CM13:CM14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zoomScale="80" zoomScaleNormal="80" workbookViewId="0">
      <selection activeCell="M1" sqref="M1:R1048576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0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1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1</v>
      </c>
      <c r="E2" s="1"/>
      <c r="F2" s="157" t="s">
        <v>101</v>
      </c>
      <c r="G2" s="128">
        <v>0.625</v>
      </c>
      <c r="H2" s="1"/>
      <c r="L2" s="3"/>
      <c r="M2" s="126" cm="1">
        <f t="array" ref="M2:N135">_xll.BDH(B4, "LAST_PRICE", "01/01/2025 15:00:00", "01/01/2035 16:00:00", "BarSize=60", "BarType=T", "RecurDaily=True", "TZ=London")</f>
        <v>45755.625</v>
      </c>
      <c r="N2" s="3">
        <v>90.07</v>
      </c>
      <c r="O2" s="126" cm="1">
        <f t="array" ref="O2:P139">_xll.BDH(C4, "LAST_PRICE", "01/01/2025 15:00:00", "01/01/2035 16:00:00", "BarSize=60", "BarType=T", "RecurDaily=True", "TZ=London")</f>
        <v>45755.625</v>
      </c>
      <c r="P2" s="3">
        <v>101.324</v>
      </c>
      <c r="Q2" s="126" cm="1">
        <f t="array" ref="Q2:R23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6">
        <v>45756.625</v>
      </c>
      <c r="N3" s="3">
        <v>89.53</v>
      </c>
      <c r="O3" s="126">
        <v>45756.625</v>
      </c>
      <c r="P3" s="3">
        <v>101.774</v>
      </c>
      <c r="Q3" s="126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55" t="s">
        <v>148</v>
      </c>
      <c r="D4" s="17" t="s">
        <v>147</v>
      </c>
      <c r="L4" s="3"/>
      <c r="M4" s="126">
        <v>45757.625</v>
      </c>
      <c r="N4" s="3">
        <v>90.4</v>
      </c>
      <c r="O4" s="126">
        <v>45757.625</v>
      </c>
      <c r="P4" s="3">
        <v>101.46299999999999</v>
      </c>
      <c r="Q4" s="126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6">
        <v>45758.625</v>
      </c>
      <c r="N5" s="3">
        <v>89.87</v>
      </c>
      <c r="O5" s="126">
        <v>45758.625</v>
      </c>
      <c r="P5" s="3">
        <v>101.64700000000001</v>
      </c>
      <c r="Q5" s="126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12">
        <v>0.05</v>
      </c>
      <c r="L6" s="3"/>
      <c r="M6" s="126">
        <v>45761.625</v>
      </c>
      <c r="N6" s="3">
        <v>90.77</v>
      </c>
      <c r="O6" s="126">
        <v>45761.625</v>
      </c>
      <c r="P6" s="3">
        <v>101.59</v>
      </c>
      <c r="Q6" s="126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12">
        <v>0</v>
      </c>
      <c r="E7" s="1"/>
      <c r="H7" s="1"/>
      <c r="L7" s="3"/>
      <c r="M7" s="126">
        <v>45762.625</v>
      </c>
      <c r="N7" s="3">
        <v>91.01</v>
      </c>
      <c r="O7" s="126">
        <v>45762.625</v>
      </c>
      <c r="P7" s="3">
        <v>101.6</v>
      </c>
      <c r="Q7" s="126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6">
        <v>45763.625</v>
      </c>
      <c r="N8" s="3">
        <v>91.18</v>
      </c>
      <c r="O8" s="126">
        <v>45763.625</v>
      </c>
      <c r="P8" s="3">
        <v>101.705</v>
      </c>
      <c r="Q8" s="126">
        <v>45930.625</v>
      </c>
      <c r="R8" s="3">
        <v>262.68799999999999</v>
      </c>
    </row>
    <row r="9" spans="1:18" x14ac:dyDescent="0.3">
      <c r="A9" s="15" t="s">
        <v>149</v>
      </c>
      <c r="B9" s="156" cm="1">
        <f t="array" ref="B9">_xll.BDP(B4,"PX_LAST")</f>
        <v>92.4</v>
      </c>
      <c r="C9" s="156" cm="1">
        <f t="array" ref="C9">_xll.BDP(C4,"PX_LAST")</f>
        <v>101.292</v>
      </c>
      <c r="D9" s="156" cm="1">
        <f t="array" ref="D9">_xll.BDP(D4,"PX_LAST")</f>
        <v>267.43360000000001</v>
      </c>
      <c r="E9" s="1"/>
      <c r="F9" s="1"/>
      <c r="G9" s="1"/>
      <c r="H9" s="1"/>
      <c r="I9" s="1"/>
      <c r="J9" s="1"/>
      <c r="K9" s="1"/>
      <c r="L9" s="1"/>
      <c r="M9" s="126">
        <v>45764.625</v>
      </c>
      <c r="N9" s="3">
        <v>91.48</v>
      </c>
      <c r="O9" s="126">
        <v>45764.625</v>
      </c>
      <c r="P9" s="3">
        <v>101.895</v>
      </c>
      <c r="Q9" s="126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6">
        <v>45769.625</v>
      </c>
      <c r="N10" s="3">
        <v>91.4</v>
      </c>
      <c r="O10" s="126">
        <v>45769.625</v>
      </c>
      <c r="P10" s="3">
        <v>101.94</v>
      </c>
      <c r="Q10" s="126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6">
        <v>45770.625</v>
      </c>
      <c r="N11" s="3">
        <v>92.29</v>
      </c>
      <c r="O11" s="126">
        <v>45770.625</v>
      </c>
      <c r="P11" s="3">
        <v>101.694</v>
      </c>
      <c r="Q11" s="126">
        <v>45933.625</v>
      </c>
      <c r="R11" s="3">
        <v>257.77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1</v>
      </c>
      <c r="I12" s="175"/>
      <c r="J12" s="178"/>
      <c r="K12" s="39" t="s">
        <v>16</v>
      </c>
      <c r="M12" s="126">
        <v>45771.625</v>
      </c>
      <c r="N12" s="3">
        <v>92.32</v>
      </c>
      <c r="O12" s="126">
        <v>45771.625</v>
      </c>
      <c r="P12" s="3">
        <v>101.90300000000001</v>
      </c>
      <c r="Q12" s="126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6">
        <v>45772.625</v>
      </c>
      <c r="N13" s="3">
        <v>92.35</v>
      </c>
      <c r="O13" s="126">
        <v>45772.625</v>
      </c>
      <c r="P13" s="3">
        <v>101.78100000000001</v>
      </c>
      <c r="Q13" s="126">
        <v>45937.625</v>
      </c>
      <c r="R13" s="3">
        <v>264</v>
      </c>
    </row>
    <row r="14" spans="1:18" x14ac:dyDescent="0.3">
      <c r="A14" s="131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1">
        <v>0</v>
      </c>
      <c r="M14" s="126">
        <v>45776.625</v>
      </c>
      <c r="N14" s="3">
        <v>92.23</v>
      </c>
      <c r="O14" s="126">
        <v>45775.625</v>
      </c>
      <c r="P14" s="3">
        <v>101.74299999999999</v>
      </c>
      <c r="Q14" s="126">
        <v>45938.625</v>
      </c>
      <c r="R14" s="3">
        <v>265.85199999999998</v>
      </c>
    </row>
    <row r="15" spans="1:18" x14ac:dyDescent="0.3">
      <c r="A15" s="131">
        <v>45951</v>
      </c>
      <c r="B15" s="45">
        <f>$B$9</f>
        <v>92.4</v>
      </c>
      <c r="C15" s="31">
        <f>(B15/$B$14-1)*$B$5</f>
        <v>44872.211744817483</v>
      </c>
      <c r="D15" s="32">
        <f>-1*(A15-$A$14)/360*$B$7*$B$5</f>
        <v>-3416.666666666667</v>
      </c>
      <c r="E15" s="45">
        <f>$C$9</f>
        <v>101.292</v>
      </c>
      <c r="F15" s="31">
        <f>(E15-$E$14)/100*$C$5</f>
        <v>12480.000000000473</v>
      </c>
      <c r="G15" s="32">
        <f>(A15-$A$14)/360*$C$6*$C$5-(A15-$A$14)/360*$C$7*$C$5*$E$14/100</f>
        <v>-1264.614</v>
      </c>
      <c r="H15" s="45">
        <f>$D$9</f>
        <v>267.43360000000001</v>
      </c>
      <c r="I15" s="31">
        <f>-1*(H15-$H$14)*$D$8*10^(-4)*$D$5</f>
        <v>55121.312311999885</v>
      </c>
      <c r="J15" s="32">
        <f>(A15-$A$14)/360*$D$6*$D$5</f>
        <v>2597.2222222222222</v>
      </c>
      <c r="K15" s="82">
        <f>C15+D15-F15-G15-I15-J15</f>
        <v>-27478.375456071761</v>
      </c>
      <c r="M15" s="126">
        <v>45777.625</v>
      </c>
      <c r="N15" s="3">
        <v>91.86</v>
      </c>
      <c r="O15" s="126">
        <v>45776.625</v>
      </c>
      <c r="P15" s="3">
        <v>101.75</v>
      </c>
      <c r="Q15" s="126">
        <v>45939.625</v>
      </c>
      <c r="R15" s="3">
        <v>271.36599999999999</v>
      </c>
    </row>
    <row r="16" spans="1:18" x14ac:dyDescent="0.3">
      <c r="A16" s="131">
        <v>45952</v>
      </c>
      <c r="B16" s="45"/>
      <c r="C16" s="31"/>
      <c r="D16" s="32"/>
      <c r="E16" s="45"/>
      <c r="F16" s="31"/>
      <c r="G16" s="32"/>
      <c r="H16" s="45"/>
      <c r="I16" s="31"/>
      <c r="J16" s="32"/>
      <c r="K16" s="82"/>
      <c r="M16" s="126">
        <v>45778.625</v>
      </c>
      <c r="N16" s="3">
        <v>92.17</v>
      </c>
      <c r="O16" s="126">
        <v>45777.625</v>
      </c>
      <c r="P16" s="3">
        <v>101.923</v>
      </c>
      <c r="Q16" s="126">
        <v>45940.625</v>
      </c>
      <c r="R16" s="3">
        <v>282.791</v>
      </c>
    </row>
    <row r="17" spans="1:18" x14ac:dyDescent="0.3">
      <c r="A17" s="131">
        <v>45953</v>
      </c>
      <c r="B17" s="45"/>
      <c r="C17" s="31"/>
      <c r="D17" s="32"/>
      <c r="E17" s="45"/>
      <c r="F17" s="31"/>
      <c r="G17" s="32"/>
      <c r="H17" s="45"/>
      <c r="I17" s="31"/>
      <c r="J17" s="32"/>
      <c r="K17" s="82"/>
      <c r="M17" s="126">
        <v>45779.625</v>
      </c>
      <c r="N17" s="3">
        <v>92.25</v>
      </c>
      <c r="O17" s="126">
        <v>45779.625</v>
      </c>
      <c r="P17" s="3">
        <v>101.658</v>
      </c>
      <c r="Q17" s="126">
        <v>45943.625</v>
      </c>
      <c r="R17" s="3">
        <v>283.67899999999997</v>
      </c>
    </row>
    <row r="18" spans="1:18" x14ac:dyDescent="0.3">
      <c r="A18" s="131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2"/>
      <c r="M18" s="126">
        <v>45783.625</v>
      </c>
      <c r="N18" s="3">
        <v>92.25</v>
      </c>
      <c r="O18" s="126">
        <v>45782.625</v>
      </c>
      <c r="P18" s="3">
        <v>101.652</v>
      </c>
      <c r="Q18" s="126">
        <v>45944.625</v>
      </c>
      <c r="R18" s="3">
        <v>280.36599999999999</v>
      </c>
    </row>
    <row r="19" spans="1:18" x14ac:dyDescent="0.3">
      <c r="A19" s="131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2"/>
      <c r="M19" s="126">
        <v>45784.625</v>
      </c>
      <c r="N19" s="3">
        <v>92.3</v>
      </c>
      <c r="O19" s="126">
        <v>45783.625</v>
      </c>
      <c r="P19" s="3">
        <v>101.666</v>
      </c>
      <c r="Q19" s="126">
        <v>45945.625</v>
      </c>
      <c r="R19" s="3">
        <v>267.60599999999999</v>
      </c>
    </row>
    <row r="20" spans="1:18" x14ac:dyDescent="0.3">
      <c r="A20" s="131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2"/>
      <c r="M20" s="126">
        <v>45785.625</v>
      </c>
      <c r="N20" s="3">
        <v>92.52</v>
      </c>
      <c r="O20" s="126">
        <v>45784.625</v>
      </c>
      <c r="P20" s="3">
        <v>101.788</v>
      </c>
      <c r="Q20" s="126">
        <v>45946.625</v>
      </c>
      <c r="R20" s="3">
        <v>272.90899999999999</v>
      </c>
    </row>
    <row r="21" spans="1:18" x14ac:dyDescent="0.3">
      <c r="A21" s="131"/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126">
        <v>45786.625</v>
      </c>
      <c r="N21" s="3">
        <v>92.56</v>
      </c>
      <c r="O21" s="126">
        <v>45785.625</v>
      </c>
      <c r="P21" s="3">
        <v>101.69499999999999</v>
      </c>
      <c r="Q21" s="126">
        <v>45947.625</v>
      </c>
      <c r="R21" s="3">
        <v>278.745</v>
      </c>
    </row>
    <row r="22" spans="1:18" x14ac:dyDescent="0.3">
      <c r="A22" s="131"/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126">
        <v>45789.625</v>
      </c>
      <c r="N22" s="3">
        <v>92.85</v>
      </c>
      <c r="O22" s="126">
        <v>45786.625</v>
      </c>
      <c r="P22" s="3">
        <v>101.578</v>
      </c>
      <c r="Q22" s="126">
        <v>45950.625</v>
      </c>
      <c r="R22" s="3">
        <v>270.43</v>
      </c>
    </row>
    <row r="23" spans="1:18" ht="14.4" customHeight="1" x14ac:dyDescent="0.3">
      <c r="A23" s="131"/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126">
        <v>45790.625</v>
      </c>
      <c r="N23" s="3">
        <v>93.02</v>
      </c>
      <c r="O23" s="126">
        <v>45789.625</v>
      </c>
      <c r="P23" s="3">
        <v>101.15600000000001</v>
      </c>
      <c r="Q23" s="126">
        <v>45951.625</v>
      </c>
      <c r="R23" s="3">
        <v>268.29199999999997</v>
      </c>
    </row>
    <row r="24" spans="1:18" ht="14.4" customHeight="1" x14ac:dyDescent="0.3">
      <c r="A24" s="131"/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126">
        <v>45791.625</v>
      </c>
      <c r="N24" s="3">
        <v>92.87</v>
      </c>
      <c r="O24" s="126">
        <v>45790.625</v>
      </c>
      <c r="P24" s="3">
        <v>101.125</v>
      </c>
    </row>
    <row r="25" spans="1:18" ht="14.4" customHeight="1" x14ac:dyDescent="0.3">
      <c r="A25" s="131"/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126">
        <v>45792.625</v>
      </c>
      <c r="N25" s="3">
        <v>92.74</v>
      </c>
      <c r="O25" s="126">
        <v>45791.625</v>
      </c>
      <c r="P25" s="3">
        <v>101.087</v>
      </c>
    </row>
    <row r="26" spans="1:18" ht="14.4" customHeight="1" x14ac:dyDescent="0.3">
      <c r="A26" s="131"/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126">
        <v>45793.625</v>
      </c>
      <c r="N26" s="3">
        <v>92.96</v>
      </c>
      <c r="O26" s="126">
        <v>45792.625</v>
      </c>
      <c r="P26" s="3">
        <v>101.241</v>
      </c>
    </row>
    <row r="27" spans="1:18" ht="14.4" customHeight="1" x14ac:dyDescent="0.3">
      <c r="A27" s="131"/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126">
        <v>45796.625</v>
      </c>
      <c r="N27" s="3">
        <v>92.89</v>
      </c>
      <c r="O27" s="126">
        <v>45793.625</v>
      </c>
      <c r="P27" s="3">
        <v>101.34</v>
      </c>
    </row>
    <row r="28" spans="1:18" ht="14.4" customHeight="1" x14ac:dyDescent="0.3">
      <c r="A28" s="131"/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126">
        <v>45797.625</v>
      </c>
      <c r="N28" s="3">
        <v>93.05</v>
      </c>
      <c r="O28" s="126">
        <v>45796.625</v>
      </c>
      <c r="P28" s="3">
        <v>101.408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126">
        <v>45798.625</v>
      </c>
      <c r="N29" s="3">
        <v>92.95</v>
      </c>
      <c r="O29" s="126">
        <v>45797.625</v>
      </c>
      <c r="P29" s="3">
        <v>101.352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126">
        <v>45799.625</v>
      </c>
      <c r="N30" s="3">
        <v>92.82</v>
      </c>
      <c r="O30" s="126">
        <v>45798.625</v>
      </c>
      <c r="P30" s="3">
        <v>101.282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126">
        <v>45800.625</v>
      </c>
      <c r="N31" s="3">
        <v>92.47</v>
      </c>
      <c r="O31" s="126">
        <v>45799.625</v>
      </c>
      <c r="P31" s="3">
        <v>101.363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126">
        <v>45804.625</v>
      </c>
      <c r="N32" s="3">
        <v>93.11</v>
      </c>
      <c r="O32" s="126">
        <v>45800.625</v>
      </c>
      <c r="P32" s="3">
        <v>101.581</v>
      </c>
    </row>
    <row r="33" spans="1:16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126">
        <v>45805.625</v>
      </c>
      <c r="N33" s="3">
        <v>93.01</v>
      </c>
      <c r="O33" s="126">
        <v>45803.625</v>
      </c>
      <c r="P33" s="3">
        <v>101.53100000000001</v>
      </c>
    </row>
    <row r="34" spans="1:16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126">
        <v>45806.625</v>
      </c>
      <c r="N34" s="3">
        <v>93.33</v>
      </c>
      <c r="O34" s="126">
        <v>45804.625</v>
      </c>
      <c r="P34" s="3">
        <v>101.529</v>
      </c>
    </row>
    <row r="35" spans="1:16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126">
        <v>45807.625</v>
      </c>
      <c r="N35" s="3">
        <v>93.44</v>
      </c>
      <c r="O35" s="126">
        <v>45805.625</v>
      </c>
      <c r="P35" s="3">
        <v>101.491</v>
      </c>
    </row>
    <row r="36" spans="1:16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126">
        <v>45810.625</v>
      </c>
      <c r="N36" s="3">
        <v>93.5</v>
      </c>
      <c r="O36" s="126">
        <v>45806.625</v>
      </c>
      <c r="P36" s="3">
        <v>101.58</v>
      </c>
    </row>
    <row r="37" spans="1:16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126">
        <v>45811.625</v>
      </c>
      <c r="N37" s="3">
        <v>93.62</v>
      </c>
      <c r="O37" s="126">
        <v>45807.625</v>
      </c>
      <c r="P37" s="3">
        <v>101.56</v>
      </c>
    </row>
    <row r="38" spans="1:16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126">
        <v>45812.625</v>
      </c>
      <c r="N38" s="3">
        <v>93.7</v>
      </c>
      <c r="O38" s="126">
        <v>45810.625</v>
      </c>
      <c r="P38" s="3">
        <v>101.574</v>
      </c>
    </row>
    <row r="39" spans="1:16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126">
        <v>45813.625</v>
      </c>
      <c r="N39" s="3">
        <v>93.55</v>
      </c>
      <c r="O39" s="126">
        <v>45811.625</v>
      </c>
      <c r="P39" s="3">
        <v>101.60599999999999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126">
        <v>45814.625</v>
      </c>
      <c r="N40" s="3">
        <v>93.7</v>
      </c>
      <c r="O40" s="126">
        <v>45812.625</v>
      </c>
      <c r="P40" s="3">
        <v>101.54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126">
        <v>45817.625</v>
      </c>
      <c r="N41" s="3">
        <v>93.62</v>
      </c>
      <c r="O41" s="126">
        <v>45813.625</v>
      </c>
      <c r="P41" s="3">
        <v>101.26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126">
        <v>45818.625</v>
      </c>
      <c r="N42" s="3">
        <v>93.67</v>
      </c>
      <c r="O42" s="126">
        <v>45814.625</v>
      </c>
      <c r="P42" s="3">
        <v>101.29900000000001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126">
        <v>45819.625</v>
      </c>
      <c r="N43" s="3">
        <v>93.76</v>
      </c>
      <c r="O43" s="126">
        <v>45817.625</v>
      </c>
      <c r="P43" s="3">
        <v>101.297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126">
        <v>45820.625</v>
      </c>
      <c r="N44" s="3">
        <v>93.76</v>
      </c>
      <c r="O44" s="126">
        <v>45818.625</v>
      </c>
      <c r="P44" s="3">
        <v>101.38500000000001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126">
        <v>45821.625</v>
      </c>
      <c r="N45" s="3">
        <v>93.42</v>
      </c>
      <c r="O45" s="126">
        <v>45819.625</v>
      </c>
      <c r="P45" s="3">
        <v>101.398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126">
        <v>45824.625</v>
      </c>
      <c r="N46" s="3">
        <v>93.76</v>
      </c>
      <c r="O46" s="126">
        <v>45820.625</v>
      </c>
      <c r="P46" s="3">
        <v>101.509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126">
        <v>45825.625</v>
      </c>
      <c r="N47" s="3">
        <v>93.56</v>
      </c>
      <c r="O47" s="126">
        <v>45821.625</v>
      </c>
      <c r="P47" s="3">
        <v>101.375</v>
      </c>
    </row>
    <row r="48" spans="1:16" x14ac:dyDescent="0.3">
      <c r="B48" s="59"/>
      <c r="C48" s="60"/>
      <c r="D48" s="34"/>
      <c r="E48" s="59"/>
      <c r="G48" s="34"/>
      <c r="H48" s="59"/>
      <c r="J48" s="34"/>
      <c r="K48" s="83"/>
      <c r="M48" s="126">
        <v>45826.625</v>
      </c>
      <c r="N48" s="3">
        <v>93.37</v>
      </c>
      <c r="O48" s="126">
        <v>45824.625</v>
      </c>
      <c r="P48" s="3">
        <v>101.402</v>
      </c>
    </row>
    <row r="49" spans="2:16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126">
        <v>45827.625</v>
      </c>
      <c r="N49" s="3">
        <v>93.19</v>
      </c>
      <c r="O49" s="126">
        <v>45825.625</v>
      </c>
      <c r="P49" s="3">
        <v>101.369</v>
      </c>
    </row>
    <row r="50" spans="2:16" x14ac:dyDescent="0.3">
      <c r="E50" s="62"/>
      <c r="H50" s="62"/>
      <c r="M50" s="126">
        <v>45828.625</v>
      </c>
      <c r="N50" s="3">
        <v>93.4</v>
      </c>
      <c r="O50" s="126">
        <v>45826.625</v>
      </c>
      <c r="P50" s="3">
        <v>101.449</v>
      </c>
    </row>
    <row r="51" spans="2:16" x14ac:dyDescent="0.3">
      <c r="E51" s="62"/>
      <c r="H51" s="62"/>
      <c r="M51" s="126">
        <v>45831.625</v>
      </c>
      <c r="N51" s="3">
        <v>93.3</v>
      </c>
      <c r="O51" s="126">
        <v>45827.625</v>
      </c>
      <c r="P51" s="3">
        <v>101.432</v>
      </c>
    </row>
    <row r="52" spans="2:16" x14ac:dyDescent="0.3">
      <c r="H52" s="62"/>
      <c r="M52" s="126">
        <v>45832.625</v>
      </c>
      <c r="N52" s="3">
        <v>93.63</v>
      </c>
      <c r="O52" s="126">
        <v>45828.625</v>
      </c>
      <c r="P52" s="3">
        <v>101.38200000000001</v>
      </c>
    </row>
    <row r="53" spans="2:16" x14ac:dyDescent="0.3">
      <c r="H53" s="62"/>
      <c r="M53" s="126">
        <v>45833.625</v>
      </c>
      <c r="N53" s="3">
        <v>93.47</v>
      </c>
      <c r="O53" s="126">
        <v>45831.625</v>
      </c>
      <c r="P53" s="3">
        <v>101.441</v>
      </c>
    </row>
    <row r="54" spans="2:16" x14ac:dyDescent="0.3">
      <c r="H54" s="62"/>
      <c r="M54" s="126">
        <v>45834.625</v>
      </c>
      <c r="N54" s="3">
        <v>93.5</v>
      </c>
      <c r="O54" s="126">
        <v>45832.625</v>
      </c>
      <c r="P54" s="3">
        <v>101.40600000000001</v>
      </c>
    </row>
    <row r="55" spans="2:16" x14ac:dyDescent="0.3">
      <c r="H55" s="62"/>
      <c r="M55" s="126">
        <v>45835.625</v>
      </c>
      <c r="N55" s="3">
        <v>93.63</v>
      </c>
      <c r="O55" s="126">
        <v>45833.625</v>
      </c>
      <c r="P55" s="3">
        <v>101.367</v>
      </c>
    </row>
    <row r="56" spans="2:16" x14ac:dyDescent="0.3">
      <c r="H56" s="62"/>
      <c r="M56" s="126">
        <v>45838.625</v>
      </c>
      <c r="N56" s="3">
        <v>93.64</v>
      </c>
      <c r="O56" s="126">
        <v>45834.625</v>
      </c>
      <c r="P56" s="3">
        <v>101.43</v>
      </c>
    </row>
    <row r="57" spans="2:16" x14ac:dyDescent="0.3">
      <c r="M57" s="126">
        <v>45839.625</v>
      </c>
      <c r="N57" s="3">
        <v>93.68</v>
      </c>
      <c r="O57" s="126">
        <v>45835.625</v>
      </c>
      <c r="P57" s="3">
        <v>101.3</v>
      </c>
    </row>
    <row r="58" spans="2:16" x14ac:dyDescent="0.3">
      <c r="M58" s="126">
        <v>45840.625</v>
      </c>
      <c r="N58" s="3">
        <v>93.74</v>
      </c>
      <c r="O58" s="126">
        <v>45838.625</v>
      </c>
      <c r="P58" s="3">
        <v>101.331</v>
      </c>
    </row>
    <row r="59" spans="2:16" x14ac:dyDescent="0.3">
      <c r="M59" s="126">
        <v>45841.625</v>
      </c>
      <c r="N59" s="3">
        <v>93.9</v>
      </c>
      <c r="O59" s="126">
        <v>45839.625</v>
      </c>
      <c r="P59" s="3">
        <v>101.357</v>
      </c>
    </row>
    <row r="60" spans="2:16" x14ac:dyDescent="0.3">
      <c r="M60" s="126">
        <v>45842.625</v>
      </c>
      <c r="N60" s="3">
        <v>93.86</v>
      </c>
      <c r="O60" s="126">
        <v>45840.625</v>
      </c>
      <c r="P60" s="3">
        <v>101.286</v>
      </c>
    </row>
    <row r="61" spans="2:16" x14ac:dyDescent="0.3">
      <c r="M61" s="126">
        <v>45845.625</v>
      </c>
      <c r="N61" s="3">
        <v>93.91</v>
      </c>
      <c r="O61" s="126">
        <v>45841.625</v>
      </c>
      <c r="P61" s="3">
        <v>101.379</v>
      </c>
    </row>
    <row r="62" spans="2:16" x14ac:dyDescent="0.3">
      <c r="M62" s="126">
        <v>45846.625</v>
      </c>
      <c r="N62" s="3">
        <v>93.9</v>
      </c>
      <c r="O62" s="126">
        <v>45842.625</v>
      </c>
      <c r="P62" s="3">
        <v>101.465</v>
      </c>
    </row>
    <row r="63" spans="2:16" x14ac:dyDescent="0.3">
      <c r="M63" s="126">
        <v>45847.625</v>
      </c>
      <c r="N63" s="3">
        <v>94.17</v>
      </c>
      <c r="O63" s="126">
        <v>45845.625</v>
      </c>
      <c r="P63" s="3">
        <v>101.348</v>
      </c>
    </row>
    <row r="64" spans="2:16" x14ac:dyDescent="0.3">
      <c r="M64" s="126">
        <v>45848.625</v>
      </c>
      <c r="N64" s="3">
        <v>94.22</v>
      </c>
      <c r="O64" s="126">
        <v>45846.625</v>
      </c>
      <c r="P64" s="3">
        <v>101.241</v>
      </c>
    </row>
    <row r="65" spans="13:16" x14ac:dyDescent="0.3">
      <c r="M65" s="126">
        <v>45849.625</v>
      </c>
      <c r="N65" s="3">
        <v>94.12</v>
      </c>
      <c r="O65" s="126">
        <v>45847.625</v>
      </c>
      <c r="P65" s="3">
        <v>101.289</v>
      </c>
    </row>
    <row r="66" spans="13:16" x14ac:dyDescent="0.3">
      <c r="M66" s="126">
        <v>45852.625</v>
      </c>
      <c r="N66" s="3">
        <v>94.05</v>
      </c>
      <c r="O66" s="126">
        <v>45848.625</v>
      </c>
      <c r="P66" s="3">
        <v>101.181</v>
      </c>
    </row>
    <row r="67" spans="13:16" x14ac:dyDescent="0.3">
      <c r="M67" s="126">
        <v>45853.625</v>
      </c>
      <c r="N67" s="3">
        <v>94.05</v>
      </c>
      <c r="O67" s="126">
        <v>45849.625</v>
      </c>
      <c r="P67" s="3">
        <v>101.123</v>
      </c>
    </row>
    <row r="68" spans="13:16" x14ac:dyDescent="0.3">
      <c r="M68" s="126">
        <v>45854.625</v>
      </c>
      <c r="N68" s="3">
        <v>93.96</v>
      </c>
      <c r="O68" s="126">
        <v>45852.625</v>
      </c>
      <c r="P68" s="3">
        <v>101.181</v>
      </c>
    </row>
    <row r="69" spans="13:16" x14ac:dyDescent="0.3">
      <c r="M69" s="126">
        <v>45855.625</v>
      </c>
      <c r="N69" s="3">
        <v>94.08</v>
      </c>
      <c r="O69" s="126">
        <v>45853.625</v>
      </c>
      <c r="P69" s="3">
        <v>101.23699999999999</v>
      </c>
    </row>
    <row r="70" spans="13:16" x14ac:dyDescent="0.3">
      <c r="M70" s="126">
        <v>45856.625</v>
      </c>
      <c r="N70" s="3">
        <v>94.09</v>
      </c>
      <c r="O70" s="126">
        <v>45854.625</v>
      </c>
      <c r="P70" s="3">
        <v>101.31</v>
      </c>
    </row>
    <row r="71" spans="13:16" x14ac:dyDescent="0.3">
      <c r="M71" s="126">
        <v>45859.625</v>
      </c>
      <c r="N71" s="3">
        <v>94.13</v>
      </c>
      <c r="O71" s="126">
        <v>45855.625</v>
      </c>
      <c r="P71" s="3">
        <v>101.328</v>
      </c>
    </row>
    <row r="72" spans="13:16" x14ac:dyDescent="0.3">
      <c r="M72" s="126">
        <v>45860.625</v>
      </c>
      <c r="N72" s="3">
        <v>94.13</v>
      </c>
      <c r="O72" s="126">
        <v>45856.625</v>
      </c>
      <c r="P72" s="3">
        <v>101.28</v>
      </c>
    </row>
    <row r="73" spans="13:16" x14ac:dyDescent="0.3">
      <c r="M73" s="126">
        <v>45861.625</v>
      </c>
      <c r="N73" s="3">
        <v>94.21</v>
      </c>
      <c r="O73" s="126">
        <v>45859.625</v>
      </c>
      <c r="P73" s="3">
        <v>101.45</v>
      </c>
    </row>
    <row r="74" spans="13:16" x14ac:dyDescent="0.3">
      <c r="M74" s="126">
        <v>45862.625</v>
      </c>
      <c r="N74" s="3">
        <v>94.34</v>
      </c>
      <c r="O74" s="126">
        <v>45860.625</v>
      </c>
      <c r="P74" s="3">
        <v>101.5</v>
      </c>
    </row>
    <row r="75" spans="13:16" x14ac:dyDescent="0.3">
      <c r="M75" s="126">
        <v>45863.625</v>
      </c>
      <c r="N75" s="3">
        <v>94.27</v>
      </c>
      <c r="O75" s="126">
        <v>45861.625</v>
      </c>
      <c r="P75" s="3">
        <v>101.505</v>
      </c>
    </row>
    <row r="76" spans="13:16" x14ac:dyDescent="0.3">
      <c r="M76" s="126">
        <v>45866.625</v>
      </c>
      <c r="N76" s="3">
        <v>94.37</v>
      </c>
      <c r="O76" s="126">
        <v>45862.625</v>
      </c>
      <c r="P76" s="3">
        <v>101.15300000000001</v>
      </c>
    </row>
    <row r="77" spans="13:16" x14ac:dyDescent="0.3">
      <c r="M77" s="126">
        <v>45867.625</v>
      </c>
      <c r="N77" s="3">
        <v>94.46</v>
      </c>
      <c r="O77" s="126">
        <v>45863.625</v>
      </c>
      <c r="P77" s="3">
        <v>101.054</v>
      </c>
    </row>
    <row r="78" spans="13:16" x14ac:dyDescent="0.3">
      <c r="M78" s="126">
        <v>45868.625</v>
      </c>
      <c r="N78" s="3">
        <v>94.48</v>
      </c>
      <c r="O78" s="126">
        <v>45866.625</v>
      </c>
      <c r="P78" s="3">
        <v>101.17</v>
      </c>
    </row>
    <row r="79" spans="13:16" x14ac:dyDescent="0.3">
      <c r="M79" s="126">
        <v>45869.625</v>
      </c>
      <c r="N79" s="3">
        <v>94.45</v>
      </c>
      <c r="O79" s="126">
        <v>45867.625</v>
      </c>
      <c r="P79" s="3">
        <v>101.105</v>
      </c>
    </row>
    <row r="80" spans="13:16" x14ac:dyDescent="0.3">
      <c r="M80" s="126">
        <v>45870.625</v>
      </c>
      <c r="N80" s="3">
        <v>94.32</v>
      </c>
      <c r="O80" s="126">
        <v>45868.625</v>
      </c>
      <c r="P80" s="3">
        <v>101.048</v>
      </c>
    </row>
    <row r="81" spans="13:16" x14ac:dyDescent="0.3">
      <c r="M81" s="126">
        <v>45873.625</v>
      </c>
      <c r="N81" s="3">
        <v>94.38</v>
      </c>
      <c r="O81" s="126">
        <v>45869.625</v>
      </c>
      <c r="P81" s="3">
        <v>101.02200000000001</v>
      </c>
    </row>
    <row r="82" spans="13:16" x14ac:dyDescent="0.3">
      <c r="M82" s="126">
        <v>45874.625</v>
      </c>
      <c r="N82" s="3">
        <v>94.45</v>
      </c>
      <c r="O82" s="126">
        <v>45870.625</v>
      </c>
      <c r="P82" s="3">
        <v>101.155</v>
      </c>
    </row>
    <row r="83" spans="13:16" x14ac:dyDescent="0.3">
      <c r="M83" s="126">
        <v>45875.625</v>
      </c>
      <c r="N83" s="3">
        <v>94.47</v>
      </c>
      <c r="O83" s="126">
        <v>45873.625</v>
      </c>
      <c r="P83" s="3">
        <v>101.214</v>
      </c>
    </row>
    <row r="84" spans="13:16" x14ac:dyDescent="0.3">
      <c r="M84" s="126">
        <v>45876.625</v>
      </c>
      <c r="N84" s="3">
        <v>94.64</v>
      </c>
      <c r="O84" s="126">
        <v>45874.625</v>
      </c>
      <c r="P84" s="3">
        <v>101.217</v>
      </c>
    </row>
    <row r="85" spans="13:16" x14ac:dyDescent="0.3">
      <c r="M85" s="126">
        <v>45877.625</v>
      </c>
      <c r="N85" s="3">
        <v>94.67</v>
      </c>
      <c r="O85" s="126">
        <v>45875.625</v>
      </c>
      <c r="P85" s="3">
        <v>101.197</v>
      </c>
    </row>
    <row r="86" spans="13:16" x14ac:dyDescent="0.3">
      <c r="M86" s="126">
        <v>45880.625</v>
      </c>
      <c r="N86" s="3">
        <v>94.66</v>
      </c>
      <c r="O86" s="126">
        <v>45876.625</v>
      </c>
      <c r="P86" s="3">
        <v>101.16500000000001</v>
      </c>
    </row>
    <row r="87" spans="13:16" x14ac:dyDescent="0.3">
      <c r="M87" s="126">
        <v>45881.625</v>
      </c>
      <c r="N87" s="3">
        <v>94.75</v>
      </c>
      <c r="O87" s="126">
        <v>45877.625</v>
      </c>
      <c r="P87" s="3">
        <v>101.039</v>
      </c>
    </row>
    <row r="88" spans="13:16" x14ac:dyDescent="0.3">
      <c r="M88" s="126">
        <v>45882.625</v>
      </c>
      <c r="N88" s="3">
        <v>94.88</v>
      </c>
      <c r="O88" s="126">
        <v>45880.625</v>
      </c>
      <c r="P88" s="3">
        <v>101.004</v>
      </c>
    </row>
    <row r="89" spans="13:16" x14ac:dyDescent="0.3">
      <c r="M89" s="126">
        <v>45883.625</v>
      </c>
      <c r="N89" s="3">
        <v>94.94</v>
      </c>
      <c r="O89" s="126">
        <v>45881.625</v>
      </c>
      <c r="P89" s="3">
        <v>100.947</v>
      </c>
    </row>
    <row r="90" spans="13:16" x14ac:dyDescent="0.3">
      <c r="M90" s="126">
        <v>45884.625</v>
      </c>
      <c r="N90" s="3">
        <v>94.87</v>
      </c>
      <c r="O90" s="126">
        <v>45882.625</v>
      </c>
      <c r="P90" s="3">
        <v>101.11799999999999</v>
      </c>
    </row>
    <row r="91" spans="13:16" x14ac:dyDescent="0.3">
      <c r="M91" s="126">
        <v>45887.625</v>
      </c>
      <c r="N91" s="3">
        <v>94.83</v>
      </c>
      <c r="O91" s="126">
        <v>45883.625</v>
      </c>
      <c r="P91" s="3">
        <v>101.057</v>
      </c>
    </row>
    <row r="92" spans="13:16" x14ac:dyDescent="0.3">
      <c r="M92" s="126">
        <v>45888.625</v>
      </c>
      <c r="N92" s="3">
        <v>94.8</v>
      </c>
      <c r="O92" s="126">
        <v>45884.625</v>
      </c>
      <c r="P92" s="3">
        <v>100.946</v>
      </c>
    </row>
    <row r="93" spans="13:16" x14ac:dyDescent="0.3">
      <c r="M93" s="126">
        <v>45889.625</v>
      </c>
      <c r="N93" s="3">
        <v>94.64</v>
      </c>
      <c r="O93" s="126">
        <v>45887.625</v>
      </c>
      <c r="P93" s="3">
        <v>100.953</v>
      </c>
    </row>
    <row r="94" spans="13:16" x14ac:dyDescent="0.3">
      <c r="M94" s="126">
        <v>45890.625</v>
      </c>
      <c r="N94" s="3">
        <v>94.47</v>
      </c>
      <c r="O94" s="126">
        <v>45888.625</v>
      </c>
      <c r="P94" s="3">
        <v>100.99</v>
      </c>
    </row>
    <row r="95" spans="13:16" x14ac:dyDescent="0.3">
      <c r="M95" s="126">
        <v>45891.625</v>
      </c>
      <c r="N95" s="3">
        <v>94.76</v>
      </c>
      <c r="O95" s="126">
        <v>45889.625</v>
      </c>
      <c r="P95" s="3">
        <v>101.083</v>
      </c>
    </row>
    <row r="96" spans="13:16" x14ac:dyDescent="0.3">
      <c r="M96" s="126">
        <v>45895.625</v>
      </c>
      <c r="N96" s="3">
        <v>94.59</v>
      </c>
      <c r="O96" s="126">
        <v>45890.625</v>
      </c>
      <c r="P96" s="3">
        <v>100.955</v>
      </c>
    </row>
    <row r="97" spans="3:16" x14ac:dyDescent="0.3">
      <c r="M97" s="126">
        <v>45896.625</v>
      </c>
      <c r="N97" s="3">
        <v>94.56</v>
      </c>
      <c r="O97" s="126">
        <v>45891.625</v>
      </c>
      <c r="P97" s="3">
        <v>101.027</v>
      </c>
    </row>
    <row r="98" spans="3:16" x14ac:dyDescent="0.3">
      <c r="M98" s="126">
        <v>45897.625</v>
      </c>
      <c r="N98" s="3">
        <v>94.44</v>
      </c>
      <c r="O98" s="126">
        <v>45894.625</v>
      </c>
      <c r="P98" s="3">
        <v>100.916</v>
      </c>
    </row>
    <row r="99" spans="3:16" x14ac:dyDescent="0.3">
      <c r="M99" s="126">
        <v>45898.625</v>
      </c>
      <c r="N99" s="3">
        <v>94.44</v>
      </c>
      <c r="O99" s="126">
        <v>45895.625</v>
      </c>
      <c r="P99" s="3">
        <v>101.051</v>
      </c>
    </row>
    <row r="100" spans="3:16" x14ac:dyDescent="0.3">
      <c r="M100" s="126">
        <v>45901.625</v>
      </c>
      <c r="N100" s="3">
        <v>94.4</v>
      </c>
      <c r="O100" s="126">
        <v>45896.625</v>
      </c>
      <c r="P100" s="3">
        <v>101.142</v>
      </c>
    </row>
    <row r="101" spans="3:16" x14ac:dyDescent="0.3">
      <c r="M101" s="126">
        <v>45902.625</v>
      </c>
      <c r="N101" s="3">
        <v>94.24</v>
      </c>
      <c r="O101" s="126">
        <v>45897.625</v>
      </c>
      <c r="P101" s="3">
        <v>101.092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126">
        <v>45903.625</v>
      </c>
      <c r="N102" s="3">
        <v>94.38</v>
      </c>
      <c r="O102" s="126">
        <v>45898.625</v>
      </c>
      <c r="P102" s="3">
        <v>101.096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126">
        <v>45904.625</v>
      </c>
      <c r="N103" s="3">
        <v>94.54</v>
      </c>
      <c r="O103" s="126">
        <v>45901.625</v>
      </c>
      <c r="P103" s="3">
        <v>101.01900000000001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126">
        <v>45905.625</v>
      </c>
      <c r="N104" s="3">
        <v>94.64</v>
      </c>
      <c r="O104" s="126">
        <v>45902.625</v>
      </c>
      <c r="P104" s="3">
        <v>100.976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126">
        <v>45908.625</v>
      </c>
      <c r="N105" s="3">
        <v>94.65</v>
      </c>
      <c r="O105" s="126">
        <v>45903.625</v>
      </c>
      <c r="P105" s="3">
        <v>101.038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126">
        <v>45909.625</v>
      </c>
      <c r="N106" s="3">
        <v>94.54</v>
      </c>
      <c r="O106" s="126">
        <v>45904.625</v>
      </c>
      <c r="P106" s="3">
        <v>101.06399999999999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126">
        <v>45910.625</v>
      </c>
      <c r="N107" s="3">
        <v>94.53</v>
      </c>
      <c r="O107" s="126">
        <v>45905.625</v>
      </c>
      <c r="P107" s="3">
        <v>101.19</v>
      </c>
    </row>
    <row r="108" spans="3:16" x14ac:dyDescent="0.3">
      <c r="M108" s="126">
        <v>45911.625</v>
      </c>
      <c r="N108" s="3">
        <v>92.29</v>
      </c>
      <c r="O108" s="126">
        <v>45908.625</v>
      </c>
      <c r="P108" s="3">
        <v>101.23099999999999</v>
      </c>
    </row>
    <row r="109" spans="3:16" x14ac:dyDescent="0.3">
      <c r="M109" s="126">
        <v>45912.625</v>
      </c>
      <c r="N109" s="3">
        <v>92.46</v>
      </c>
      <c r="O109" s="126">
        <v>45909.625</v>
      </c>
      <c r="P109" s="3">
        <v>101.163</v>
      </c>
    </row>
    <row r="110" spans="3:16" x14ac:dyDescent="0.3">
      <c r="M110" s="126">
        <v>45915.625</v>
      </c>
      <c r="N110" s="3">
        <v>92.46</v>
      </c>
      <c r="O110" s="126">
        <v>45910.625</v>
      </c>
      <c r="P110" s="3">
        <v>101.126</v>
      </c>
    </row>
    <row r="111" spans="3:16" x14ac:dyDescent="0.3">
      <c r="K111" s="3">
        <f>K103-N103</f>
        <v>-37.620900000000006</v>
      </c>
      <c r="M111" s="126">
        <v>45916.625</v>
      </c>
      <c r="N111" s="3">
        <v>92.35</v>
      </c>
      <c r="O111" s="126">
        <v>45911.625</v>
      </c>
      <c r="P111" s="3">
        <v>101.012</v>
      </c>
    </row>
    <row r="112" spans="3:16" x14ac:dyDescent="0.3">
      <c r="K112" s="3">
        <f t="shared" ref="K112:K115" si="0">K104-N104</f>
        <v>-37.753900000000002</v>
      </c>
      <c r="M112" s="126">
        <v>45917.625</v>
      </c>
      <c r="N112" s="3">
        <v>92.39</v>
      </c>
      <c r="O112" s="126">
        <v>45912.625</v>
      </c>
      <c r="P112" s="3">
        <v>100.934</v>
      </c>
    </row>
    <row r="113" spans="11:16" x14ac:dyDescent="0.3">
      <c r="K113" s="3">
        <f t="shared" si="0"/>
        <v>-38.361500000000007</v>
      </c>
      <c r="M113" s="126">
        <v>45918.625</v>
      </c>
      <c r="N113" s="3">
        <v>92.67</v>
      </c>
      <c r="O113" s="126">
        <v>45915.625</v>
      </c>
      <c r="P113" s="3">
        <v>100.944</v>
      </c>
    </row>
    <row r="114" spans="11:16" x14ac:dyDescent="0.3">
      <c r="K114" s="3">
        <f t="shared" si="0"/>
        <v>-38.180000000000007</v>
      </c>
      <c r="M114" s="126">
        <v>45919.625</v>
      </c>
      <c r="N114" s="3">
        <v>92.67</v>
      </c>
      <c r="O114" s="126">
        <v>45916.625</v>
      </c>
      <c r="P114" s="3">
        <v>100.953</v>
      </c>
    </row>
    <row r="115" spans="11:16" x14ac:dyDescent="0.3">
      <c r="K115" s="3">
        <f t="shared" si="0"/>
        <v>-35.056699999999999</v>
      </c>
      <c r="M115" s="126">
        <v>45922.625</v>
      </c>
      <c r="N115" s="3">
        <v>92.52</v>
      </c>
      <c r="O115" s="126">
        <v>45917.625</v>
      </c>
      <c r="P115" s="3">
        <v>100.971</v>
      </c>
    </row>
    <row r="116" spans="11:16" x14ac:dyDescent="0.3">
      <c r="M116" s="126">
        <v>45923.625</v>
      </c>
      <c r="N116" s="3">
        <v>92.67</v>
      </c>
      <c r="O116" s="126">
        <v>45918.625</v>
      </c>
      <c r="P116" s="3">
        <v>100.956</v>
      </c>
    </row>
    <row r="117" spans="11:16" x14ac:dyDescent="0.3">
      <c r="M117" s="126">
        <v>45924.625</v>
      </c>
      <c r="N117" s="3">
        <v>92.59</v>
      </c>
      <c r="O117" s="126">
        <v>45919.625</v>
      </c>
      <c r="P117" s="3">
        <v>100.904</v>
      </c>
    </row>
    <row r="118" spans="11:16" x14ac:dyDescent="0.3">
      <c r="M118" s="126">
        <v>45925.625</v>
      </c>
      <c r="N118" s="3">
        <v>92.45</v>
      </c>
      <c r="O118" s="126">
        <v>45922.625</v>
      </c>
      <c r="P118" s="3">
        <v>100.913</v>
      </c>
    </row>
    <row r="119" spans="11:16" x14ac:dyDescent="0.3">
      <c r="M119" s="126">
        <v>45926.625</v>
      </c>
      <c r="N119" s="3">
        <v>92.46</v>
      </c>
      <c r="O119" s="126">
        <v>45923.625</v>
      </c>
      <c r="P119" s="3">
        <v>100.883</v>
      </c>
    </row>
    <row r="120" spans="11:16" x14ac:dyDescent="0.3">
      <c r="M120" s="126">
        <v>45929.625</v>
      </c>
      <c r="N120" s="3">
        <v>92.5</v>
      </c>
      <c r="O120" s="126">
        <v>45924.625</v>
      </c>
      <c r="P120" s="3">
        <v>100.893</v>
      </c>
    </row>
    <row r="121" spans="11:16" x14ac:dyDescent="0.3">
      <c r="M121" s="126">
        <v>45930.625</v>
      </c>
      <c r="N121" s="3">
        <v>92.47</v>
      </c>
      <c r="O121" s="126">
        <v>45925.625</v>
      </c>
      <c r="P121" s="3">
        <v>100.822</v>
      </c>
    </row>
    <row r="122" spans="11:16" x14ac:dyDescent="0.3">
      <c r="M122" s="126">
        <v>45931.625</v>
      </c>
      <c r="N122" s="3">
        <v>92.57</v>
      </c>
      <c r="O122" s="126">
        <v>45926.625</v>
      </c>
      <c r="P122" s="3">
        <v>100.866</v>
      </c>
    </row>
    <row r="123" spans="11:16" x14ac:dyDescent="0.3">
      <c r="M123" s="126">
        <v>45932.625</v>
      </c>
      <c r="N123" s="3">
        <v>92.64</v>
      </c>
      <c r="O123" s="126">
        <v>45929.625</v>
      </c>
      <c r="P123" s="3">
        <v>100.89</v>
      </c>
    </row>
    <row r="124" spans="11:16" x14ac:dyDescent="0.3">
      <c r="M124" s="126">
        <v>45933.625</v>
      </c>
      <c r="N124" s="3">
        <v>92.6</v>
      </c>
      <c r="O124" s="126">
        <v>45930.625</v>
      </c>
      <c r="P124" s="3">
        <v>100.89400000000001</v>
      </c>
    </row>
    <row r="125" spans="11:16" x14ac:dyDescent="0.3">
      <c r="M125" s="126">
        <v>45936.625</v>
      </c>
      <c r="N125" s="3">
        <v>92.49</v>
      </c>
      <c r="O125" s="126">
        <v>45931.625</v>
      </c>
      <c r="P125" s="3">
        <v>100.92</v>
      </c>
    </row>
    <row r="126" spans="11:16" x14ac:dyDescent="0.3">
      <c r="M126" s="126">
        <v>45937.625</v>
      </c>
      <c r="N126" s="3">
        <v>92.19</v>
      </c>
      <c r="O126" s="126">
        <v>45932.625</v>
      </c>
      <c r="P126" s="3">
        <v>100.905</v>
      </c>
    </row>
    <row r="127" spans="11:16" x14ac:dyDescent="0.3">
      <c r="M127" s="126">
        <v>45938.625</v>
      </c>
      <c r="N127" s="3">
        <v>92.12</v>
      </c>
      <c r="O127" s="126">
        <v>45933.625</v>
      </c>
      <c r="P127" s="3">
        <v>100.893</v>
      </c>
    </row>
    <row r="128" spans="11:16" x14ac:dyDescent="0.3">
      <c r="M128" s="126">
        <v>45939.625</v>
      </c>
      <c r="N128" s="3">
        <v>92</v>
      </c>
      <c r="O128" s="126">
        <v>45936.625</v>
      </c>
      <c r="P128" s="3">
        <v>100.928</v>
      </c>
    </row>
    <row r="129" spans="13:16" x14ac:dyDescent="0.3">
      <c r="M129" s="126">
        <v>45940.625</v>
      </c>
      <c r="N129" s="3">
        <v>91.78</v>
      </c>
      <c r="O129" s="126">
        <v>45937.625</v>
      </c>
      <c r="P129" s="3">
        <v>100.908</v>
      </c>
    </row>
    <row r="130" spans="13:16" x14ac:dyDescent="0.3">
      <c r="M130" s="126">
        <v>45943.625</v>
      </c>
      <c r="N130" s="3">
        <v>91.79</v>
      </c>
      <c r="O130" s="126">
        <v>45938.625</v>
      </c>
      <c r="P130" s="3">
        <v>100.99299999999999</v>
      </c>
    </row>
    <row r="131" spans="13:16" x14ac:dyDescent="0.3">
      <c r="M131" s="126">
        <v>45944.625</v>
      </c>
      <c r="N131" s="3">
        <v>91.85</v>
      </c>
      <c r="O131" s="126">
        <v>45939.625</v>
      </c>
      <c r="P131" s="3">
        <v>100.934</v>
      </c>
    </row>
    <row r="132" spans="13:16" x14ac:dyDescent="0.3">
      <c r="M132" s="126">
        <v>45945.625</v>
      </c>
      <c r="N132" s="3">
        <v>92.38</v>
      </c>
      <c r="O132" s="126">
        <v>45940.625</v>
      </c>
      <c r="P132" s="3">
        <v>101.017</v>
      </c>
    </row>
    <row r="133" spans="13:16" x14ac:dyDescent="0.3">
      <c r="M133" s="126">
        <v>45946.625</v>
      </c>
      <c r="N133" s="3">
        <v>92.23</v>
      </c>
      <c r="O133" s="126">
        <v>45943.625</v>
      </c>
      <c r="P133" s="3">
        <v>101.122</v>
      </c>
    </row>
    <row r="134" spans="13:16" x14ac:dyDescent="0.3">
      <c r="M134" s="126">
        <v>45947.625</v>
      </c>
      <c r="N134" s="3">
        <v>92.1</v>
      </c>
      <c r="O134" s="126">
        <v>45944.625</v>
      </c>
      <c r="P134" s="3">
        <v>101.13800000000001</v>
      </c>
    </row>
    <row r="135" spans="13:16" x14ac:dyDescent="0.3">
      <c r="M135" s="126">
        <v>45950.625</v>
      </c>
      <c r="N135" s="3">
        <v>92.33</v>
      </c>
      <c r="O135" s="126">
        <v>45945.625</v>
      </c>
      <c r="P135" s="3">
        <v>101.23699999999999</v>
      </c>
    </row>
    <row r="136" spans="13:16" x14ac:dyDescent="0.3">
      <c r="O136" s="126">
        <v>45946.625</v>
      </c>
      <c r="P136" s="3">
        <v>101.221</v>
      </c>
    </row>
    <row r="137" spans="13:16" x14ac:dyDescent="0.3">
      <c r="O137" s="126">
        <v>45947.625</v>
      </c>
      <c r="P137" s="3">
        <v>101.253</v>
      </c>
    </row>
    <row r="138" spans="13:16" x14ac:dyDescent="0.3">
      <c r="O138" s="126">
        <v>45950.625</v>
      </c>
      <c r="P138" s="3">
        <v>101.25</v>
      </c>
    </row>
    <row r="139" spans="13:16" x14ac:dyDescent="0.3">
      <c r="O139" s="126">
        <v>45951.625</v>
      </c>
      <c r="P139" s="3">
        <v>101.289</v>
      </c>
    </row>
  </sheetData>
  <mergeCells count="3">
    <mergeCell ref="B12:D12"/>
    <mergeCell ref="E12:G12"/>
    <mergeCell ref="H12:J12"/>
  </mergeCells>
  <conditionalFormatting sqref="L1 L7:L11 K12:K49 L50:L1048576">
    <cfRule type="cellIs" dxfId="1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tabSelected="1" zoomScale="80" zoomScaleNormal="80" workbookViewId="0">
      <selection activeCell="H16" sqref="H16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 x14ac:dyDescent="0.35">
      <c r="A1" s="1"/>
      <c r="B1" s="1"/>
      <c r="C1" s="1"/>
      <c r="D1" s="1"/>
      <c r="J1" s="53"/>
      <c r="K1" s="1"/>
      <c r="L1" s="1"/>
    </row>
    <row r="2" spans="1:13" ht="15" thickBot="1" x14ac:dyDescent="0.35">
      <c r="A2" s="30"/>
      <c r="B2" s="40" t="s">
        <v>0</v>
      </c>
      <c r="C2" s="158" t="s">
        <v>1</v>
      </c>
      <c r="E2" s="127" t="s">
        <v>101</v>
      </c>
      <c r="F2" s="128">
        <v>0.5</v>
      </c>
      <c r="J2" s="27" t="s">
        <v>0</v>
      </c>
      <c r="K2" s="1"/>
      <c r="L2" s="158" t="s">
        <v>1</v>
      </c>
    </row>
    <row r="3" spans="1:13" x14ac:dyDescent="0.3">
      <c r="A3" s="15" t="s">
        <v>32</v>
      </c>
      <c r="B3" s="64" t="s">
        <v>150</v>
      </c>
      <c r="C3" s="65" t="s">
        <v>151</v>
      </c>
      <c r="J3" s="126" cm="1">
        <f t="array" ref="J3:K140">_xll.BDH(B4, "LAST_PRICE", "01/01/2025 12:00:00", "01/01/2035 13:00:00", "BarSize=60", "BarType=T", "RecurDaily=True", "TZ=New_York")</f>
        <v>45755.5</v>
      </c>
      <c r="K3" s="46">
        <v>94.557000000000002</v>
      </c>
      <c r="L3" s="126" cm="1">
        <f t="array" ref="L3:M136">_xll.BDH(C4, "LAST_PRICE", "01/01/2025 12:00:00", "01/01/2035 13:00:00", "BarSize=60", "BarType=T", "RecurDaily=True", "TZ=New_York")</f>
        <v>45755.5</v>
      </c>
      <c r="M3" s="54">
        <v>85.882000000000005</v>
      </c>
    </row>
    <row r="4" spans="1:13" ht="32.25" customHeight="1" x14ac:dyDescent="0.3">
      <c r="A4" s="15" t="s">
        <v>33</v>
      </c>
      <c r="B4" s="66" t="s">
        <v>152</v>
      </c>
      <c r="C4" s="42" t="s">
        <v>153</v>
      </c>
      <c r="J4" s="129">
        <v>45756.5</v>
      </c>
      <c r="K4" s="1">
        <v>92.152000000000001</v>
      </c>
      <c r="L4" s="130">
        <v>45756.5</v>
      </c>
      <c r="M4" s="54">
        <v>82.885000000000005</v>
      </c>
    </row>
    <row r="5" spans="1:13" x14ac:dyDescent="0.3">
      <c r="A5" s="15" t="s">
        <v>8</v>
      </c>
      <c r="B5" s="67">
        <f>14*10^6</f>
        <v>14000000</v>
      </c>
      <c r="C5" s="8">
        <f>4.2*10^6</f>
        <v>4200000</v>
      </c>
      <c r="J5" s="129">
        <v>45757.5</v>
      </c>
      <c r="K5" s="1">
        <v>94.593999999999994</v>
      </c>
      <c r="L5" s="130">
        <v>45757.5</v>
      </c>
      <c r="M5" s="54">
        <v>84.210999999999999</v>
      </c>
    </row>
    <row r="6" spans="1:13" x14ac:dyDescent="0.3">
      <c r="A6" s="15" t="s">
        <v>10</v>
      </c>
      <c r="B6" s="69">
        <v>4.7500000000000001E-2</v>
      </c>
      <c r="C6" s="10">
        <v>4.5999999999999999E-2</v>
      </c>
      <c r="J6" s="129">
        <v>45758.5</v>
      </c>
      <c r="K6" s="1">
        <v>94.054000000000002</v>
      </c>
      <c r="L6" s="130">
        <v>45758.5</v>
      </c>
      <c r="M6" s="54">
        <v>83.39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J7" s="130">
        <v>45761.5</v>
      </c>
      <c r="K7" s="1">
        <v>94.421000000000006</v>
      </c>
      <c r="L7" s="130">
        <v>45761.5</v>
      </c>
      <c r="M7" s="1">
        <v>83.935000000000002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9">
        <v>45762.5</v>
      </c>
      <c r="K8" s="54">
        <v>95.037000000000006</v>
      </c>
      <c r="L8" s="129">
        <v>45762.5</v>
      </c>
      <c r="M8" s="54">
        <v>84.834000000000003</v>
      </c>
    </row>
    <row r="9" spans="1:13" x14ac:dyDescent="0.3">
      <c r="A9" s="15" t="s">
        <v>15</v>
      </c>
      <c r="B9" s="4" cm="1">
        <f t="array" ref="B9">_xll.BDP("EURUSD BGN Curncy","PX_LAST")</f>
        <v>1.1605000000000001</v>
      </c>
      <c r="C9" s="5" t="s">
        <v>23</v>
      </c>
      <c r="E9" s="1"/>
      <c r="F9" s="1"/>
      <c r="G9" s="1"/>
      <c r="H9" s="1"/>
      <c r="J9" s="129">
        <v>45763.5</v>
      </c>
      <c r="K9" s="54">
        <v>95.128</v>
      </c>
      <c r="L9" s="129">
        <v>45763.5</v>
      </c>
      <c r="M9" s="54">
        <v>84.936999999999998</v>
      </c>
    </row>
    <row r="10" spans="1:13" ht="15" thickBot="1" x14ac:dyDescent="0.35">
      <c r="A10" s="16" t="s">
        <v>28</v>
      </c>
      <c r="B10" s="11" cm="1">
        <f t="array" ref="B10">_xll.BDP(B4,"px_last")</f>
        <v>100.244</v>
      </c>
      <c r="C10" s="22" cm="1">
        <f t="array" ref="C10">_xll.BDP(C4,"px_last")</f>
        <v>94.727000000000004</v>
      </c>
      <c r="E10" s="1"/>
      <c r="F10" s="1"/>
      <c r="G10" s="1"/>
      <c r="H10" s="1"/>
      <c r="J10" s="129">
        <v>45764.5</v>
      </c>
      <c r="K10" s="54">
        <v>95.587999999999994</v>
      </c>
      <c r="L10" s="129">
        <v>45764.5</v>
      </c>
      <c r="M10" s="54">
        <v>85.328999999999994</v>
      </c>
    </row>
    <row r="11" spans="1:13" ht="15" thickBot="1" x14ac:dyDescent="0.35">
      <c r="C11" s="1"/>
      <c r="D11" s="1"/>
      <c r="E11" s="1"/>
      <c r="F11" s="1"/>
      <c r="G11" s="1"/>
      <c r="H11" s="1"/>
      <c r="J11" s="129">
        <v>45769.5</v>
      </c>
      <c r="K11" s="54">
        <v>95.489000000000004</v>
      </c>
      <c r="L11" s="129">
        <v>45768.5</v>
      </c>
      <c r="M11" s="54">
        <v>85.33</v>
      </c>
    </row>
    <row r="12" spans="1:13" ht="15" thickBot="1" x14ac:dyDescent="0.35">
      <c r="A12" s="39" t="s">
        <v>22</v>
      </c>
      <c r="B12" s="159" t="s">
        <v>0</v>
      </c>
      <c r="C12" s="160"/>
      <c r="D12" s="160"/>
      <c r="E12" s="179" t="s">
        <v>1</v>
      </c>
      <c r="F12" s="180"/>
      <c r="G12" s="181"/>
      <c r="H12" s="39" t="s">
        <v>16</v>
      </c>
      <c r="J12" s="129">
        <v>45770.5</v>
      </c>
      <c r="K12" s="54">
        <v>96.23</v>
      </c>
      <c r="L12" s="129">
        <v>45769.5</v>
      </c>
      <c r="M12" s="54">
        <v>85.585999999999999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9"/>
      <c r="J13" s="129">
        <v>45771.5</v>
      </c>
      <c r="K13" s="54">
        <v>96.411000000000001</v>
      </c>
      <c r="L13" s="129">
        <v>45770.5</v>
      </c>
      <c r="M13" s="54">
        <v>86.504000000000005</v>
      </c>
    </row>
    <row r="14" spans="1:13" x14ac:dyDescent="0.3">
      <c r="A14" s="131">
        <v>45951</v>
      </c>
      <c r="B14" s="45">
        <v>100.375</v>
      </c>
      <c r="C14" s="46"/>
      <c r="D14" s="47"/>
      <c r="E14" s="45">
        <v>94.375</v>
      </c>
      <c r="F14" s="1"/>
      <c r="G14" s="5"/>
      <c r="H14" s="82">
        <v>0</v>
      </c>
      <c r="J14" s="129">
        <v>45772.5</v>
      </c>
      <c r="K14" s="54">
        <v>96.954999999999998</v>
      </c>
      <c r="L14" s="129">
        <v>45771.5</v>
      </c>
      <c r="M14" s="54">
        <v>86.83</v>
      </c>
    </row>
    <row r="15" spans="1:13" x14ac:dyDescent="0.3">
      <c r="A15" s="131">
        <v>45952</v>
      </c>
      <c r="B15" s="45">
        <f>VLOOKUP(A15+$F$2,J:K,2)</f>
        <v>100.244</v>
      </c>
      <c r="C15" s="31">
        <f t="shared" ref="C15" si="0">(B15-$B$14)/100*$B$5</f>
        <v>-18340.000000000033</v>
      </c>
      <c r="D15" s="32">
        <f>(A15-$A$14)/360*$B$6*$B$5-(A15-$A$14)/360*$B$7*$B$5*$B$14/100</f>
        <v>196.05347222222235</v>
      </c>
      <c r="E15" s="45">
        <f>VLOOKUP(A15+$F$2,L:M,2)</f>
        <v>94.748000000000005</v>
      </c>
      <c r="F15" s="31">
        <f>(E15-$E$14)/100*$C$5</f>
        <v>15666.000000000196</v>
      </c>
      <c r="G15" s="32">
        <f>(A15-$A$14)/360*$C$6*$C$5-(A15-$A$14)/360*$C$7*$C$5*$E$14/100</f>
        <v>70.92604166666672</v>
      </c>
      <c r="H15" s="82">
        <f>(C15+D15)*$B$9-F15-G15</f>
        <v>-36792.975987153011</v>
      </c>
      <c r="J15" s="129">
        <v>45775.5</v>
      </c>
      <c r="K15" s="54">
        <v>97.102000000000004</v>
      </c>
      <c r="L15" s="129">
        <v>45772.5</v>
      </c>
      <c r="M15" s="54">
        <v>87.311000000000007</v>
      </c>
    </row>
    <row r="16" spans="1:13" x14ac:dyDescent="0.3">
      <c r="A16" s="131">
        <v>45953</v>
      </c>
      <c r="B16" s="45"/>
      <c r="C16" s="31"/>
      <c r="D16" s="32"/>
      <c r="E16" s="45"/>
      <c r="F16" s="31"/>
      <c r="G16" s="32"/>
      <c r="H16" s="82"/>
      <c r="J16" s="129">
        <v>45776.5</v>
      </c>
      <c r="K16" s="54">
        <v>96.911000000000001</v>
      </c>
      <c r="L16" s="129">
        <v>45775.5</v>
      </c>
      <c r="M16" s="54">
        <v>87.972999999999999</v>
      </c>
    </row>
    <row r="17" spans="1:13" x14ac:dyDescent="0.3">
      <c r="A17" s="131">
        <v>45954</v>
      </c>
      <c r="B17" s="45"/>
      <c r="C17" s="31"/>
      <c r="D17" s="32"/>
      <c r="E17" s="76"/>
      <c r="F17" s="31"/>
      <c r="G17" s="32"/>
      <c r="H17" s="82"/>
      <c r="J17" s="129">
        <v>45777.5</v>
      </c>
      <c r="K17" s="54">
        <v>96.878</v>
      </c>
      <c r="L17" s="129">
        <v>45776.5</v>
      </c>
      <c r="M17" s="54">
        <v>87.659000000000006</v>
      </c>
    </row>
    <row r="18" spans="1:13" x14ac:dyDescent="0.3">
      <c r="A18" s="131">
        <v>45955</v>
      </c>
      <c r="B18" s="45"/>
      <c r="C18" s="31"/>
      <c r="D18" s="32"/>
      <c r="E18" s="76"/>
      <c r="F18" s="31"/>
      <c r="G18" s="32"/>
      <c r="H18" s="82"/>
      <c r="J18" s="129">
        <v>45779.5</v>
      </c>
      <c r="K18" s="54">
        <v>97.052000000000007</v>
      </c>
      <c r="L18" s="129">
        <v>45777.5</v>
      </c>
      <c r="M18" s="54">
        <v>87.683999999999997</v>
      </c>
    </row>
    <row r="19" spans="1:13" x14ac:dyDescent="0.3">
      <c r="A19" s="131">
        <v>45956</v>
      </c>
      <c r="B19" s="45"/>
      <c r="C19" s="31"/>
      <c r="D19" s="32"/>
      <c r="E19" s="76"/>
      <c r="F19" s="31"/>
      <c r="G19" s="32"/>
      <c r="H19" s="82"/>
      <c r="J19" s="129">
        <v>45782.5</v>
      </c>
      <c r="K19" s="54">
        <v>97.096000000000004</v>
      </c>
      <c r="L19" s="129">
        <v>45778.5</v>
      </c>
      <c r="M19" s="54">
        <v>87.37</v>
      </c>
    </row>
    <row r="20" spans="1:13" x14ac:dyDescent="0.3">
      <c r="A20" s="36"/>
      <c r="B20" s="45"/>
      <c r="C20" s="31"/>
      <c r="D20" s="32"/>
      <c r="E20" s="76"/>
      <c r="F20" s="31"/>
      <c r="G20" s="32"/>
      <c r="H20" s="82"/>
      <c r="J20" s="129">
        <v>45783.5</v>
      </c>
      <c r="K20" s="54">
        <v>97.076999999999998</v>
      </c>
      <c r="L20" s="129">
        <v>45779.5</v>
      </c>
      <c r="M20" s="54">
        <v>87.603999999999999</v>
      </c>
    </row>
    <row r="21" spans="1:13" x14ac:dyDescent="0.3">
      <c r="A21" s="36"/>
      <c r="B21" s="45"/>
      <c r="C21" s="31"/>
      <c r="D21" s="32"/>
      <c r="E21" s="76"/>
      <c r="F21" s="31"/>
      <c r="G21" s="32"/>
      <c r="H21" s="82"/>
      <c r="J21" s="129">
        <v>45784.5</v>
      </c>
      <c r="K21" s="54">
        <v>97.191000000000003</v>
      </c>
      <c r="L21" s="129">
        <v>45782.5</v>
      </c>
      <c r="M21" s="54">
        <v>87.787000000000006</v>
      </c>
    </row>
    <row r="22" spans="1:13" x14ac:dyDescent="0.3">
      <c r="A22" s="36"/>
      <c r="B22" s="45"/>
      <c r="C22" s="31"/>
      <c r="D22" s="32"/>
      <c r="E22" s="76"/>
      <c r="F22" s="31"/>
      <c r="G22" s="32"/>
      <c r="H22" s="82"/>
      <c r="J22" s="129">
        <v>45785.5</v>
      </c>
      <c r="K22" s="54">
        <v>97.447999999999993</v>
      </c>
      <c r="L22" s="129">
        <v>45783.5</v>
      </c>
      <c r="M22" s="54">
        <v>87.846000000000004</v>
      </c>
    </row>
    <row r="23" spans="1:13" x14ac:dyDescent="0.3">
      <c r="A23" s="36"/>
      <c r="B23" s="45"/>
      <c r="C23" s="31"/>
      <c r="D23" s="32"/>
      <c r="E23" s="76"/>
      <c r="F23" s="31"/>
      <c r="G23" s="32"/>
      <c r="H23" s="82"/>
      <c r="J23" s="129">
        <v>45786.5</v>
      </c>
      <c r="K23" s="54">
        <v>97.521000000000001</v>
      </c>
      <c r="L23" s="129">
        <v>45784.5</v>
      </c>
      <c r="M23" s="54">
        <v>87.988</v>
      </c>
    </row>
    <row r="24" spans="1:13" x14ac:dyDescent="0.3">
      <c r="A24" s="36"/>
      <c r="B24" s="45"/>
      <c r="C24" s="31"/>
      <c r="D24" s="32"/>
      <c r="E24" s="76"/>
      <c r="F24" s="31"/>
      <c r="G24" s="32"/>
      <c r="H24" s="82"/>
      <c r="J24" s="129">
        <v>45789.5</v>
      </c>
      <c r="K24" s="54">
        <v>98.126999999999995</v>
      </c>
      <c r="L24" s="129">
        <v>45785.5</v>
      </c>
      <c r="M24" s="54">
        <v>88.298000000000002</v>
      </c>
    </row>
    <row r="25" spans="1:13" x14ac:dyDescent="0.3">
      <c r="A25" s="36"/>
      <c r="B25" s="45"/>
      <c r="C25" s="31"/>
      <c r="D25" s="32"/>
      <c r="E25" s="76"/>
      <c r="F25" s="31"/>
      <c r="G25" s="32"/>
      <c r="H25" s="82"/>
      <c r="J25" s="129">
        <v>45790.5</v>
      </c>
      <c r="K25" s="54">
        <v>98.275000000000006</v>
      </c>
      <c r="L25" s="129">
        <v>45786.5</v>
      </c>
      <c r="M25" s="54">
        <v>88.647999999999996</v>
      </c>
    </row>
    <row r="26" spans="1:13" x14ac:dyDescent="0.3">
      <c r="A26" s="131"/>
      <c r="B26" s="45"/>
      <c r="C26" s="31"/>
      <c r="D26" s="32"/>
      <c r="E26" s="76"/>
      <c r="F26" s="31"/>
      <c r="G26" s="32"/>
      <c r="H26" s="82"/>
      <c r="J26" s="129">
        <v>45791.5</v>
      </c>
      <c r="K26" s="54">
        <v>98.212999999999994</v>
      </c>
      <c r="L26" s="129">
        <v>45789.5</v>
      </c>
      <c r="M26" s="54">
        <v>89.379000000000005</v>
      </c>
    </row>
    <row r="27" spans="1:13" x14ac:dyDescent="0.3">
      <c r="A27" s="131"/>
      <c r="B27" s="45"/>
      <c r="C27" s="31"/>
      <c r="D27" s="32"/>
      <c r="E27" s="76"/>
      <c r="F27" s="31"/>
      <c r="G27" s="32"/>
      <c r="H27" s="82"/>
      <c r="J27" s="129">
        <v>45792.5</v>
      </c>
      <c r="K27" s="54">
        <v>98.144999999999996</v>
      </c>
      <c r="L27" s="129">
        <v>45790.5</v>
      </c>
      <c r="M27" s="54">
        <v>89.656999999999996</v>
      </c>
    </row>
    <row r="28" spans="1:13" x14ac:dyDescent="0.3">
      <c r="B28" s="45"/>
      <c r="C28" s="31"/>
      <c r="D28" s="32"/>
      <c r="E28" s="76"/>
      <c r="F28" s="31"/>
      <c r="G28" s="32"/>
      <c r="H28" s="82"/>
      <c r="J28" s="129">
        <v>45793.5</v>
      </c>
      <c r="K28" s="54">
        <v>98.168000000000006</v>
      </c>
      <c r="L28" s="129">
        <v>45791.5</v>
      </c>
      <c r="M28" s="54">
        <v>89.561000000000007</v>
      </c>
    </row>
    <row r="29" spans="1:13" x14ac:dyDescent="0.3">
      <c r="B29" s="45"/>
      <c r="C29" s="31"/>
      <c r="D29" s="31"/>
      <c r="E29" s="4"/>
      <c r="F29" s="31"/>
      <c r="G29" s="32"/>
      <c r="H29" s="82"/>
      <c r="J29" s="129">
        <v>45796.5</v>
      </c>
      <c r="K29" s="54">
        <v>97.981999999999999</v>
      </c>
      <c r="L29" s="129">
        <v>45792.5</v>
      </c>
      <c r="M29" s="54">
        <v>89.507000000000005</v>
      </c>
    </row>
    <row r="30" spans="1:13" x14ac:dyDescent="0.3">
      <c r="B30" s="45"/>
      <c r="C30" s="31"/>
      <c r="D30" s="31"/>
      <c r="E30" s="4"/>
      <c r="F30" s="31"/>
      <c r="G30" s="32"/>
      <c r="H30" s="38"/>
      <c r="J30" s="129">
        <v>45797.5</v>
      </c>
      <c r="K30" s="54">
        <v>97.991</v>
      </c>
      <c r="L30" s="129">
        <v>45793.5</v>
      </c>
      <c r="M30" s="54">
        <v>89.405000000000001</v>
      </c>
    </row>
    <row r="31" spans="1:13" x14ac:dyDescent="0.3">
      <c r="B31" s="45"/>
      <c r="C31" s="31"/>
      <c r="D31" s="31"/>
      <c r="E31" s="4"/>
      <c r="F31" s="31"/>
      <c r="G31" s="32"/>
      <c r="H31" s="38"/>
      <c r="J31" s="129">
        <v>45798.5</v>
      </c>
      <c r="K31" s="54">
        <v>97.769000000000005</v>
      </c>
      <c r="L31" s="129">
        <v>45796.5</v>
      </c>
      <c r="M31" s="54">
        <v>89.33</v>
      </c>
    </row>
    <row r="32" spans="1:13" x14ac:dyDescent="0.3">
      <c r="B32" s="45"/>
      <c r="C32" s="31"/>
      <c r="D32" s="31"/>
      <c r="E32" s="4"/>
      <c r="F32" s="31"/>
      <c r="G32" s="32"/>
      <c r="H32" s="38"/>
      <c r="J32" s="129">
        <v>45799.5</v>
      </c>
      <c r="K32" s="54">
        <v>97.575999999999993</v>
      </c>
      <c r="L32" s="129">
        <v>45797.5</v>
      </c>
      <c r="M32" s="54">
        <v>89.411000000000001</v>
      </c>
    </row>
    <row r="33" spans="1:13" x14ac:dyDescent="0.3">
      <c r="B33" s="45"/>
      <c r="C33" s="31"/>
      <c r="D33" s="31"/>
      <c r="E33" s="4"/>
      <c r="F33" s="31"/>
      <c r="G33" s="32"/>
      <c r="H33" s="38"/>
      <c r="J33" s="129">
        <v>45800.5</v>
      </c>
      <c r="K33" s="54">
        <v>97.462999999999994</v>
      </c>
      <c r="L33" s="129">
        <v>45798.5</v>
      </c>
      <c r="M33" s="54">
        <v>89.293000000000006</v>
      </c>
    </row>
    <row r="34" spans="1:13" x14ac:dyDescent="0.3">
      <c r="A34" s="15"/>
      <c r="B34" s="45"/>
      <c r="C34" s="31"/>
      <c r="D34" s="31"/>
      <c r="E34" s="4"/>
      <c r="F34" s="31"/>
      <c r="G34" s="32"/>
      <c r="H34" s="38"/>
      <c r="J34" s="129">
        <v>45803.5</v>
      </c>
      <c r="K34" s="54">
        <v>97.587999999999994</v>
      </c>
      <c r="L34" s="129">
        <v>45799.5</v>
      </c>
      <c r="M34" s="54">
        <v>89.213999999999999</v>
      </c>
    </row>
    <row r="35" spans="1:13" x14ac:dyDescent="0.3">
      <c r="A35" s="15"/>
      <c r="B35" s="45"/>
      <c r="C35" s="31"/>
      <c r="D35" s="31"/>
      <c r="E35" s="4"/>
      <c r="F35" s="31"/>
      <c r="G35" s="32"/>
      <c r="H35" s="38"/>
      <c r="J35" s="129">
        <v>45804.5</v>
      </c>
      <c r="K35" s="54">
        <v>97.683000000000007</v>
      </c>
      <c r="L35" s="129">
        <v>45800.5</v>
      </c>
      <c r="M35" s="54">
        <v>89.271000000000001</v>
      </c>
    </row>
    <row r="36" spans="1:13" x14ac:dyDescent="0.3">
      <c r="A36" s="15"/>
      <c r="B36" s="45"/>
      <c r="C36" s="31"/>
      <c r="D36" s="31"/>
      <c r="E36" s="4"/>
      <c r="F36" s="31"/>
      <c r="G36" s="32"/>
      <c r="H36" s="38"/>
      <c r="J36" s="129">
        <v>45805.5</v>
      </c>
      <c r="K36" s="54">
        <v>97.787000000000006</v>
      </c>
      <c r="L36" s="129">
        <v>45804.5</v>
      </c>
      <c r="M36" s="54">
        <v>89.878</v>
      </c>
    </row>
    <row r="37" spans="1:13" x14ac:dyDescent="0.3">
      <c r="A37" s="15"/>
      <c r="B37" s="45"/>
      <c r="C37" s="31"/>
      <c r="D37" s="31"/>
      <c r="E37" s="4"/>
      <c r="F37" s="31"/>
      <c r="G37" s="32"/>
      <c r="H37" s="38"/>
      <c r="J37" s="129">
        <v>45806.5</v>
      </c>
      <c r="K37" s="54">
        <v>97.932000000000002</v>
      </c>
      <c r="L37" s="129">
        <v>45805.5</v>
      </c>
      <c r="M37" s="54">
        <v>89.912000000000006</v>
      </c>
    </row>
    <row r="38" spans="1:13" x14ac:dyDescent="0.3">
      <c r="A38" s="15"/>
      <c r="B38" s="45"/>
      <c r="C38" s="31"/>
      <c r="D38" s="31"/>
      <c r="E38" s="4"/>
      <c r="F38" s="31"/>
      <c r="G38" s="32"/>
      <c r="H38" s="38"/>
      <c r="J38" s="129">
        <v>45807.5</v>
      </c>
      <c r="K38" s="54">
        <v>97.97</v>
      </c>
      <c r="L38" s="129">
        <v>45806.5</v>
      </c>
      <c r="M38" s="54">
        <v>90.085999999999999</v>
      </c>
    </row>
    <row r="39" spans="1:13" x14ac:dyDescent="0.3">
      <c r="A39" s="15"/>
      <c r="B39" s="45"/>
      <c r="C39" s="31"/>
      <c r="D39" s="31"/>
      <c r="E39" s="4"/>
      <c r="F39" s="31"/>
      <c r="G39" s="32"/>
      <c r="H39" s="38"/>
      <c r="J39" s="129">
        <v>45810.5</v>
      </c>
      <c r="K39" s="54">
        <v>97.968999999999994</v>
      </c>
      <c r="L39" s="129">
        <v>45807.5</v>
      </c>
      <c r="M39" s="54">
        <v>90.168000000000006</v>
      </c>
    </row>
    <row r="40" spans="1:13" x14ac:dyDescent="0.3">
      <c r="A40" s="15"/>
      <c r="B40" s="45"/>
      <c r="C40" s="31"/>
      <c r="D40" s="31"/>
      <c r="E40" s="4"/>
      <c r="F40" s="31"/>
      <c r="G40" s="32"/>
      <c r="H40" s="38"/>
      <c r="J40" s="129">
        <v>45811.5</v>
      </c>
      <c r="K40" s="54">
        <v>98.082999999999998</v>
      </c>
      <c r="L40" s="129">
        <v>45810.5</v>
      </c>
      <c r="M40" s="54">
        <v>89.983999999999995</v>
      </c>
    </row>
    <row r="41" spans="1:13" ht="15" thickBot="1" x14ac:dyDescent="0.35">
      <c r="A41" s="16"/>
      <c r="B41" s="48"/>
      <c r="C41" s="49"/>
      <c r="D41" s="49"/>
      <c r="E41" s="11"/>
      <c r="F41" s="49"/>
      <c r="G41" s="50"/>
      <c r="H41" s="51"/>
      <c r="J41" s="129">
        <v>45812.5</v>
      </c>
      <c r="K41" s="54">
        <v>98.396000000000001</v>
      </c>
      <c r="L41" s="129">
        <v>45811.5</v>
      </c>
      <c r="M41" s="54">
        <v>90.061000000000007</v>
      </c>
    </row>
    <row r="42" spans="1:13" x14ac:dyDescent="0.3">
      <c r="B42" s="58"/>
      <c r="C42" s="58"/>
      <c r="D42" s="58"/>
      <c r="F42" s="57"/>
      <c r="G42" s="57"/>
      <c r="H42" s="57"/>
      <c r="J42" s="129">
        <v>45813.5</v>
      </c>
      <c r="K42" s="54">
        <v>98.448999999999998</v>
      </c>
      <c r="L42" s="129">
        <v>45812.5</v>
      </c>
      <c r="M42" s="54">
        <v>90.367999999999995</v>
      </c>
    </row>
    <row r="43" spans="1:13" x14ac:dyDescent="0.3">
      <c r="B43" s="58"/>
      <c r="C43" s="58"/>
      <c r="D43" s="58"/>
      <c r="F43" s="57"/>
      <c r="G43" s="57"/>
      <c r="H43" s="57"/>
      <c r="J43" s="129">
        <v>45814.5</v>
      </c>
      <c r="K43" s="54">
        <v>98.497</v>
      </c>
      <c r="L43" s="129">
        <v>45813.5</v>
      </c>
      <c r="M43" s="54">
        <v>90.504999999999995</v>
      </c>
    </row>
    <row r="44" spans="1:13" x14ac:dyDescent="0.3">
      <c r="B44" s="58"/>
      <c r="C44" s="58"/>
      <c r="D44" s="58"/>
      <c r="F44" s="57"/>
      <c r="G44" s="57"/>
      <c r="H44" s="57"/>
      <c r="J44" s="129">
        <v>45817.5</v>
      </c>
      <c r="K44" s="54">
        <v>98.674000000000007</v>
      </c>
      <c r="L44" s="129">
        <v>45814.5</v>
      </c>
      <c r="M44" s="54">
        <v>90.488</v>
      </c>
    </row>
    <row r="45" spans="1:13" x14ac:dyDescent="0.3">
      <c r="B45" s="58"/>
      <c r="C45" s="58"/>
      <c r="D45" s="58"/>
      <c r="F45" s="57"/>
      <c r="G45" s="57"/>
      <c r="H45" s="57"/>
      <c r="J45" s="129">
        <v>45818.5</v>
      </c>
      <c r="K45" s="54">
        <v>98.793000000000006</v>
      </c>
      <c r="L45" s="129">
        <v>45817.5</v>
      </c>
      <c r="M45" s="54">
        <v>90.736000000000004</v>
      </c>
    </row>
    <row r="46" spans="1:13" x14ac:dyDescent="0.3">
      <c r="B46" s="58"/>
      <c r="C46" s="58"/>
      <c r="D46" s="58"/>
      <c r="J46" s="129">
        <v>45819.5</v>
      </c>
      <c r="K46" s="54">
        <v>99.042000000000002</v>
      </c>
      <c r="L46" s="129">
        <v>45818.5</v>
      </c>
      <c r="M46" s="54">
        <v>90.775000000000006</v>
      </c>
    </row>
    <row r="47" spans="1:13" x14ac:dyDescent="0.3">
      <c r="B47" s="58"/>
      <c r="C47" s="58"/>
      <c r="D47" s="58"/>
      <c r="J47" s="129">
        <v>45820.5</v>
      </c>
      <c r="K47" s="54">
        <v>98.966999999999999</v>
      </c>
      <c r="L47" s="129">
        <v>45819.5</v>
      </c>
      <c r="M47" s="54">
        <v>90.893000000000001</v>
      </c>
    </row>
    <row r="48" spans="1:13" x14ac:dyDescent="0.3">
      <c r="B48" s="58"/>
      <c r="C48" s="58"/>
      <c r="D48" s="58"/>
      <c r="J48" s="129">
        <v>45821.5</v>
      </c>
      <c r="K48" s="54">
        <v>98.813999999999993</v>
      </c>
      <c r="L48" s="129">
        <v>45820.5</v>
      </c>
      <c r="M48" s="54">
        <v>90.816999999999993</v>
      </c>
    </row>
    <row r="49" spans="2:13" x14ac:dyDescent="0.3">
      <c r="B49" s="58"/>
      <c r="C49" s="58"/>
      <c r="D49" s="58"/>
      <c r="J49" s="129">
        <v>45824.5</v>
      </c>
      <c r="K49" s="54">
        <v>98.903999999999996</v>
      </c>
      <c r="L49" s="129">
        <v>45821.5</v>
      </c>
      <c r="M49" s="54">
        <v>90.671000000000006</v>
      </c>
    </row>
    <row r="50" spans="2:13" x14ac:dyDescent="0.3">
      <c r="B50" s="58"/>
      <c r="C50" s="58"/>
      <c r="D50" s="58"/>
      <c r="J50" s="129">
        <v>45825.5</v>
      </c>
      <c r="K50" s="54">
        <v>98.835999999999999</v>
      </c>
      <c r="L50" s="129">
        <v>45824.5</v>
      </c>
      <c r="M50" s="54">
        <v>90.781000000000006</v>
      </c>
    </row>
    <row r="51" spans="2:13" x14ac:dyDescent="0.3">
      <c r="B51" s="58"/>
      <c r="C51" s="58"/>
      <c r="D51" s="58"/>
      <c r="J51" s="129">
        <v>45826.5</v>
      </c>
      <c r="K51" s="54">
        <v>98.888000000000005</v>
      </c>
      <c r="L51" s="129">
        <v>45825.5</v>
      </c>
      <c r="M51" s="54">
        <v>90.947000000000003</v>
      </c>
    </row>
    <row r="52" spans="2:13" x14ac:dyDescent="0.3">
      <c r="B52" s="58"/>
      <c r="C52" s="58"/>
      <c r="D52" s="58"/>
      <c r="J52" s="129">
        <v>45827.5</v>
      </c>
      <c r="K52" s="54">
        <v>98.688999999999993</v>
      </c>
      <c r="L52" s="129">
        <v>45826.5</v>
      </c>
      <c r="M52" s="54">
        <v>90.823999999999998</v>
      </c>
    </row>
    <row r="53" spans="2:13" x14ac:dyDescent="0.3">
      <c r="B53" s="58"/>
      <c r="C53" s="58"/>
      <c r="D53" s="58"/>
      <c r="J53" s="129">
        <v>45828.5</v>
      </c>
      <c r="K53" s="54">
        <v>98.77</v>
      </c>
      <c r="L53" s="129">
        <v>45828.5</v>
      </c>
      <c r="M53" s="54">
        <v>90.664000000000001</v>
      </c>
    </row>
    <row r="54" spans="2:13" x14ac:dyDescent="0.3">
      <c r="J54" s="129">
        <v>45831.5</v>
      </c>
      <c r="K54" s="54">
        <v>98.757999999999996</v>
      </c>
      <c r="L54" s="129">
        <v>45831.5</v>
      </c>
      <c r="M54" s="54">
        <v>90.632000000000005</v>
      </c>
    </row>
    <row r="55" spans="2:13" x14ac:dyDescent="0.3">
      <c r="J55" s="129">
        <v>45832.5</v>
      </c>
      <c r="K55" s="54">
        <v>99.096000000000004</v>
      </c>
      <c r="L55" s="129">
        <v>45832.5</v>
      </c>
      <c r="M55" s="54">
        <v>91.016000000000005</v>
      </c>
    </row>
    <row r="56" spans="2:13" x14ac:dyDescent="0.3">
      <c r="J56" s="129">
        <v>45833.5</v>
      </c>
      <c r="K56" s="54">
        <v>99.137</v>
      </c>
      <c r="L56" s="129">
        <v>45833.5</v>
      </c>
      <c r="M56" s="54">
        <v>90.808999999999997</v>
      </c>
    </row>
    <row r="57" spans="2:13" x14ac:dyDescent="0.3">
      <c r="J57" s="129">
        <v>45834.5</v>
      </c>
      <c r="K57" s="54">
        <v>99.146000000000001</v>
      </c>
      <c r="L57" s="129">
        <v>45834.5</v>
      </c>
      <c r="M57" s="54">
        <v>90.78</v>
      </c>
    </row>
    <row r="58" spans="2:13" x14ac:dyDescent="0.3">
      <c r="J58" s="129">
        <v>45835.5</v>
      </c>
      <c r="K58" s="54">
        <v>99.268000000000001</v>
      </c>
      <c r="L58" s="129">
        <v>45835.5</v>
      </c>
      <c r="M58" s="54">
        <v>90.888000000000005</v>
      </c>
    </row>
    <row r="59" spans="2:13" x14ac:dyDescent="0.3">
      <c r="J59" s="129">
        <v>45838.5</v>
      </c>
      <c r="K59" s="54">
        <v>99.662999999999997</v>
      </c>
      <c r="L59" s="129">
        <v>45838.5</v>
      </c>
      <c r="M59" s="54">
        <v>91.111000000000004</v>
      </c>
    </row>
    <row r="60" spans="2:13" x14ac:dyDescent="0.3">
      <c r="J60" s="129">
        <v>45839.5</v>
      </c>
      <c r="K60" s="54">
        <v>99.932000000000002</v>
      </c>
      <c r="L60" s="129">
        <v>45839.5</v>
      </c>
      <c r="M60" s="54">
        <v>91.224999999999994</v>
      </c>
    </row>
    <row r="61" spans="2:13" x14ac:dyDescent="0.3">
      <c r="J61" s="129">
        <v>45840.5</v>
      </c>
      <c r="K61" s="54">
        <v>99.879000000000005</v>
      </c>
      <c r="L61" s="129">
        <v>45840.5</v>
      </c>
      <c r="M61" s="54">
        <v>91.188999999999993</v>
      </c>
    </row>
    <row r="62" spans="2:13" x14ac:dyDescent="0.3">
      <c r="J62" s="129">
        <v>45841.5</v>
      </c>
      <c r="K62" s="54">
        <v>100.04900000000001</v>
      </c>
      <c r="L62" s="129">
        <v>45841.5</v>
      </c>
      <c r="M62" s="54">
        <v>91.427999999999997</v>
      </c>
    </row>
    <row r="63" spans="2:13" x14ac:dyDescent="0.3">
      <c r="J63" s="129">
        <v>45842.5</v>
      </c>
      <c r="K63" s="54">
        <v>100.077</v>
      </c>
      <c r="L63" s="129">
        <v>45845.5</v>
      </c>
      <c r="M63" s="54">
        <v>91.521000000000001</v>
      </c>
    </row>
    <row r="64" spans="2:13" x14ac:dyDescent="0.3">
      <c r="J64" s="129">
        <v>45845.5</v>
      </c>
      <c r="K64" s="54">
        <v>100.214</v>
      </c>
      <c r="L64" s="129">
        <v>45846.5</v>
      </c>
      <c r="M64" s="54">
        <v>91.418999999999997</v>
      </c>
    </row>
    <row r="65" spans="10:13" x14ac:dyDescent="0.3">
      <c r="J65" s="129">
        <v>45846.5</v>
      </c>
      <c r="K65" s="54">
        <v>100.245</v>
      </c>
      <c r="L65" s="129">
        <v>45847.5</v>
      </c>
      <c r="M65" s="54">
        <v>91.539000000000001</v>
      </c>
    </row>
    <row r="66" spans="10:13" x14ac:dyDescent="0.3">
      <c r="J66" s="129">
        <v>45847.5</v>
      </c>
      <c r="K66" s="54">
        <v>100.286</v>
      </c>
      <c r="L66" s="129">
        <v>45848.5</v>
      </c>
      <c r="M66" s="54">
        <v>91.616</v>
      </c>
    </row>
    <row r="67" spans="10:13" x14ac:dyDescent="0.3">
      <c r="J67" s="129">
        <v>45848.5</v>
      </c>
      <c r="K67" s="54">
        <v>100.43</v>
      </c>
      <c r="L67" s="129">
        <v>45849.5</v>
      </c>
      <c r="M67" s="54">
        <v>91.462999999999994</v>
      </c>
    </row>
    <row r="68" spans="10:13" x14ac:dyDescent="0.3">
      <c r="J68" s="129">
        <v>45849.5</v>
      </c>
      <c r="K68" s="54">
        <v>100.411</v>
      </c>
      <c r="L68" s="129">
        <v>45852.5</v>
      </c>
      <c r="M68" s="54">
        <v>91.364999999999995</v>
      </c>
    </row>
    <row r="69" spans="10:13" x14ac:dyDescent="0.3">
      <c r="J69" s="129">
        <v>45852.5</v>
      </c>
      <c r="K69" s="54">
        <v>100.29600000000001</v>
      </c>
      <c r="L69" s="129">
        <v>45853.5</v>
      </c>
      <c r="M69" s="54">
        <v>91.25</v>
      </c>
    </row>
    <row r="70" spans="10:13" x14ac:dyDescent="0.3">
      <c r="J70" s="129">
        <v>45853.5</v>
      </c>
      <c r="K70" s="54">
        <v>100.238</v>
      </c>
      <c r="L70" s="129">
        <v>45854.5</v>
      </c>
      <c r="M70" s="54">
        <v>91.075000000000003</v>
      </c>
    </row>
    <row r="71" spans="10:13" x14ac:dyDescent="0.3">
      <c r="J71" s="129">
        <v>45854.5</v>
      </c>
      <c r="K71" s="54">
        <v>100.092</v>
      </c>
      <c r="L71" s="129">
        <v>45855.5</v>
      </c>
      <c r="M71" s="54">
        <v>91.096999999999994</v>
      </c>
    </row>
    <row r="72" spans="10:13" x14ac:dyDescent="0.3">
      <c r="J72" s="129">
        <v>45855.5</v>
      </c>
      <c r="K72" s="54">
        <v>100.175</v>
      </c>
      <c r="L72" s="129">
        <v>45856.5</v>
      </c>
      <c r="M72" s="54">
        <v>91.161000000000001</v>
      </c>
    </row>
    <row r="73" spans="10:13" x14ac:dyDescent="0.3">
      <c r="J73" s="129">
        <v>45856.5</v>
      </c>
      <c r="K73" s="54">
        <v>100.232</v>
      </c>
      <c r="L73" s="129">
        <v>45859.5</v>
      </c>
      <c r="M73" s="54">
        <v>91.164000000000001</v>
      </c>
    </row>
    <row r="74" spans="10:13" x14ac:dyDescent="0.3">
      <c r="J74" s="129">
        <v>45859.5</v>
      </c>
      <c r="K74" s="54">
        <v>100.322</v>
      </c>
      <c r="L74" s="129">
        <v>45860.5</v>
      </c>
      <c r="M74" s="54">
        <v>91.251000000000005</v>
      </c>
    </row>
    <row r="75" spans="10:13" x14ac:dyDescent="0.3">
      <c r="J75" s="129">
        <v>45860.5</v>
      </c>
      <c r="K75" s="54">
        <v>100.399</v>
      </c>
      <c r="L75" s="129">
        <v>45861.5</v>
      </c>
      <c r="M75" s="54">
        <v>91.373000000000005</v>
      </c>
    </row>
    <row r="76" spans="10:13" x14ac:dyDescent="0.3">
      <c r="J76" s="129">
        <v>45861.5</v>
      </c>
      <c r="K76" s="54">
        <v>100.605</v>
      </c>
      <c r="L76" s="129">
        <v>45862.5</v>
      </c>
      <c r="M76" s="54">
        <v>91.622</v>
      </c>
    </row>
    <row r="77" spans="10:13" x14ac:dyDescent="0.3">
      <c r="J77" s="129">
        <v>45862.5</v>
      </c>
      <c r="K77" s="54">
        <v>100.776</v>
      </c>
      <c r="L77" s="129">
        <v>45863.5</v>
      </c>
      <c r="M77" s="54">
        <v>91.76</v>
      </c>
    </row>
    <row r="78" spans="10:13" x14ac:dyDescent="0.3">
      <c r="J78" s="129">
        <v>45863.5</v>
      </c>
      <c r="K78" s="54">
        <v>100.76900000000001</v>
      </c>
      <c r="L78" s="129">
        <v>45866.5</v>
      </c>
      <c r="M78" s="54">
        <v>92.058000000000007</v>
      </c>
    </row>
    <row r="79" spans="10:13" x14ac:dyDescent="0.3">
      <c r="J79" s="129">
        <v>45866.5</v>
      </c>
      <c r="K79" s="54">
        <v>100.923</v>
      </c>
      <c r="L79" s="129">
        <v>45867.5</v>
      </c>
      <c r="M79" s="54">
        <v>92.073999999999998</v>
      </c>
    </row>
    <row r="80" spans="10:13" x14ac:dyDescent="0.3">
      <c r="J80" s="129">
        <v>45867.5</v>
      </c>
      <c r="K80" s="54">
        <v>100.943</v>
      </c>
      <c r="L80" s="129">
        <v>45868.5</v>
      </c>
      <c r="M80" s="54">
        <v>92.117000000000004</v>
      </c>
    </row>
    <row r="81" spans="10:13" x14ac:dyDescent="0.3">
      <c r="J81" s="129">
        <v>45868.5</v>
      </c>
      <c r="K81" s="54">
        <v>100.962</v>
      </c>
      <c r="L81" s="129">
        <v>45869.5</v>
      </c>
      <c r="M81" s="54">
        <v>92.191999999999993</v>
      </c>
    </row>
    <row r="82" spans="10:13" x14ac:dyDescent="0.3">
      <c r="J82" s="129">
        <v>45869.5</v>
      </c>
      <c r="K82" s="54">
        <v>100.944</v>
      </c>
      <c r="L82" s="129">
        <v>45870.5</v>
      </c>
      <c r="M82" s="54">
        <v>91.975999999999999</v>
      </c>
    </row>
    <row r="83" spans="10:13" x14ac:dyDescent="0.3">
      <c r="J83" s="129">
        <v>45870.5</v>
      </c>
      <c r="K83" s="54">
        <v>100.86</v>
      </c>
      <c r="L83" s="129">
        <v>45873.5</v>
      </c>
      <c r="M83" s="54">
        <v>91.972999999999999</v>
      </c>
    </row>
    <row r="84" spans="10:13" x14ac:dyDescent="0.3">
      <c r="J84" s="129">
        <v>45873.5</v>
      </c>
      <c r="K84" s="54">
        <v>100.864</v>
      </c>
      <c r="L84" s="129">
        <v>45874.5</v>
      </c>
      <c r="M84" s="54">
        <v>92.156999999999996</v>
      </c>
    </row>
    <row r="85" spans="10:13" x14ac:dyDescent="0.3">
      <c r="J85" s="129">
        <v>45874.5</v>
      </c>
      <c r="K85" s="54">
        <v>100.913</v>
      </c>
      <c r="L85" s="129">
        <v>45875.5</v>
      </c>
      <c r="M85" s="54">
        <v>92.242000000000004</v>
      </c>
    </row>
    <row r="86" spans="10:13" x14ac:dyDescent="0.3">
      <c r="J86" s="129">
        <v>45875.5</v>
      </c>
      <c r="K86" s="54">
        <v>100.887</v>
      </c>
      <c r="L86" s="129">
        <v>45876.5</v>
      </c>
      <c r="M86" s="54">
        <v>92.466999999999999</v>
      </c>
    </row>
    <row r="87" spans="10:13" x14ac:dyDescent="0.3">
      <c r="J87" s="129">
        <v>45876.5</v>
      </c>
      <c r="K87" s="54">
        <v>100.959</v>
      </c>
      <c r="L87" s="129">
        <v>45877.5</v>
      </c>
      <c r="M87" s="54">
        <v>92.727999999999994</v>
      </c>
    </row>
    <row r="88" spans="10:13" x14ac:dyDescent="0.3">
      <c r="J88" s="129">
        <v>45877.5</v>
      </c>
      <c r="K88" s="54">
        <v>101.02200000000001</v>
      </c>
      <c r="L88" s="129">
        <v>45880.5</v>
      </c>
      <c r="M88" s="54">
        <v>92.95</v>
      </c>
    </row>
    <row r="89" spans="10:13" x14ac:dyDescent="0.3">
      <c r="J89" s="129">
        <v>45880.5</v>
      </c>
      <c r="K89" s="54">
        <v>101.158</v>
      </c>
      <c r="L89" s="129">
        <v>45881.5</v>
      </c>
      <c r="M89" s="54">
        <v>92.971999999999994</v>
      </c>
    </row>
    <row r="90" spans="10:13" x14ac:dyDescent="0.3">
      <c r="J90" s="129">
        <v>45881.5</v>
      </c>
      <c r="K90" s="54">
        <v>101.214</v>
      </c>
      <c r="L90" s="129">
        <v>45882.5</v>
      </c>
      <c r="M90" s="54">
        <v>92.992000000000004</v>
      </c>
    </row>
    <row r="91" spans="10:13" x14ac:dyDescent="0.3">
      <c r="J91" s="129">
        <v>45882.5</v>
      </c>
      <c r="K91" s="54">
        <v>101.212</v>
      </c>
      <c r="L91" s="129">
        <v>45883.5</v>
      </c>
      <c r="M91" s="54">
        <v>93.097999999999999</v>
      </c>
    </row>
    <row r="92" spans="10:13" x14ac:dyDescent="0.3">
      <c r="J92" s="129">
        <v>45883.5</v>
      </c>
      <c r="K92" s="54">
        <v>101.288</v>
      </c>
      <c r="L92" s="129">
        <v>45884.5</v>
      </c>
      <c r="M92" s="54">
        <v>93.164000000000001</v>
      </c>
    </row>
    <row r="93" spans="10:13" x14ac:dyDescent="0.3">
      <c r="J93" s="129">
        <v>45884.5</v>
      </c>
      <c r="K93" s="54">
        <v>101.3</v>
      </c>
      <c r="L93" s="129">
        <v>45887.5</v>
      </c>
      <c r="M93" s="54">
        <v>93.180999999999997</v>
      </c>
    </row>
    <row r="94" spans="10:13" x14ac:dyDescent="0.3">
      <c r="J94" s="129">
        <v>45887.5</v>
      </c>
      <c r="K94" s="54">
        <v>101.23099999999999</v>
      </c>
      <c r="L94" s="129">
        <v>45888.5</v>
      </c>
      <c r="M94" s="54">
        <v>93.129000000000005</v>
      </c>
    </row>
    <row r="95" spans="10:13" x14ac:dyDescent="0.3">
      <c r="J95" s="129">
        <v>45888.5</v>
      </c>
      <c r="K95" s="54">
        <v>101.202</v>
      </c>
      <c r="L95" s="129">
        <v>45889.5</v>
      </c>
      <c r="M95" s="54">
        <v>93.037000000000006</v>
      </c>
    </row>
    <row r="96" spans="10:13" x14ac:dyDescent="0.3">
      <c r="J96" s="129">
        <v>45889.5</v>
      </c>
      <c r="K96" s="54">
        <v>100.97499999999999</v>
      </c>
      <c r="L96" s="129">
        <v>45890.5</v>
      </c>
      <c r="M96" s="54">
        <v>92.834000000000003</v>
      </c>
    </row>
    <row r="97" spans="10:13" x14ac:dyDescent="0.3">
      <c r="J97" s="129">
        <v>45890.5</v>
      </c>
      <c r="K97" s="54">
        <v>100.729</v>
      </c>
      <c r="L97" s="129">
        <v>45891.5</v>
      </c>
      <c r="M97" s="54">
        <v>92.912999999999997</v>
      </c>
    </row>
    <row r="98" spans="10:13" x14ac:dyDescent="0.3">
      <c r="J98" s="129">
        <v>45891.5</v>
      </c>
      <c r="K98" s="54">
        <v>100.77500000000001</v>
      </c>
      <c r="L98" s="129">
        <v>45894.5</v>
      </c>
      <c r="M98" s="54">
        <v>93.022000000000006</v>
      </c>
    </row>
    <row r="99" spans="10:13" x14ac:dyDescent="0.3">
      <c r="J99" s="129">
        <v>45894.5</v>
      </c>
      <c r="K99" s="54">
        <v>101.101</v>
      </c>
      <c r="L99" s="129">
        <v>45895.5</v>
      </c>
      <c r="M99" s="54">
        <v>92.844999999999999</v>
      </c>
    </row>
    <row r="100" spans="10:13" x14ac:dyDescent="0.3">
      <c r="J100" s="129">
        <v>45895.5</v>
      </c>
      <c r="K100" s="54">
        <v>100.712</v>
      </c>
      <c r="L100" s="129">
        <v>45896.5</v>
      </c>
      <c r="M100" s="54">
        <v>92.975999999999999</v>
      </c>
    </row>
    <row r="101" spans="10:13" x14ac:dyDescent="0.3">
      <c r="J101" s="129">
        <v>45896.5</v>
      </c>
      <c r="K101" s="54">
        <v>100.676</v>
      </c>
      <c r="L101" s="129">
        <v>45897.5</v>
      </c>
      <c r="M101" s="54">
        <v>92.855999999999995</v>
      </c>
    </row>
    <row r="102" spans="10:13" x14ac:dyDescent="0.3">
      <c r="J102" s="129">
        <v>45897.5</v>
      </c>
      <c r="K102" s="54">
        <v>100.68899999999999</v>
      </c>
      <c r="L102" s="129">
        <v>45898.5</v>
      </c>
      <c r="M102" s="54">
        <v>92.986999999999995</v>
      </c>
    </row>
    <row r="103" spans="10:13" x14ac:dyDescent="0.3">
      <c r="J103" s="129">
        <v>45898.5</v>
      </c>
      <c r="K103" s="54">
        <v>100.669</v>
      </c>
      <c r="L103" s="129">
        <v>45902.5</v>
      </c>
      <c r="M103" s="54">
        <v>92.703999999999994</v>
      </c>
    </row>
    <row r="104" spans="10:13" x14ac:dyDescent="0.3">
      <c r="J104" s="129">
        <v>45901.5</v>
      </c>
      <c r="K104" s="54">
        <v>100.59699999999999</v>
      </c>
      <c r="L104" s="129">
        <v>45903.5</v>
      </c>
      <c r="M104" s="54">
        <v>92.709000000000003</v>
      </c>
    </row>
    <row r="105" spans="10:13" x14ac:dyDescent="0.3">
      <c r="J105" s="129">
        <v>45902.5</v>
      </c>
      <c r="K105" s="54">
        <v>100.313</v>
      </c>
      <c r="L105" s="129">
        <v>45904.5</v>
      </c>
      <c r="M105" s="54">
        <v>92.816999999999993</v>
      </c>
    </row>
    <row r="106" spans="10:13" x14ac:dyDescent="0.3">
      <c r="J106" s="129">
        <v>45903.5</v>
      </c>
      <c r="K106" s="54">
        <v>100.292</v>
      </c>
      <c r="L106" s="129">
        <v>45905.5</v>
      </c>
      <c r="M106" s="54">
        <v>93.281999999999996</v>
      </c>
    </row>
    <row r="107" spans="10:13" x14ac:dyDescent="0.3">
      <c r="J107" s="129">
        <v>45904.5</v>
      </c>
      <c r="K107" s="54">
        <v>100.35</v>
      </c>
      <c r="L107" s="129">
        <v>45908.5</v>
      </c>
      <c r="M107" s="54">
        <v>93.317999999999998</v>
      </c>
    </row>
    <row r="108" spans="10:13" x14ac:dyDescent="0.3">
      <c r="J108" s="129">
        <v>45905.5</v>
      </c>
      <c r="K108" s="54">
        <v>100.505</v>
      </c>
      <c r="L108" s="129">
        <v>45909.5</v>
      </c>
      <c r="M108" s="54">
        <v>93.483999999999995</v>
      </c>
    </row>
    <row r="109" spans="10:13" x14ac:dyDescent="0.3">
      <c r="J109" s="129">
        <v>45908.5</v>
      </c>
      <c r="K109" s="54">
        <v>100.499</v>
      </c>
      <c r="L109" s="129">
        <v>45910.5</v>
      </c>
      <c r="M109" s="54">
        <v>93.79</v>
      </c>
    </row>
    <row r="110" spans="10:13" x14ac:dyDescent="0.3">
      <c r="J110" s="129">
        <v>45909.5</v>
      </c>
      <c r="K110" s="54">
        <v>100.614</v>
      </c>
      <c r="L110" s="129">
        <v>45911.5</v>
      </c>
      <c r="M110" s="54">
        <v>93.917000000000002</v>
      </c>
    </row>
    <row r="111" spans="10:13" x14ac:dyDescent="0.3">
      <c r="J111" s="129">
        <v>45910.5</v>
      </c>
      <c r="K111" s="54">
        <v>100.715</v>
      </c>
      <c r="L111" s="129">
        <v>45912.5</v>
      </c>
      <c r="M111" s="54">
        <v>94.206999999999994</v>
      </c>
    </row>
    <row r="112" spans="10:13" x14ac:dyDescent="0.3">
      <c r="J112" s="129">
        <v>45911.5</v>
      </c>
      <c r="K112" s="54">
        <v>100.779</v>
      </c>
      <c r="L112" s="129">
        <v>45915.5</v>
      </c>
      <c r="M112" s="54">
        <v>94.388000000000005</v>
      </c>
    </row>
    <row r="113" spans="10:13" x14ac:dyDescent="0.3">
      <c r="J113" s="129">
        <v>45912.5</v>
      </c>
      <c r="K113" s="54">
        <v>100.88800000000001</v>
      </c>
      <c r="L113" s="129">
        <v>45916.5</v>
      </c>
      <c r="M113" s="54">
        <v>94.521000000000001</v>
      </c>
    </row>
    <row r="114" spans="10:13" x14ac:dyDescent="0.3">
      <c r="J114" s="129">
        <v>45915.5</v>
      </c>
      <c r="K114" s="54">
        <v>101.017</v>
      </c>
      <c r="L114" s="129">
        <v>45917.5</v>
      </c>
      <c r="M114" s="54">
        <v>94.456000000000003</v>
      </c>
    </row>
    <row r="115" spans="10:13" x14ac:dyDescent="0.3">
      <c r="J115" s="129">
        <v>45916.5</v>
      </c>
      <c r="K115" s="54">
        <v>101.077</v>
      </c>
      <c r="L115" s="129">
        <v>45918.5</v>
      </c>
      <c r="M115" s="54">
        <v>94.563999999999993</v>
      </c>
    </row>
    <row r="116" spans="10:13" x14ac:dyDescent="0.3">
      <c r="J116" s="129">
        <v>45917.5</v>
      </c>
      <c r="K116" s="54">
        <v>101.035</v>
      </c>
      <c r="L116" s="129">
        <v>45919.5</v>
      </c>
      <c r="M116" s="54">
        <v>94.572000000000003</v>
      </c>
    </row>
    <row r="117" spans="10:13" x14ac:dyDescent="0.3">
      <c r="J117" s="129">
        <v>45918.5</v>
      </c>
      <c r="K117" s="54">
        <v>101.07899999999999</v>
      </c>
      <c r="L117" s="129">
        <v>45922.5</v>
      </c>
      <c r="M117" s="54">
        <v>94.5</v>
      </c>
    </row>
    <row r="118" spans="10:13" x14ac:dyDescent="0.3">
      <c r="J118" s="129">
        <v>45919.5</v>
      </c>
      <c r="K118" s="54">
        <v>101.056</v>
      </c>
      <c r="L118" s="129">
        <v>45923.5</v>
      </c>
      <c r="M118" s="54">
        <v>94.533000000000001</v>
      </c>
    </row>
    <row r="119" spans="10:13" x14ac:dyDescent="0.3">
      <c r="J119" s="129">
        <v>45922.5</v>
      </c>
      <c r="K119" s="54">
        <v>100.854</v>
      </c>
      <c r="L119" s="129">
        <v>45924.5</v>
      </c>
      <c r="M119" s="54">
        <v>94.55</v>
      </c>
    </row>
    <row r="120" spans="10:13" x14ac:dyDescent="0.3">
      <c r="J120" s="129">
        <v>45923.5</v>
      </c>
      <c r="K120" s="54">
        <v>100.913</v>
      </c>
      <c r="L120" s="129">
        <v>45925.5</v>
      </c>
      <c r="M120" s="54">
        <v>94.45</v>
      </c>
    </row>
    <row r="121" spans="10:13" x14ac:dyDescent="0.3">
      <c r="J121" s="129">
        <v>45924.5</v>
      </c>
      <c r="K121" s="54">
        <v>100.92100000000001</v>
      </c>
      <c r="L121" s="129">
        <v>45926.5</v>
      </c>
      <c r="M121" s="54">
        <v>94.471000000000004</v>
      </c>
    </row>
    <row r="122" spans="10:13" x14ac:dyDescent="0.3">
      <c r="J122" s="129">
        <v>45925.5</v>
      </c>
      <c r="K122" s="54">
        <v>100.791</v>
      </c>
      <c r="L122" s="129">
        <v>45929.5</v>
      </c>
      <c r="M122" s="54">
        <v>94.594999999999999</v>
      </c>
    </row>
    <row r="123" spans="10:13" x14ac:dyDescent="0.3">
      <c r="J123" s="129">
        <v>45926.5</v>
      </c>
      <c r="K123" s="54">
        <v>100.693</v>
      </c>
      <c r="L123" s="129">
        <v>45930.5</v>
      </c>
      <c r="M123" s="54">
        <v>94.665000000000006</v>
      </c>
    </row>
    <row r="124" spans="10:13" x14ac:dyDescent="0.3">
      <c r="J124" s="129">
        <v>45929.5</v>
      </c>
      <c r="K124" s="54">
        <v>100.642</v>
      </c>
      <c r="L124" s="129">
        <v>45931.5</v>
      </c>
      <c r="M124" s="54">
        <v>94.710999999999999</v>
      </c>
    </row>
    <row r="125" spans="10:13" x14ac:dyDescent="0.3">
      <c r="J125" s="129">
        <v>45930.5</v>
      </c>
      <c r="K125" s="54">
        <v>100.61</v>
      </c>
      <c r="L125" s="129">
        <v>45932.5</v>
      </c>
      <c r="M125" s="54">
        <v>94.906999999999996</v>
      </c>
    </row>
    <row r="126" spans="10:13" x14ac:dyDescent="0.3">
      <c r="J126" s="129">
        <v>45931.5</v>
      </c>
      <c r="K126" s="54">
        <v>100.628</v>
      </c>
      <c r="L126" s="129">
        <v>45933.5</v>
      </c>
      <c r="M126" s="54">
        <v>94.863</v>
      </c>
    </row>
    <row r="127" spans="10:13" x14ac:dyDescent="0.3">
      <c r="J127" s="129">
        <v>45932.5</v>
      </c>
      <c r="K127" s="54">
        <v>100.75700000000001</v>
      </c>
      <c r="L127" s="129">
        <v>45936.5</v>
      </c>
      <c r="M127" s="54">
        <v>94.762</v>
      </c>
    </row>
    <row r="128" spans="10:13" x14ac:dyDescent="0.3">
      <c r="J128" s="129">
        <v>45933.5</v>
      </c>
      <c r="K128" s="54">
        <v>100.82</v>
      </c>
      <c r="L128" s="129">
        <v>45937.5</v>
      </c>
      <c r="M128" s="54">
        <v>94.718999999999994</v>
      </c>
    </row>
    <row r="129" spans="10:13" x14ac:dyDescent="0.3">
      <c r="J129" s="129">
        <v>45936.5</v>
      </c>
      <c r="K129" s="54">
        <v>100.755</v>
      </c>
      <c r="L129" s="129">
        <v>45938.5</v>
      </c>
      <c r="M129" s="54">
        <v>94.774000000000001</v>
      </c>
    </row>
    <row r="130" spans="10:13" x14ac:dyDescent="0.3">
      <c r="J130" s="129">
        <v>45937.5</v>
      </c>
      <c r="K130" s="54">
        <v>100.65</v>
      </c>
      <c r="L130" s="129">
        <v>45939.5</v>
      </c>
      <c r="M130" s="54">
        <v>94.606999999999999</v>
      </c>
    </row>
    <row r="131" spans="10:13" x14ac:dyDescent="0.3">
      <c r="J131" s="129">
        <v>45938.5</v>
      </c>
      <c r="K131" s="54">
        <v>100.625</v>
      </c>
      <c r="L131" s="129">
        <v>45944.5</v>
      </c>
      <c r="M131" s="54">
        <v>94.204999999999998</v>
      </c>
    </row>
    <row r="132" spans="10:13" x14ac:dyDescent="0.3">
      <c r="J132" s="129">
        <v>45939.5</v>
      </c>
      <c r="K132" s="54">
        <v>100.494</v>
      </c>
      <c r="L132" s="129">
        <v>45945.5</v>
      </c>
      <c r="M132" s="54">
        <v>94.239000000000004</v>
      </c>
    </row>
    <row r="133" spans="10:13" x14ac:dyDescent="0.3">
      <c r="J133" s="129">
        <v>45940.5</v>
      </c>
      <c r="K133" s="54">
        <v>99.935000000000002</v>
      </c>
      <c r="L133" s="129">
        <v>45946.5</v>
      </c>
      <c r="M133" s="54">
        <v>94.6</v>
      </c>
    </row>
    <row r="134" spans="10:13" x14ac:dyDescent="0.3">
      <c r="J134" s="129">
        <v>45943.5</v>
      </c>
      <c r="K134" s="54">
        <v>99.822000000000003</v>
      </c>
      <c r="L134" s="129">
        <v>45947.5</v>
      </c>
      <c r="M134" s="54">
        <v>94.385000000000005</v>
      </c>
    </row>
    <row r="135" spans="10:13" x14ac:dyDescent="0.3">
      <c r="J135" s="129">
        <v>45944.5</v>
      </c>
      <c r="K135" s="54">
        <v>99.814999999999998</v>
      </c>
      <c r="L135" s="129">
        <v>45950.5</v>
      </c>
      <c r="M135" s="54">
        <v>94.629000000000005</v>
      </c>
    </row>
    <row r="136" spans="10:13" x14ac:dyDescent="0.3">
      <c r="J136" s="129">
        <v>45945.5</v>
      </c>
      <c r="K136" s="54">
        <v>100.09399999999999</v>
      </c>
      <c r="L136" s="129">
        <v>45951.5</v>
      </c>
      <c r="M136" s="54">
        <v>94.748000000000005</v>
      </c>
    </row>
    <row r="137" spans="10:13" x14ac:dyDescent="0.3">
      <c r="J137" s="129">
        <v>45946.5</v>
      </c>
      <c r="K137" s="54">
        <v>100.185</v>
      </c>
    </row>
    <row r="138" spans="10:13" x14ac:dyDescent="0.3">
      <c r="J138" s="129">
        <v>45947.5</v>
      </c>
      <c r="K138" s="54">
        <v>99.971000000000004</v>
      </c>
    </row>
    <row r="139" spans="10:13" x14ac:dyDescent="0.3">
      <c r="J139" s="129">
        <v>45950.5</v>
      </c>
      <c r="K139" s="54">
        <v>100.221</v>
      </c>
    </row>
    <row r="140" spans="10:13" x14ac:dyDescent="0.3">
      <c r="J140" s="129">
        <v>45951.5</v>
      </c>
      <c r="K140" s="54">
        <v>100.244</v>
      </c>
    </row>
  </sheetData>
  <mergeCells count="2">
    <mergeCell ref="B12:D12"/>
    <mergeCell ref="E12:G12"/>
  </mergeCells>
  <conditionalFormatting sqref="M1:M7 H8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  <vt:lpstr>Live_XCCY AT1 HSBC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2025-10-21T19:44:58Z</dcterms:modified>
</cp:coreProperties>
</file>